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О проведении КР (не приняты решения)\2022\7. 2612 от 14.09.2022\"/>
    </mc:Choice>
  </mc:AlternateContent>
  <xr:revisionPtr revIDLastSave="0" documentId="13_ncr:1_{14C6EB78-EB02-4B1B-A056-23475F90C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 июльскими изменениями" sheetId="10" r:id="rId1"/>
    <sheet name="на 16.04 (2)" sheetId="9" r:id="rId2"/>
    <sheet name="на 16.04" sheetId="1" r:id="rId3"/>
    <sheet name="приложение к письму ФКР (цвет)" sheetId="6" r:id="rId4"/>
    <sheet name="3307" sheetId="2" r:id="rId5"/>
    <sheet name="15.12 (2)" sheetId="4" r:id="rId6"/>
  </sheets>
  <externalReferences>
    <externalReference r:id="rId7"/>
  </externalReferences>
  <definedNames>
    <definedName name="_xlnm._FilterDatabase" localSheetId="5" hidden="1">'15.12 (2)'!$C$1:$C$251</definedName>
    <definedName name="_xlnm._FilterDatabase" localSheetId="2" hidden="1">'на 16.04'!$A$15:$O$780</definedName>
    <definedName name="_xlnm._FilterDatabase" localSheetId="1" hidden="1">'на 16.04 (2)'!$A$15:$O$781</definedName>
    <definedName name="_xlnm._FilterDatabase" localSheetId="3" hidden="1">'приложение к письму ФКР (цвет)'!$A$9:$AL$199</definedName>
    <definedName name="_xlnm._FilterDatabase" localSheetId="0" hidden="1">'с июльскими изменениями'!$A$16:$E$788</definedName>
    <definedName name="_xlnm.Print_Titles" localSheetId="5">'15.12 (2)'!$15:$15</definedName>
    <definedName name="_xlnm.Print_Titles" localSheetId="0">'с июльскими изменениями'!$16:$16</definedName>
    <definedName name="_xlnm.Print_Area" localSheetId="5">'15.12 (2)'!$A$6:$DJ$250</definedName>
    <definedName name="_xlnm.Print_Area" localSheetId="2">'на 16.04'!$A$1:$O$788</definedName>
    <definedName name="_xlnm.Print_Area" localSheetId="1">'на 16.04 (2)'!$A$1:$O$789</definedName>
    <definedName name="_xlnm.Print_Area" localSheetId="3">'приложение к письму ФКР (цвет)'!$A$6:$CM$203</definedName>
    <definedName name="стены">[1]Справочники!$A$201:$A$223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6" i="10" l="1"/>
  <c r="E394" i="10"/>
  <c r="E419" i="10"/>
  <c r="E565" i="10" l="1"/>
  <c r="E462" i="10"/>
  <c r="E458" i="10"/>
  <c r="E455" i="10"/>
  <c r="E453" i="10"/>
  <c r="E450" i="10"/>
  <c r="E446" i="10"/>
  <c r="E443" i="10"/>
  <c r="E439" i="10"/>
  <c r="E435" i="10"/>
  <c r="E432" i="10"/>
  <c r="E429" i="10"/>
  <c r="E397" i="10"/>
  <c r="E216" i="10"/>
  <c r="E210" i="10"/>
  <c r="E556" i="9" l="1"/>
  <c r="E464" i="9"/>
  <c r="E459" i="9"/>
  <c r="E456" i="9"/>
  <c r="E454" i="9"/>
  <c r="E451" i="9"/>
  <c r="E447" i="9"/>
  <c r="E444" i="9"/>
  <c r="E440" i="9"/>
  <c r="E436" i="9"/>
  <c r="E432" i="9"/>
  <c r="E429" i="9"/>
  <c r="E400" i="9"/>
  <c r="E397" i="9"/>
  <c r="E216" i="9"/>
  <c r="E210" i="9"/>
  <c r="U224" i="4" l="1"/>
  <c r="AA223" i="4"/>
  <c r="AD223" i="4" s="1"/>
  <c r="AA222" i="4"/>
  <c r="AD222" i="4" s="1"/>
  <c r="AA221" i="4"/>
  <c r="AD221" i="4" s="1"/>
  <c r="AA220" i="4"/>
  <c r="AD220" i="4" s="1"/>
  <c r="AA219" i="4"/>
  <c r="AD219" i="4" s="1"/>
  <c r="AA218" i="4"/>
  <c r="AA217" i="4"/>
  <c r="AA216" i="4"/>
  <c r="AA215" i="4"/>
  <c r="AD215" i="4" s="1"/>
  <c r="AA214" i="4"/>
  <c r="AD214" i="4" s="1"/>
  <c r="AA213" i="4"/>
  <c r="AD213" i="4" s="1"/>
  <c r="AA212" i="4"/>
  <c r="AD212" i="4" s="1"/>
  <c r="AD211" i="4"/>
  <c r="AA211" i="4"/>
  <c r="H211" i="4"/>
  <c r="R210" i="4"/>
  <c r="H210" i="4"/>
  <c r="S210" i="4" s="1"/>
  <c r="AA209" i="4"/>
  <c r="AD209" i="4" s="1"/>
  <c r="Q208" i="4"/>
  <c r="AA208" i="4" s="1"/>
  <c r="AA207" i="4"/>
  <c r="AB207" i="4" s="1"/>
  <c r="AA206" i="4"/>
  <c r="AA205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AA192" i="4"/>
  <c r="AA191" i="4"/>
  <c r="AA190" i="4"/>
  <c r="AA189" i="4"/>
  <c r="AA188" i="4"/>
  <c r="H187" i="4"/>
  <c r="X187" i="4" s="1"/>
  <c r="AA187" i="4" s="1"/>
  <c r="H186" i="4"/>
  <c r="V186" i="4" s="1"/>
  <c r="AA186" i="4" s="1"/>
  <c r="AA185" i="4"/>
  <c r="AD185" i="4" s="1"/>
  <c r="AA184" i="4"/>
  <c r="AD184" i="4" s="1"/>
  <c r="V183" i="4"/>
  <c r="AA183" i="4" s="1"/>
  <c r="H182" i="4"/>
  <c r="V182" i="4" s="1"/>
  <c r="AA181" i="4"/>
  <c r="AB181" i="4" s="1"/>
  <c r="H180" i="4"/>
  <c r="V180" i="4" s="1"/>
  <c r="H179" i="4"/>
  <c r="W179" i="4" s="1"/>
  <c r="AA179" i="4" s="1"/>
  <c r="AD179" i="4" s="1"/>
  <c r="V178" i="4"/>
  <c r="AD178" i="4" s="1"/>
  <c r="AA177" i="4"/>
  <c r="AA176" i="4"/>
  <c r="AA175" i="4"/>
  <c r="AA174" i="4"/>
  <c r="AA173" i="4"/>
  <c r="AA172" i="4"/>
  <c r="V171" i="4"/>
  <c r="AA171" i="4" s="1"/>
  <c r="AA170" i="4"/>
  <c r="AA169" i="4"/>
  <c r="AA168" i="4"/>
  <c r="AA167" i="4"/>
  <c r="AB167" i="4" s="1"/>
  <c r="AA166" i="4"/>
  <c r="V165" i="4"/>
  <c r="AD165" i="4" s="1"/>
  <c r="V164" i="4"/>
  <c r="S164" i="4"/>
  <c r="Q164" i="4"/>
  <c r="P164" i="4"/>
  <c r="O164" i="4"/>
  <c r="N164" i="4"/>
  <c r="AA163" i="4"/>
  <c r="AA162" i="4"/>
  <c r="AB162" i="4" s="1"/>
  <c r="AA161" i="4"/>
  <c r="AB161" i="4" s="1"/>
  <c r="AA160" i="4"/>
  <c r="AB160" i="4" s="1"/>
  <c r="V159" i="4"/>
  <c r="AD159" i="4" s="1"/>
  <c r="V158" i="4"/>
  <c r="AA158" i="4" s="1"/>
  <c r="AD158" i="4" s="1"/>
  <c r="W157" i="4"/>
  <c r="AD157" i="4" s="1"/>
  <c r="AA156" i="4"/>
  <c r="AD156" i="4" s="1"/>
  <c r="AA155" i="4"/>
  <c r="AD155" i="4" s="1"/>
  <c r="AA154" i="4"/>
  <c r="AD154" i="4" s="1"/>
  <c r="AD153" i="4"/>
  <c r="AA153" i="4"/>
  <c r="H152" i="4"/>
  <c r="V152" i="4" s="1"/>
  <c r="AA152" i="4" s="1"/>
  <c r="V151" i="4"/>
  <c r="AA151" i="4" s="1"/>
  <c r="V150" i="4"/>
  <c r="AD150" i="4" s="1"/>
  <c r="AA149" i="4"/>
  <c r="Z148" i="4"/>
  <c r="Z224" i="4" s="1"/>
  <c r="H148" i="4"/>
  <c r="X148" i="4" s="1"/>
  <c r="H147" i="4"/>
  <c r="Y147" i="4" s="1"/>
  <c r="V146" i="4"/>
  <c r="AD146" i="4" s="1"/>
  <c r="V145" i="4"/>
  <c r="AA145" i="4" s="1"/>
  <c r="V144" i="4"/>
  <c r="AD144" i="4" s="1"/>
  <c r="O143" i="4"/>
  <c r="AA143" i="4" s="1"/>
  <c r="V142" i="4"/>
  <c r="AD142" i="4" s="1"/>
  <c r="AA141" i="4"/>
  <c r="AD141" i="4" s="1"/>
  <c r="AA140" i="4"/>
  <c r="AD140" i="4" s="1"/>
  <c r="AA139" i="4"/>
  <c r="AD139" i="4" s="1"/>
  <c r="AA138" i="4"/>
  <c r="AA137" i="4"/>
  <c r="AB137" i="4" s="1"/>
  <c r="AA136" i="4"/>
  <c r="AB136" i="4" s="1"/>
  <c r="H135" i="4"/>
  <c r="S135" i="4" s="1"/>
  <c r="V134" i="4"/>
  <c r="AD134" i="4" s="1"/>
  <c r="AA133" i="4"/>
  <c r="AD133" i="4" s="1"/>
  <c r="AA132" i="4"/>
  <c r="AD132" i="4" s="1"/>
  <c r="AA131" i="4"/>
  <c r="AD131" i="4" s="1"/>
  <c r="V130" i="4"/>
  <c r="AA130" i="4" s="1"/>
  <c r="H129" i="4"/>
  <c r="N129" i="4" s="1"/>
  <c r="AA129" i="4" s="1"/>
  <c r="AB129" i="4" s="1"/>
  <c r="AA128" i="4"/>
  <c r="AD128" i="4" s="1"/>
  <c r="AA127" i="4"/>
  <c r="AD127" i="4" s="1"/>
  <c r="AA126" i="4"/>
  <c r="AD126" i="4" s="1"/>
  <c r="AA125" i="4"/>
  <c r="AD125" i="4" s="1"/>
  <c r="AA124" i="4"/>
  <c r="AD124" i="4" s="1"/>
  <c r="AA123" i="4"/>
  <c r="AD123" i="4" s="1"/>
  <c r="AA122" i="4"/>
  <c r="AD122" i="4" s="1"/>
  <c r="AA121" i="4"/>
  <c r="AD121" i="4" s="1"/>
  <c r="AA120" i="4"/>
  <c r="AD120" i="4" s="1"/>
  <c r="AA119" i="4"/>
  <c r="AD119" i="4" s="1"/>
  <c r="AA118" i="4"/>
  <c r="AD118" i="4" s="1"/>
  <c r="AA117" i="4"/>
  <c r="AD117" i="4" s="1"/>
  <c r="AA116" i="4"/>
  <c r="AD116" i="4" s="1"/>
  <c r="AA115" i="4"/>
  <c r="AD115" i="4" s="1"/>
  <c r="AA114" i="4"/>
  <c r="AD114" i="4" s="1"/>
  <c r="H113" i="4"/>
  <c r="T113" i="4" s="1"/>
  <c r="R112" i="4"/>
  <c r="R224" i="4" s="1"/>
  <c r="H112" i="4"/>
  <c r="S112" i="4" s="1"/>
  <c r="AA111" i="4"/>
  <c r="AA110" i="4"/>
  <c r="AA109" i="4"/>
  <c r="AA108" i="4"/>
  <c r="AD108" i="4" s="1"/>
  <c r="AA107" i="4"/>
  <c r="AD107" i="4" s="1"/>
  <c r="AA106" i="4"/>
  <c r="AD106" i="4" s="1"/>
  <c r="AA105" i="4"/>
  <c r="AD105" i="4" s="1"/>
  <c r="AA104" i="4"/>
  <c r="AD104" i="4" s="1"/>
  <c r="AA103" i="4"/>
  <c r="AD103" i="4" s="1"/>
  <c r="AA102" i="4"/>
  <c r="AD102" i="4" s="1"/>
  <c r="AA101" i="4"/>
  <c r="AD101" i="4" s="1"/>
  <c r="AA100" i="4"/>
  <c r="AD100" i="4" s="1"/>
  <c r="AA99" i="4"/>
  <c r="AD99" i="4" s="1"/>
  <c r="AA98" i="4"/>
  <c r="AD98" i="4" s="1"/>
  <c r="AA97" i="4"/>
  <c r="AD97" i="4" s="1"/>
  <c r="AA96" i="4"/>
  <c r="AD96" i="4" s="1"/>
  <c r="AA95" i="4"/>
  <c r="AD95" i="4" s="1"/>
  <c r="V94" i="4"/>
  <c r="AA94" i="4" s="1"/>
  <c r="V93" i="4"/>
  <c r="AD93" i="4" s="1"/>
  <c r="AA92" i="4"/>
  <c r="AB92" i="4" s="1"/>
  <c r="AA91" i="4"/>
  <c r="AB91" i="4" s="1"/>
  <c r="AA90" i="4"/>
  <c r="AA89" i="4"/>
  <c r="AA88" i="4"/>
  <c r="AA87" i="4"/>
  <c r="AA86" i="4"/>
  <c r="AA85" i="4"/>
  <c r="AA84" i="4"/>
  <c r="AA83" i="4"/>
  <c r="AA82" i="4"/>
  <c r="AA81" i="4"/>
  <c r="AA80" i="4"/>
  <c r="AB80" i="4" s="1"/>
  <c r="AA79" i="4"/>
  <c r="AA78" i="4"/>
  <c r="AA77" i="4"/>
  <c r="AD77" i="4" s="1"/>
  <c r="AA76" i="4"/>
  <c r="AD76" i="4" s="1"/>
  <c r="H75" i="4"/>
  <c r="X75" i="4" s="1"/>
  <c r="AA74" i="4"/>
  <c r="AD74" i="4" s="1"/>
  <c r="AA73" i="4"/>
  <c r="AA72" i="4"/>
  <c r="AA71" i="4"/>
  <c r="AA70" i="4"/>
  <c r="AA69" i="4"/>
  <c r="AA68" i="4"/>
  <c r="AA67" i="4"/>
  <c r="AA66" i="4"/>
  <c r="AD66" i="4" s="1"/>
  <c r="AA65" i="4"/>
  <c r="AA64" i="4"/>
  <c r="AA63" i="4"/>
  <c r="AA62" i="4"/>
  <c r="AA61" i="4"/>
  <c r="AA60" i="4"/>
  <c r="AA59" i="4"/>
  <c r="AA58" i="4"/>
  <c r="AA57" i="4"/>
  <c r="AA56" i="4"/>
  <c r="V55" i="4"/>
  <c r="AA55" i="4" s="1"/>
  <c r="AA54" i="4"/>
  <c r="AB54" i="4" s="1"/>
  <c r="AB53" i="4"/>
  <c r="AA53" i="4"/>
  <c r="AA52" i="4"/>
  <c r="AB52" i="4" s="1"/>
  <c r="AA51" i="4"/>
  <c r="AB51" i="4" s="1"/>
  <c r="AA50" i="4"/>
  <c r="AB50" i="4" s="1"/>
  <c r="AA49" i="4"/>
  <c r="AB49" i="4" s="1"/>
  <c r="V48" i="4"/>
  <c r="AD48" i="4" s="1"/>
  <c r="AA47" i="4"/>
  <c r="AB47" i="4" s="1"/>
  <c r="AD46" i="4"/>
  <c r="AA46" i="4"/>
  <c r="V45" i="4"/>
  <c r="AD45" i="4" s="1"/>
  <c r="AA44" i="4"/>
  <c r="AB44" i="4" s="1"/>
  <c r="AA43" i="4"/>
  <c r="AB43" i="4" s="1"/>
  <c r="AA42" i="4"/>
  <c r="AB42" i="4" s="1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X22" i="4"/>
  <c r="V22" i="4"/>
  <c r="S22" i="4"/>
  <c r="Q22" i="4"/>
  <c r="P22" i="4"/>
  <c r="O22" i="4"/>
  <c r="N22" i="4"/>
  <c r="H21" i="4"/>
  <c r="V21" i="4" s="1"/>
  <c r="AA21" i="4" s="1"/>
  <c r="AA20" i="4"/>
  <c r="AA19" i="4"/>
  <c r="AD19" i="4" s="1"/>
  <c r="AA18" i="4"/>
  <c r="AD18" i="4" s="1"/>
  <c r="AA17" i="4"/>
  <c r="AD17" i="4" s="1"/>
  <c r="J199" i="6"/>
  <c r="J198" i="6"/>
  <c r="J197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E555" i="1"/>
  <c r="E463" i="1"/>
  <c r="E458" i="1"/>
  <c r="E455" i="1"/>
  <c r="E453" i="1"/>
  <c r="E450" i="1"/>
  <c r="E446" i="1"/>
  <c r="E443" i="1"/>
  <c r="E439" i="1"/>
  <c r="E435" i="1"/>
  <c r="E431" i="1"/>
  <c r="E428" i="1"/>
  <c r="E400" i="1"/>
  <c r="E397" i="1"/>
  <c r="E216" i="1"/>
  <c r="E210" i="1"/>
  <c r="P210" i="4" l="1"/>
  <c r="AA146" i="4"/>
  <c r="AA45" i="4"/>
  <c r="AA134" i="4"/>
  <c r="AA157" i="4"/>
  <c r="AD164" i="4"/>
  <c r="AA142" i="4"/>
  <c r="AA150" i="4"/>
  <c r="AA159" i="4"/>
  <c r="AA165" i="4"/>
  <c r="AD94" i="4"/>
  <c r="AA164" i="4"/>
  <c r="N210" i="4"/>
  <c r="AA93" i="4"/>
  <c r="AA144" i="4"/>
  <c r="AA178" i="4"/>
  <c r="AD22" i="4"/>
  <c r="AA48" i="4"/>
  <c r="O75" i="4"/>
  <c r="Q75" i="4"/>
  <c r="V75" i="4"/>
  <c r="AD21" i="4"/>
  <c r="AA22" i="4"/>
  <c r="AB224" i="4"/>
  <c r="P75" i="4"/>
  <c r="S75" i="4"/>
  <c r="S224" i="4" s="1"/>
  <c r="AD113" i="4"/>
  <c r="T224" i="4"/>
  <c r="AA113" i="4"/>
  <c r="AD180" i="4"/>
  <c r="AA180" i="4"/>
  <c r="AD182" i="4"/>
  <c r="AA182" i="4"/>
  <c r="P112" i="4"/>
  <c r="AD130" i="4"/>
  <c r="O135" i="4"/>
  <c r="Q135" i="4"/>
  <c r="AD143" i="4"/>
  <c r="AD145" i="4"/>
  <c r="X147" i="4"/>
  <c r="X224" i="4" s="1"/>
  <c r="W148" i="4"/>
  <c r="Y148" i="4"/>
  <c r="Y224" i="4" s="1"/>
  <c r="AD151" i="4"/>
  <c r="AD152" i="4"/>
  <c r="AD171" i="4"/>
  <c r="AD183" i="4"/>
  <c r="AD186" i="4"/>
  <c r="AD187" i="4"/>
  <c r="AD208" i="4"/>
  <c r="O112" i="4"/>
  <c r="Q112" i="4"/>
  <c r="N135" i="4"/>
  <c r="P135" i="4"/>
  <c r="W147" i="4"/>
  <c r="V148" i="4"/>
  <c r="O210" i="4"/>
  <c r="Q210" i="4"/>
  <c r="AA210" i="4" l="1"/>
  <c r="P224" i="4"/>
  <c r="N224" i="4"/>
  <c r="AD210" i="4"/>
  <c r="Q224" i="4"/>
  <c r="AD75" i="4"/>
  <c r="AA75" i="4"/>
  <c r="AD148" i="4"/>
  <c r="AA148" i="4"/>
  <c r="W224" i="4"/>
  <c r="AD147" i="4"/>
  <c r="AA147" i="4"/>
  <c r="AD135" i="4"/>
  <c r="AA135" i="4"/>
  <c r="AA112" i="4"/>
  <c r="AD112" i="4" s="1"/>
  <c r="O224" i="4"/>
  <c r="V224" i="4"/>
  <c r="AA224" i="4" l="1"/>
  <c r="AD2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1" authorId="0" shapeId="0" xr:uid="{00000000-0006-0000-00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69" authorId="1" shapeId="0" xr:uid="{00000000-0006-0000-00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74" authorId="1" shapeId="0" xr:uid="{00000000-0006-0000-00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703" authorId="1" shapeId="0" xr:uid="{00000000-0006-0000-00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1" authorId="0" shapeId="0" xr:uid="{00000000-0006-0000-01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57" authorId="1" shapeId="0" xr:uid="{00000000-0006-0000-01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62" authorId="1" shapeId="0" xr:uid="{00000000-0006-0000-01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692" authorId="1" shapeId="0" xr:uid="{00000000-0006-0000-01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1" authorId="0" shapeId="0" xr:uid="{00000000-0006-0000-02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56" authorId="1" shapeId="0" xr:uid="{00000000-0006-0000-02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61" authorId="1" shapeId="0" xr:uid="{00000000-0006-0000-02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691" authorId="1" shapeId="0" xr:uid="{00000000-0006-0000-02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</authors>
  <commentList>
    <comment ref="I14" authorId="0" shapeId="0" xr:uid="{00000000-0006-0000-0300-000001000000}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I37" authorId="0" shapeId="0" xr:uid="{00000000-0006-0000-0300-000002000000}">
      <text>
        <r>
          <rPr>
            <b/>
            <sz val="18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rFont val="Tahoma"/>
            <family val="2"/>
            <charset val="204"/>
          </rPr>
          <t xml:space="preserve">
</t>
        </r>
      </text>
    </comment>
    <comment ref="I46" authorId="0" shapeId="0" xr:uid="{00000000-0006-0000-0300-00000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I156" authorId="0" shapeId="0" xr:uid="{00000000-0006-0000-0300-000004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57" authorId="0" shapeId="0" xr:uid="{00000000-0006-0000-0300-000005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59" authorId="0" shapeId="0" xr:uid="{00000000-0006-0000-0300-000006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60" authorId="0" shapeId="0" xr:uid="{00000000-0006-0000-0300-000007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61" authorId="0" shapeId="0" xr:uid="{00000000-0006-0000-0300-000008000000}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I162" authorId="0" shapeId="0" xr:uid="{00000000-0006-0000-0300-000009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64" authorId="0" shapeId="0" xr:uid="{00000000-0006-0000-0300-00000A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I165" authorId="0" shapeId="0" xr:uid="{00000000-0006-0000-0300-00000B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I169" authorId="0" shapeId="0" xr:uid="{00000000-0006-0000-0300-00000C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 - 124 000,00
К-1 043 593,87
Ф-1 363 875,52</t>
        </r>
      </text>
    </comment>
    <comment ref="I173" authorId="0" shapeId="0" xr:uid="{00000000-0006-0000-0300-00000D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75" authorId="0" shapeId="0" xr:uid="{00000000-0006-0000-0300-00000E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К -1028691,04
Ф-906378,24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Стеценко Татьяна Николавена</author>
  </authors>
  <commentList>
    <comment ref="Z20" authorId="0" shapeId="0" xr:uid="{00000000-0006-0000-0500-000001000000}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55" authorId="0" shapeId="0" xr:uid="{00000000-0006-0000-0500-000002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Z148" authorId="0" shapeId="0" xr:uid="{00000000-0006-0000-0500-000003000000}">
      <text>
        <r>
          <rPr>
            <b/>
            <sz val="16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rFont val="Tahoma"/>
            <family val="2"/>
            <charset val="204"/>
          </rPr>
          <t xml:space="preserve">
701 067,64-вдис
1 361 807,11 - крыша</t>
        </r>
      </text>
    </comment>
    <comment ref="Z159" authorId="0" shapeId="0" xr:uid="{00000000-0006-0000-0500-000004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351 540,19 - крыша
179 617,32 -ВДП</t>
        </r>
      </text>
    </comment>
    <comment ref="C163" authorId="1" shapeId="0" xr:uid="{00000000-0006-0000-0500-000005000000}">
      <text>
        <r>
          <rPr>
            <b/>
            <sz val="9"/>
            <rFont val="Tahoma"/>
            <family val="2"/>
            <charset val="204"/>
          </rPr>
          <t>Стеценко Татьяна Николавена:</t>
        </r>
        <r>
          <rPr>
            <sz val="9"/>
            <rFont val="Tahoma"/>
            <family val="2"/>
            <charset val="204"/>
          </rPr>
          <t xml:space="preserve">
новый</t>
        </r>
      </text>
    </comment>
    <comment ref="Z172" authorId="0" shapeId="0" xr:uid="{00000000-0006-0000-0500-000006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3" authorId="0" shapeId="0" xr:uid="{00000000-0006-0000-0500-000007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4" authorId="0" shapeId="0" xr:uid="{00000000-0006-0000-0500-00000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5" authorId="0" shapeId="0" xr:uid="{00000000-0006-0000-0500-000009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176" authorId="0" shapeId="0" xr:uid="{00000000-0006-0000-0500-00000A000000}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177" authorId="0" shapeId="0" xr:uid="{00000000-0006-0000-0500-00000B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211" authorId="0" shapeId="0" xr:uid="{00000000-0006-0000-0500-00000C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612 022,10 - КРЫША
482 711,94- ФАСАД</t>
        </r>
      </text>
    </comment>
    <comment ref="AA211" authorId="0" shapeId="0" xr:uid="{00000000-0006-0000-0500-00000D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<sst xmlns="http://schemas.openxmlformats.org/spreadsheetml/2006/main" count="4643" uniqueCount="521">
  <si>
    <t xml:space="preserve">                                                                   Приложение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</si>
  <si>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</si>
  <si>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 города Мурманска</t>
  </si>
  <si>
    <t xml:space="preserve">                                                                     от             №  </t>
  </si>
  <si>
    <t xml:space="preserve">Перечень многоквартирных домов, включенных в краткосрочный план реализации региональной программы </t>
  </si>
  <si>
    <t>капитального ремонта общего имущества в многоквартирных домах, расположенных на территории Мурманской</t>
  </si>
  <si>
    <t xml:space="preserve">области, на 2022 год, собственники помещений в которых в срок, установленный ч. 4 ст. 189 Жилищного кодекса </t>
  </si>
  <si>
    <t>Российской Федерации, не приняли решение о проведении капитального ремонта общего имущества</t>
  </si>
  <si>
    <t>с учетом предложений регионального оператора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</si>
  <si>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</si>
  <si>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</si>
  <si>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</si>
  <si>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</si>
  <si>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</si>
  <si>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 xml:space="preserve">ул. Адмирала флота Лобова </t>
  </si>
  <si>
    <t>11 корп. 2</t>
  </si>
  <si>
    <t>ремонт лифтового оборудования</t>
  </si>
  <si>
    <t>разработка проектной документации</t>
  </si>
  <si>
    <t>итого</t>
  </si>
  <si>
    <t>11 корп. 4</t>
  </si>
  <si>
    <t>11 корп. 6</t>
  </si>
  <si>
    <t>11 корп. 7</t>
  </si>
  <si>
    <t>ремонт системы теплоснабжения (ИТП)</t>
  </si>
  <si>
    <t>ул. Академика Павлова</t>
  </si>
  <si>
    <t>ремонт крыши</t>
  </si>
  <si>
    <t>8741366 ,96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</si>
  <si>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</si>
  <si>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</si>
  <si>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</si>
  <si>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</si>
  <si>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</si>
  <si>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</si>
  <si>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 xml:space="preserve">разработка проектной документации </t>
  </si>
  <si>
    <t>ремонт фундамента</t>
  </si>
  <si>
    <t xml:space="preserve">ул. Александра Невского </t>
  </si>
  <si>
    <t>ул. Александрова</t>
  </si>
  <si>
    <t>30 корп. 1</t>
  </si>
  <si>
    <t>30 корп. 2</t>
  </si>
  <si>
    <t>30 корп. 3</t>
  </si>
  <si>
    <t>34 корп. 1</t>
  </si>
  <si>
    <t>34 корп. 2</t>
  </si>
  <si>
    <t>ул. Алексея Хлобыстова</t>
  </si>
  <si>
    <t>пер. Арктический</t>
  </si>
  <si>
    <t>20 корп. 2</t>
  </si>
  <si>
    <t>ул. Аскольдовцев</t>
  </si>
  <si>
    <t>25 корп. 1</t>
  </si>
  <si>
    <t>25 корп. 2</t>
  </si>
  <si>
    <t>25 корп. 3</t>
  </si>
  <si>
    <t>25 корп. 4</t>
  </si>
  <si>
    <t>35 корп. 1</t>
  </si>
  <si>
    <t>47а</t>
  </si>
  <si>
    <t>ул. Бондарная</t>
  </si>
  <si>
    <t>ул. Виктора Миронова</t>
  </si>
  <si>
    <t>ул. Вице-адмирала Николаева</t>
  </si>
  <si>
    <t>ул. Воровского</t>
  </si>
  <si>
    <t>ул. Юрия Гагарина</t>
  </si>
  <si>
    <t>ул. Генерала Журбы</t>
  </si>
  <si>
    <t>ул. Героев Рыбачьего</t>
  </si>
  <si>
    <t>ул. Героев Рыбачьего*</t>
  </si>
  <si>
    <t>установка/замена водоподогревателя</t>
  </si>
  <si>
    <t>пр. Героев-североморцев</t>
  </si>
  <si>
    <t>5 корп. 1</t>
  </si>
  <si>
    <t>7 корп. 1</t>
  </si>
  <si>
    <t>7 корп. 2</t>
  </si>
  <si>
    <t>9 корп. 1</t>
  </si>
  <si>
    <t>11 корп. 1</t>
  </si>
  <si>
    <t>15 корп. 1</t>
  </si>
  <si>
    <t>15 корп. 2</t>
  </si>
  <si>
    <t>17 корп. 2</t>
  </si>
  <si>
    <t>76 корп. 1</t>
  </si>
  <si>
    <t>78 корп. 1</t>
  </si>
  <si>
    <t>78 корп. 2</t>
  </si>
  <si>
    <t>78 корп. 4</t>
  </si>
  <si>
    <t>ул. Зои Космодемьянской</t>
  </si>
  <si>
    <t>ул. Инженерная</t>
  </si>
  <si>
    <t>ул. Капитана Буркова</t>
  </si>
  <si>
    <t>ул. Карла Маркса</t>
  </si>
  <si>
    <t>ремонт системы газоснабжения</t>
  </si>
  <si>
    <t>7а</t>
  </si>
  <si>
    <t>пр. Кирова</t>
  </si>
  <si>
    <t>23 корп. 2</t>
  </si>
  <si>
    <t>пр. Кольский</t>
  </si>
  <si>
    <t>108 корп. 1</t>
  </si>
  <si>
    <t>108 корп. 2</t>
  </si>
  <si>
    <t>108 корп. 3</t>
  </si>
  <si>
    <t>150 корп. 4</t>
  </si>
  <si>
    <t>150 корп. 5</t>
  </si>
  <si>
    <t>174 корп. 5</t>
  </si>
  <si>
    <t>176 корп. 3</t>
  </si>
  <si>
    <t>ул. Крупской</t>
  </si>
  <si>
    <t>ул. Коминтерна*</t>
  </si>
  <si>
    <t>ул. Комсомольская</t>
  </si>
  <si>
    <t>пр-д Ледокольный</t>
  </si>
  <si>
    <t>пр-д Ледокольный*</t>
  </si>
  <si>
    <t>пр. Ленина</t>
  </si>
  <si>
    <t xml:space="preserve"> 62/11</t>
  </si>
  <si>
    <t>ремонт подвала</t>
  </si>
  <si>
    <t>ул. Маяковского</t>
  </si>
  <si>
    <t>пр-д Михаила Бабикова</t>
  </si>
  <si>
    <t>ул. Октябрьская</t>
  </si>
  <si>
    <t>ул. Олега Кошевого</t>
  </si>
  <si>
    <t>6 корп. 1</t>
  </si>
  <si>
    <t>6 корп. 2</t>
  </si>
  <si>
    <t>ул. Павлика Морозова</t>
  </si>
  <si>
    <t>5 корп. 3</t>
  </si>
  <si>
    <t>ул. Папанина</t>
  </si>
  <si>
    <t>ул. Пищевиков</t>
  </si>
  <si>
    <t>ул. Подстаницкого</t>
  </si>
  <si>
    <t>20а</t>
  </si>
  <si>
    <t>ул. Полярные Зори*</t>
  </si>
  <si>
    <t>ул. Полярные Зори</t>
  </si>
  <si>
    <t>17 корп. 3</t>
  </si>
  <si>
    <t>41/2</t>
  </si>
  <si>
    <t>49 корп. 4</t>
  </si>
  <si>
    <t>49 корп. 5</t>
  </si>
  <si>
    <t>пр-д Рыбный</t>
  </si>
  <si>
    <t>ул. Саши Ковалева</t>
  </si>
  <si>
    <t>ул. Сафонова</t>
  </si>
  <si>
    <t>ул. Сафонова*</t>
  </si>
  <si>
    <t>ул. Свердлова</t>
  </si>
  <si>
    <t>6 корп. 3</t>
  </si>
  <si>
    <t>14 корп. 3</t>
  </si>
  <si>
    <t>40 корп. 1</t>
  </si>
  <si>
    <t>40 корп. 2</t>
  </si>
  <si>
    <t>40 корп. 3</t>
  </si>
  <si>
    <t>40 корп. 4</t>
  </si>
  <si>
    <t>40 корп. 5</t>
  </si>
  <si>
    <t xml:space="preserve">б-р Театральный </t>
  </si>
  <si>
    <t>пер. Терский</t>
  </si>
  <si>
    <t>ремонт подвальных помещений</t>
  </si>
  <si>
    <t>ул. Трудовых Резервов</t>
  </si>
  <si>
    <t>ул. Ушакова</t>
  </si>
  <si>
    <t>5 корп. 2</t>
  </si>
  <si>
    <t>пр-д Флотский</t>
  </si>
  <si>
    <t>ул. Фрунзе</t>
  </si>
  <si>
    <t>21/4</t>
  </si>
  <si>
    <t>ул. Челюскинцев</t>
  </si>
  <si>
    <t>18/20</t>
  </si>
  <si>
    <t>ул. Чумбарова-Лучинского</t>
  </si>
  <si>
    <t>32 корп. 1</t>
  </si>
  <si>
    <t>32 корп. 2</t>
  </si>
  <si>
    <t>32 корп. 3</t>
  </si>
  <si>
    <t>46 корп. 1</t>
  </si>
  <si>
    <t>ул. Шевченко</t>
  </si>
  <si>
    <t>1а</t>
  </si>
  <si>
    <t>ул. Шмидта</t>
  </si>
  <si>
    <t>установка водоподогревателя</t>
  </si>
  <si>
    <t>ул. Генерала Щербакова</t>
  </si>
  <si>
    <t>пер. Якорный</t>
  </si>
  <si>
    <t>Условное обозначение:</t>
  </si>
  <si>
    <t>Приложение</t>
  </si>
  <si>
    <t xml:space="preserve"> Приложение</t>
  </si>
  <si>
    <t>Адрес</t>
  </si>
  <si>
    <t>ТС (ИТП)                                     (руб.)</t>
  </si>
  <si>
    <t xml:space="preserve">Лифтовое оборудование                        (руб.) </t>
  </si>
  <si>
    <t>К (руб.)</t>
  </si>
  <si>
    <t>П (руб.)</t>
  </si>
  <si>
    <t>Ф (руб.)</t>
  </si>
  <si>
    <t>РФ (руб.)</t>
  </si>
  <si>
    <t>Разработка проектной документации            (руб.)</t>
  </si>
  <si>
    <t>Всего:                           (руб.)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</si>
  <si>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</si>
  <si>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</si>
  <si>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</si>
  <si>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</si>
  <si>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</si>
  <si>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</si>
  <si>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</si>
  <si>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</si>
  <si>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</si>
  <si>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</si>
  <si>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</si>
  <si>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</si>
  <si>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корпус 1</t>
  </si>
  <si>
    <t>ул. Александрова, д. 30 корпус 2</t>
  </si>
  <si>
    <t>ул. Александрова, д. 30 корпус 3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</si>
  <si>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</si>
  <si>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</si>
  <si>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</si>
  <si>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</si>
  <si>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</si>
  <si>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</si>
  <si>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</si>
  <si>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</si>
  <si>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</si>
  <si>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</si>
  <si>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пер. Арктический, д 4</t>
  </si>
  <si>
    <t>ул. Аскольдовцев, д. 12</t>
  </si>
  <si>
    <t>ул. Аскольдовцев, д. 25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</si>
  <si>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</si>
  <si>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</si>
  <si>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</si>
  <si>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</si>
  <si>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</si>
  <si>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</si>
  <si>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</si>
  <si>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</si>
  <si>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</si>
  <si>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</si>
  <si>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</si>
  <si>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</si>
  <si>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</si>
  <si>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</si>
  <si>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</si>
  <si>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</si>
  <si>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Бондарная, д. 1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</si>
  <si>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</si>
  <si>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</si>
  <si>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</si>
  <si>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</si>
  <si>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</si>
  <si>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</si>
  <si>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</si>
  <si>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Воровского, д. 11</t>
  </si>
  <si>
    <t>ул. Воровского, д. 13</t>
  </si>
  <si>
    <t>ул. Гагарина, д. 33</t>
  </si>
  <si>
    <t>ул. Героев Рыбачьего, д. 3, п. 1, 2</t>
  </si>
  <si>
    <t>ул. Героев Рыбачьего, д. 34, п. 1, 2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</si>
  <si>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</si>
  <si>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</si>
  <si>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</si>
  <si>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</si>
  <si>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</si>
  <si>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</si>
  <si>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</si>
  <si>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</si>
  <si>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</si>
  <si>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</si>
  <si>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</si>
  <si>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</si>
  <si>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пр. Героев-североморцев, д. 72</t>
  </si>
  <si>
    <t>пр. Героев-североморцев, д. 76 корпус 1</t>
  </si>
  <si>
    <t>пр. Героев-североморцев, д. 78 корп. 1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</si>
  <si>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</si>
  <si>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</si>
  <si>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</si>
  <si>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</si>
  <si>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</si>
  <si>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</si>
  <si>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</si>
  <si>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</si>
  <si>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</si>
  <si>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</si>
  <si>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</si>
  <si>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</si>
  <si>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</si>
  <si>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</si>
  <si>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</si>
  <si>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</si>
  <si>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</si>
  <si>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</si>
  <si>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</si>
  <si>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</si>
  <si>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</si>
  <si>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</si>
  <si>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</si>
  <si>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</si>
  <si>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</si>
  <si>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</si>
  <si>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</si>
  <si>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</si>
  <si>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</si>
  <si>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</si>
  <si>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</si>
  <si>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</si>
  <si>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Крупской, д. 2, п. 1, 2</t>
  </si>
  <si>
    <t>пр-д Ледокольный, д. 1, п. 1, 2</t>
  </si>
  <si>
    <t>пр-д Ледокольный, д. 9, п. 1, 2, 3, 4, 5, 6</t>
  </si>
  <si>
    <t>пр. Ленина, д. 45</t>
  </si>
  <si>
    <t xml:space="preserve">пр. Ленина, д. 51 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</si>
  <si>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</si>
  <si>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</si>
  <si>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</si>
  <si>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</si>
  <si>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</si>
  <si>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</si>
  <si>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</si>
  <si>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пр. Ленина, д. 74</t>
  </si>
  <si>
    <t>пр. Ленина, д. 76</t>
  </si>
  <si>
    <t>пр. Ленина, д. 77</t>
  </si>
  <si>
    <t>пр. Ленина, д. 80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</si>
  <si>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</si>
  <si>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</si>
  <si>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</si>
  <si>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</si>
  <si>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</si>
  <si>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</si>
  <si>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 Павлика Морозова, д. 5 корпус 3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</si>
  <si>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</si>
  <si>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</si>
  <si>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</si>
  <si>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</si>
  <si>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</si>
  <si>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</si>
  <si>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</si>
  <si>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</si>
  <si>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</si>
  <si>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</si>
  <si>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</si>
  <si>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</si>
  <si>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</si>
  <si>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</si>
  <si>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</si>
  <si>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</si>
  <si>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</si>
  <si>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Ушакова, д. 5 корпус 2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</si>
  <si>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</si>
  <si>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</si>
  <si>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</si>
  <si>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</si>
  <si>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</si>
  <si>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</si>
  <si>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</si>
  <si>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</si>
  <si>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</si>
  <si>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</si>
  <si>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</si>
  <si>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24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</si>
  <si>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</si>
  <si>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</si>
  <si>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</si>
  <si>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</si>
  <si>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</si>
  <si>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</si>
  <si>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33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</si>
  <si>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</si>
  <si>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</si>
  <si>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</si>
  <si>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ул. Щербакова, д. 16, п. 1, 2, 3, 4</t>
  </si>
  <si>
    <t>ул. Щербакова, д. 30, п. 1, 2</t>
  </si>
  <si>
    <t>ул. Щербакова, д. 32, п. 1</t>
  </si>
  <si>
    <t>ул. Щербакова, д. 34, п. 1, 2, 3, 4, 5, 6</t>
  </si>
  <si>
    <t>ул. Юрия Гагарина, д. 27</t>
  </si>
  <si>
    <t>ул. Юрия Гагарина, д. 29</t>
  </si>
  <si>
    <t>ул. Юрия Гагарина, д. 31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</si>
  <si>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</si>
  <si>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</si>
  <si>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</si>
  <si>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</si>
  <si>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</si>
  <si>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</si>
  <si>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</si>
  <si>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</si>
  <si>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</si>
  <si>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</si>
  <si>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</si>
  <si>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</si>
  <si>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</si>
  <si>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</si>
  <si>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</si>
  <si>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</si>
  <si>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</si>
  <si>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</si>
  <si>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</si>
  <si>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</si>
  <si>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</si>
  <si>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</si>
  <si>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ул. Академика Павлова, д. 2</t>
  </si>
  <si>
    <t>*</t>
  </si>
  <si>
    <t>УО</t>
  </si>
  <si>
    <t>НКО «ФКР МО»</t>
  </si>
  <si>
    <t>ул. Академика Павлова, д. 28</t>
  </si>
  <si>
    <t>ОО</t>
  </si>
  <si>
    <t>ул. Академика Павлова, д. 59</t>
  </si>
  <si>
    <t xml:space="preserve"> </t>
  </si>
  <si>
    <t>ул. Алексея Хлобыстова, д. 20 корп. 2</t>
  </si>
  <si>
    <t>от 21.12.2021 № 3307</t>
  </si>
  <si>
    <t xml:space="preserve">ул. Алексея Хлобыстова, д. 28 корп. 2 </t>
  </si>
  <si>
    <t>1967</t>
  </si>
  <si>
    <t>3940,0</t>
  </si>
  <si>
    <t>1970</t>
  </si>
  <si>
    <t>146</t>
  </si>
  <si>
    <t>1966</t>
  </si>
  <si>
    <t>130</t>
  </si>
  <si>
    <t>1971</t>
  </si>
  <si>
    <t>ул. Аскольдовцев, д. 19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</si>
  <si>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</si>
  <si>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</si>
  <si>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</si>
  <si>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</si>
  <si>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</si>
  <si>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</si>
  <si>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</si>
  <si>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</si>
  <si>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</si>
  <si>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ОКН</t>
  </si>
  <si>
    <t>ул. Генерала Журбы, д. 10</t>
  </si>
  <si>
    <t>ТСН</t>
  </si>
  <si>
    <t>Спец. счет</t>
  </si>
  <si>
    <t>3891,9</t>
  </si>
  <si>
    <t>195</t>
  </si>
  <si>
    <t>270</t>
  </si>
  <si>
    <t>541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</si>
  <si>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</si>
  <si>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</si>
  <si>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</si>
  <si>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</si>
  <si>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</si>
  <si>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</si>
  <si>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</si>
  <si>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</si>
  <si>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</si>
  <si>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</si>
  <si>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ТСЖ</t>
  </si>
  <si>
    <t>9</t>
  </si>
  <si>
    <t>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</si>
  <si>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</si>
  <si>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</si>
  <si>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</si>
  <si>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</si>
  <si>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</si>
  <si>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</si>
  <si>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32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</si>
  <si>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</si>
  <si>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</si>
  <si>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</si>
  <si>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</si>
  <si>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</si>
  <si>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</si>
  <si>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</si>
  <si>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</si>
  <si>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</si>
  <si>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</si>
  <si>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</si>
  <si>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</si>
  <si>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</si>
  <si>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</si>
  <si>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</si>
  <si>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</si>
  <si>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</si>
  <si>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</si>
  <si>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</si>
  <si>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</si>
  <si>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</si>
  <si>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</si>
  <si>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</si>
  <si>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</si>
  <si>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</si>
  <si>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1985</t>
  </si>
  <si>
    <t>пр-д Флотский, д. 1</t>
  </si>
  <si>
    <t>пр-д Флотский, д. 3</t>
  </si>
  <si>
    <t>ул. Фрунзе, д. 19</t>
  </si>
  <si>
    <t>ул. Фрунзе, д. 21/4</t>
  </si>
  <si>
    <t>ул. Челюскинцев, д. 18/20</t>
  </si>
  <si>
    <t>ул. Челюскинцев, д. 35</t>
  </si>
  <si>
    <t>128</t>
  </si>
  <si>
    <t>2713,8</t>
  </si>
  <si>
    <t>2735,4</t>
  </si>
  <si>
    <t>2861,5</t>
  </si>
  <si>
    <t>140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</si>
  <si>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</si>
  <si>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</si>
  <si>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</si>
  <si>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</si>
  <si>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</si>
  <si>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</si>
  <si>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</si>
  <si>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</si>
  <si>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</si>
  <si>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</si>
  <si>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</si>
  <si>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</si>
  <si>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</si>
  <si>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</si>
  <si>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</si>
  <si>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</si>
  <si>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</si>
  <si>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</si>
  <si>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</si>
  <si>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</si>
  <si>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</si>
  <si>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</si>
  <si>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общего имущества, в том числе на ремонт (замену) лифтового оборудования; проведение экспертизы проектной документации;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</si>
  <si>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</si>
  <si>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</si>
  <si>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</si>
  <si>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Населенный пункт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</si>
  <si>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</si>
  <si>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</si>
  <si>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</si>
  <si>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</si>
  <si>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</si>
  <si>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</si>
  <si>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</si>
  <si>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</si>
  <si>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</si>
  <si>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</si>
  <si>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</si>
  <si>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</si>
  <si>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</si>
  <si>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</si>
  <si>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 xml:space="preserve">за счет привле-ченных кре-дитных/  заемных средств (руб.) </t>
  </si>
  <si>
    <t>Мурманск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</si>
  <si>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</si>
  <si>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к постановлению администрации</t>
  </si>
  <si>
    <t xml:space="preserve">области, на 2022 года, собственники помещенийв которых в срок, установленный ч. 4 ст. 189 Жилищного кодекса </t>
  </si>
  <si>
    <t xml:space="preserve">от                № 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</si>
  <si>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</si>
  <si>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и другое необходимое оборудование, согласно техническим условиям теплоснабжающей организации;</t>
  </si>
  <si>
    <t>ремонт крыши (включая стропильную систему и чердачные перекрытия)</t>
  </si>
  <si>
    <t>41 корп. 2</t>
  </si>
  <si>
    <t>ул. Академика Павлова*</t>
  </si>
  <si>
    <t>ул. Героев Рыбачьего**</t>
  </si>
  <si>
    <t>ул. Карла Маркса**</t>
  </si>
  <si>
    <t>ул. Коминтерна**</t>
  </si>
  <si>
    <t>пр-д Ледокольный**</t>
  </si>
  <si>
    <t>ул. Полярные Зори**</t>
  </si>
  <si>
    <t>ул. Сафонова**</t>
  </si>
  <si>
    <t>* - окончание работ по капитальному ремонту в 2024 году,</t>
  </si>
  <si>
    <t>** - начало работ по капитальному ремонту в 2021 году.</t>
  </si>
  <si>
    <t xml:space="preserve">                                                                     от 05.05.2022 № 1136  </t>
  </si>
  <si>
    <t>ул. Володарского</t>
  </si>
  <si>
    <t>ул. Полярной Дивизии</t>
  </si>
  <si>
    <t>ул. Скальная</t>
  </si>
  <si>
    <t>* - окончание работ по капитальному ремонту в 2024 году;</t>
  </si>
  <si>
    <t>ул. Алексея Генералова</t>
  </si>
  <si>
    <t>** - начало работ по капитальному ремонту в 2021 году;</t>
  </si>
  <si>
    <t>ул. Сафонова***</t>
  </si>
  <si>
    <t>ул. Папанина***</t>
  </si>
  <si>
    <t>*** - окончание работ по капитальному ремонту в 2023 году.</t>
  </si>
  <si>
    <t xml:space="preserve">                                                                     от   14.09.2022  № 2612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</si>
</sst>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[$-419]General"/>
    <numFmt numFmtId="166" formatCode="_-* #,##0.00_р_._-;\-* #,##0.00_р_._-;_-* &quot;-&quot;??_р_._-;_-@_-"/>
    <numFmt numFmtId="167" formatCode="0.0"/>
  </numFmts>
  <fonts count="36" x14ac:knownFonts="1">
    <font>
      <sz val="10"/>
      <name val="Times New Roman"/>
      <charset val="204"/>
    </font>
    <font>
      <sz val="16.5"/>
      <name val="Calibri"/>
      <family val="2"/>
      <charset val="204"/>
      <scheme val="minor"/>
    </font>
    <font>
      <sz val="58"/>
      <name val="Calibri"/>
      <family val="2"/>
      <charset val="204"/>
      <scheme val="minor"/>
    </font>
    <font>
      <sz val="5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9"/>
      <name val="Times New Roman"/>
      <family val="1"/>
      <charset val="204"/>
    </font>
    <font>
      <b/>
      <sz val="18"/>
      <name val="Tahoma"/>
      <family val="2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sz val="18"/>
      <name val="Tahoma"/>
      <family val="2"/>
      <charset val="204"/>
    </font>
    <font>
      <sz val="9"/>
      <name val="Tahoma"/>
      <family val="2"/>
      <charset val="204"/>
    </font>
    <font>
      <b/>
      <sz val="20"/>
      <name val="Tahoma"/>
      <family val="2"/>
      <charset val="204"/>
    </font>
    <font>
      <b/>
      <sz val="9"/>
      <name val="Tahoma"/>
      <family val="2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12" fillId="0" borderId="0" applyNumberFormat="0" applyBorder="0" applyProtection="0">
      <alignment horizontal="left" vertical="center"/>
    </xf>
    <xf numFmtId="0" fontId="17" fillId="0" borderId="0"/>
    <xf numFmtId="0" fontId="17" fillId="0" borderId="0"/>
    <xf numFmtId="0" fontId="17" fillId="6" borderId="11" applyNumberFormat="0" applyFont="0" applyAlignment="0" applyProtection="0"/>
    <xf numFmtId="0" fontId="12" fillId="0" borderId="0" applyNumberFormat="0" applyBorder="0" applyProtection="0">
      <alignment horizontal="left" vertical="center" wrapText="1"/>
    </xf>
    <xf numFmtId="0" fontId="18" fillId="0" borderId="0"/>
    <xf numFmtId="0" fontId="17" fillId="0" borderId="0"/>
    <xf numFmtId="0" fontId="17" fillId="0" borderId="0"/>
    <xf numFmtId="0" fontId="12" fillId="0" borderId="0" applyNumberFormat="0" applyBorder="0" applyProtection="0">
      <alignment horizontal="left" vertical="center" wrapText="1"/>
    </xf>
    <xf numFmtId="0" fontId="17" fillId="0" borderId="0"/>
    <xf numFmtId="0" fontId="17" fillId="6" borderId="11" applyNumberFormat="0" applyFont="0" applyAlignment="0" applyProtection="0"/>
    <xf numFmtId="0" fontId="17" fillId="0" borderId="0"/>
    <xf numFmtId="0" fontId="19" fillId="0" borderId="0"/>
    <xf numFmtId="0" fontId="17" fillId="6" borderId="11" applyNumberFormat="0" applyFont="0" applyAlignment="0" applyProtection="0"/>
    <xf numFmtId="0" fontId="16" fillId="0" borderId="10">
      <alignment horizontal="left" vertical="top" wrapText="1"/>
    </xf>
    <xf numFmtId="165" fontId="20" fillId="0" borderId="0" applyBorder="0" applyProtection="0"/>
    <xf numFmtId="0" fontId="21" fillId="0" borderId="0">
      <alignment horizontal="right" vertical="center"/>
    </xf>
    <xf numFmtId="44" fontId="17" fillId="0" borderId="0" applyFont="0" applyFill="0" applyBorder="0" applyAlignment="0" applyProtection="0"/>
    <xf numFmtId="0" fontId="16" fillId="0" borderId="0"/>
    <xf numFmtId="0" fontId="17" fillId="6" borderId="11" applyNumberFormat="0" applyFont="0" applyAlignment="0" applyProtection="0"/>
    <xf numFmtId="0" fontId="17" fillId="6" borderId="11" applyNumberFormat="0" applyFont="0" applyAlignment="0" applyProtection="0"/>
    <xf numFmtId="0" fontId="17" fillId="6" borderId="11" applyNumberFormat="0" applyFont="0" applyAlignment="0" applyProtection="0"/>
    <xf numFmtId="0" fontId="17" fillId="6" borderId="11" applyNumberFormat="0" applyFont="0" applyAlignment="0" applyProtection="0"/>
    <xf numFmtId="166" fontId="12" fillId="0" borderId="0" applyFont="0" applyFill="0" applyBorder="0" applyAlignment="0" applyProtection="0">
      <alignment horizontal="left" vertical="center" wrapText="1"/>
    </xf>
    <xf numFmtId="166" fontId="12" fillId="0" borderId="0" applyFont="0" applyFill="0" applyBorder="0" applyAlignment="0" applyProtection="0">
      <alignment horizontal="left" vertical="center" wrapText="1"/>
    </xf>
    <xf numFmtId="164" fontId="17" fillId="0" borderId="0" applyFont="0" applyFill="0" applyBorder="0" applyAlignment="0" applyProtection="0"/>
  </cellStyleXfs>
  <cellXfs count="197">
    <xf numFmtId="0" fontId="0" fillId="0" borderId="0" xfId="0">
      <alignment horizontal="left" vertical="center" wrapText="1"/>
    </xf>
    <xf numFmtId="0" fontId="1" fillId="2" borderId="0" xfId="5" applyFont="1" applyFill="1" applyBorder="1" applyAlignment="1">
      <alignment horizontal="justify"/>
    </xf>
    <xf numFmtId="1" fontId="1" fillId="2" borderId="0" xfId="5" applyNumberFormat="1" applyFont="1" applyFill="1" applyAlignment="1"/>
    <xf numFmtId="0" fontId="2" fillId="2" borderId="0" xfId="5" applyFont="1" applyFill="1" applyAlignment="1"/>
    <xf numFmtId="0" fontId="3" fillId="2" borderId="0" xfId="5" applyFont="1" applyFill="1" applyAlignment="1"/>
    <xf numFmtId="0" fontId="1" fillId="2" borderId="0" xfId="5" applyFont="1" applyFill="1" applyAlignment="1"/>
    <xf numFmtId="0" fontId="1" fillId="2" borderId="0" xfId="5" applyFont="1" applyFill="1" applyAlignment="1">
      <alignment horizontal="center" vertical="center"/>
    </xf>
    <xf numFmtId="0" fontId="1" fillId="2" borderId="0" xfId="5" applyFont="1" applyFill="1" applyAlignment="1">
      <alignment horizontal="center" vertical="center" wrapText="1"/>
    </xf>
    <xf numFmtId="0" fontId="1" fillId="2" borderId="0" xfId="5" applyFont="1" applyFill="1" applyAlignment="1">
      <alignment horizontal="center"/>
    </xf>
    <xf numFmtId="4" fontId="1" fillId="2" borderId="0" xfId="5" applyNumberFormat="1" applyFont="1" applyFill="1" applyAlignment="1">
      <alignment horizontal="center"/>
    </xf>
    <xf numFmtId="0" fontId="4" fillId="2" borderId="0" xfId="5" applyFont="1" applyFill="1" applyAlignment="1"/>
    <xf numFmtId="0" fontId="4" fillId="2" borderId="0" xfId="5" applyFont="1" applyFill="1" applyAlignment="1">
      <alignment horizontal="center" vertical="center"/>
    </xf>
    <xf numFmtId="0" fontId="5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textRotation="90" wrapText="1"/>
    </xf>
    <xf numFmtId="1" fontId="6" fillId="2" borderId="4" xfId="5" applyNumberFormat="1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 wrapText="1"/>
    </xf>
    <xf numFmtId="167" fontId="6" fillId="2" borderId="4" xfId="5" applyNumberFormat="1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4" fillId="2" borderId="0" xfId="5" applyFont="1" applyFill="1" applyAlignment="1">
      <alignment horizontal="center"/>
    </xf>
    <xf numFmtId="4" fontId="4" fillId="2" borderId="0" xfId="5" applyNumberFormat="1" applyFont="1" applyFill="1" applyAlignment="1">
      <alignment horizontal="center"/>
    </xf>
    <xf numFmtId="0" fontId="6" fillId="2" borderId="6" xfId="5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4" fontId="6" fillId="4" borderId="4" xfId="5" applyNumberFormat="1" applyFont="1" applyFill="1" applyBorder="1" applyAlignment="1">
      <alignment horizontal="center" vertical="center" wrapText="1"/>
    </xf>
    <xf numFmtId="4" fontId="1" fillId="2" borderId="4" xfId="5" applyNumberFormat="1" applyFont="1" applyFill="1" applyBorder="1" applyAlignment="1">
      <alignment horizontal="center"/>
    </xf>
    <xf numFmtId="4" fontId="6" fillId="3" borderId="4" xfId="5" applyNumberFormat="1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  <xf numFmtId="4" fontId="6" fillId="2" borderId="1" xfId="5" applyNumberFormat="1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2" fontId="6" fillId="2" borderId="4" xfId="5" applyNumberFormat="1" applyFont="1" applyFill="1" applyBorder="1" applyAlignment="1">
      <alignment horizontal="center" vertical="center" wrapText="1"/>
    </xf>
    <xf numFmtId="167" fontId="6" fillId="2" borderId="4" xfId="5" applyNumberFormat="1" applyFont="1" applyFill="1" applyBorder="1" applyAlignment="1">
      <alignment horizontal="center" vertical="center"/>
    </xf>
    <xf numFmtId="49" fontId="6" fillId="2" borderId="4" xfId="5" applyNumberFormat="1" applyFont="1" applyFill="1" applyBorder="1" applyAlignment="1">
      <alignment horizontal="center" vertical="center" wrapText="1"/>
    </xf>
    <xf numFmtId="4" fontId="10" fillId="2" borderId="4" xfId="5" applyNumberFormat="1" applyFont="1" applyFill="1" applyBorder="1" applyAlignment="1">
      <alignment horizontal="center" vertical="center" wrapText="1"/>
    </xf>
    <xf numFmtId="167" fontId="6" fillId="2" borderId="1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left" wrapText="1"/>
    </xf>
    <xf numFmtId="0" fontId="6" fillId="2" borderId="0" xfId="5" applyFont="1" applyFill="1" applyAlignment="1">
      <alignment horizontal="left"/>
    </xf>
    <xf numFmtId="0" fontId="2" fillId="2" borderId="0" xfId="5" applyFont="1" applyFill="1" applyAlignment="1">
      <alignment horizontal="center" vertical="center"/>
    </xf>
    <xf numFmtId="4" fontId="6" fillId="2" borderId="0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4" fontId="3" fillId="2" borderId="0" xfId="5" applyNumberFormat="1" applyFont="1" applyFill="1" applyAlignment="1">
      <alignment horizontal="left"/>
    </xf>
    <xf numFmtId="0" fontId="2" fillId="2" borderId="0" xfId="5" applyFont="1" applyFill="1" applyAlignment="1">
      <alignment horizontal="center" vertical="center" wrapText="1"/>
    </xf>
    <xf numFmtId="4" fontId="2" fillId="2" borderId="0" xfId="5" applyNumberFormat="1" applyFont="1" applyFill="1" applyAlignment="1"/>
    <xf numFmtId="0" fontId="2" fillId="2" borderId="0" xfId="5" applyFont="1" applyFill="1" applyAlignment="1">
      <alignment horizontal="left"/>
    </xf>
    <xf numFmtId="4" fontId="2" fillId="2" borderId="0" xfId="5" applyNumberFormat="1" applyFont="1" applyFill="1" applyAlignment="1">
      <alignment horizontal="left"/>
    </xf>
    <xf numFmtId="4" fontId="3" fillId="2" borderId="0" xfId="5" applyNumberFormat="1" applyFont="1" applyFill="1" applyAlignment="1"/>
    <xf numFmtId="0" fontId="1" fillId="2" borderId="8" xfId="5" applyFont="1" applyFill="1" applyBorder="1" applyAlignment="1">
      <alignment horizontal="center" vertical="center"/>
    </xf>
    <xf numFmtId="0" fontId="1" fillId="2" borderId="8" xfId="5" applyFont="1" applyFill="1" applyBorder="1" applyAlignment="1">
      <alignment horizontal="center" vertical="center" wrapText="1"/>
    </xf>
    <xf numFmtId="0" fontId="1" fillId="2" borderId="8" xfId="5" applyFont="1" applyFill="1" applyBorder="1" applyAlignment="1"/>
    <xf numFmtId="4" fontId="1" fillId="2" borderId="8" xfId="5" applyNumberFormat="1" applyFont="1" applyFill="1" applyBorder="1" applyAlignment="1"/>
    <xf numFmtId="4" fontId="1" fillId="2" borderId="0" xfId="5" applyNumberFormat="1" applyFont="1" applyFill="1" applyAlignment="1"/>
    <xf numFmtId="4" fontId="6" fillId="2" borderId="1" xfId="5" applyNumberFormat="1" applyFont="1" applyFill="1" applyBorder="1" applyAlignment="1">
      <alignment horizontal="center" vertical="center"/>
    </xf>
    <xf numFmtId="4" fontId="6" fillId="3" borderId="1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/>
    </xf>
    <xf numFmtId="4" fontId="3" fillId="2" borderId="0" xfId="5" applyNumberFormat="1" applyFont="1" applyFill="1" applyAlignment="1">
      <alignment horizontal="center"/>
    </xf>
    <xf numFmtId="4" fontId="2" fillId="2" borderId="0" xfId="5" applyNumberFormat="1" applyFont="1" applyFill="1" applyAlignment="1">
      <alignment horizontal="center"/>
    </xf>
    <xf numFmtId="4" fontId="1" fillId="2" borderId="8" xfId="5" applyNumberFormat="1" applyFont="1" applyFill="1" applyBorder="1" applyAlignment="1">
      <alignment horizontal="center"/>
    </xf>
    <xf numFmtId="0" fontId="6" fillId="2" borderId="4" xfId="5" applyFont="1" applyFill="1" applyBorder="1" applyAlignment="1"/>
    <xf numFmtId="0" fontId="6" fillId="2" borderId="0" xfId="5" applyFont="1" applyFill="1" applyBorder="1" applyAlignment="1"/>
    <xf numFmtId="0" fontId="11" fillId="0" borderId="0" xfId="0" applyFo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3" fillId="0" borderId="0" xfId="0" applyFo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>
      <alignment horizontal="left" vertical="center" wrapText="1"/>
    </xf>
    <xf numFmtId="0" fontId="11" fillId="5" borderId="4" xfId="0" applyFont="1" applyFill="1" applyBorder="1">
      <alignment horizontal="left" vertical="center" wrapText="1"/>
    </xf>
    <xf numFmtId="0" fontId="14" fillId="2" borderId="4" xfId="5" applyFont="1" applyFill="1" applyBorder="1" applyAlignment="1">
      <alignment horizontal="center" vertical="center" wrapText="1"/>
    </xf>
    <xf numFmtId="0" fontId="14" fillId="2" borderId="0" xfId="5" applyFont="1" applyFill="1" applyBorder="1" applyAlignment="1">
      <alignment horizontal="justify"/>
    </xf>
    <xf numFmtId="0" fontId="14" fillId="2" borderId="0" xfId="5" applyFont="1" applyFill="1" applyAlignment="1"/>
    <xf numFmtId="0" fontId="14" fillId="2" borderId="0" xfId="5" applyFont="1" applyFill="1" applyAlignment="1">
      <alignment horizontal="left"/>
    </xf>
    <xf numFmtId="4" fontId="14" fillId="2" borderId="0" xfId="5" applyNumberFormat="1" applyFont="1" applyFill="1" applyAlignment="1">
      <alignment horizontal="center"/>
    </xf>
    <xf numFmtId="0" fontId="14" fillId="2" borderId="0" xfId="5" applyFont="1" applyFill="1" applyBorder="1" applyAlignment="1">
      <alignment horizontal="center" vertical="center" wrapText="1"/>
    </xf>
    <xf numFmtId="0" fontId="14" fillId="2" borderId="0" xfId="5" applyFont="1" applyFill="1" applyBorder="1">
      <alignment horizontal="left" vertical="center" wrapText="1"/>
    </xf>
    <xf numFmtId="4" fontId="14" fillId="2" borderId="4" xfId="5" applyNumberFormat="1" applyFont="1" applyFill="1" applyBorder="1" applyAlignment="1">
      <alignment horizontal="center" vertical="center" wrapText="1"/>
    </xf>
    <xf numFmtId="1" fontId="14" fillId="2" borderId="4" xfId="5" applyNumberFormat="1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center" vertical="center" wrapText="1"/>
    </xf>
    <xf numFmtId="0" fontId="14" fillId="7" borderId="4" xfId="5" applyFont="1" applyFill="1" applyBorder="1">
      <alignment horizontal="left" vertical="center" wrapText="1"/>
    </xf>
    <xf numFmtId="0" fontId="14" fillId="2" borderId="4" xfId="5" applyFont="1" applyFill="1" applyBorder="1">
      <alignment horizontal="left" vertical="center" wrapText="1"/>
    </xf>
    <xf numFmtId="1" fontId="14" fillId="7" borderId="4" xfId="5" applyNumberFormat="1" applyFont="1" applyFill="1" applyBorder="1" applyAlignment="1">
      <alignment horizontal="center" vertical="center" wrapText="1"/>
    </xf>
    <xf numFmtId="0" fontId="14" fillId="3" borderId="4" xfId="5" applyFont="1" applyFill="1" applyBorder="1">
      <alignment horizontal="left" vertical="center" wrapText="1"/>
    </xf>
    <xf numFmtId="4" fontId="14" fillId="3" borderId="4" xfId="5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/>
    </xf>
    <xf numFmtId="4" fontId="14" fillId="2" borderId="1" xfId="5" applyNumberFormat="1" applyFont="1" applyFill="1" applyBorder="1" applyAlignment="1">
      <alignment horizontal="center"/>
    </xf>
    <xf numFmtId="0" fontId="14" fillId="2" borderId="0" xfId="5" applyFont="1" applyFill="1" applyBorder="1" applyAlignment="1">
      <alignment horizontal="right"/>
    </xf>
    <xf numFmtId="0" fontId="14" fillId="2" borderId="0" xfId="5" applyFont="1" applyFill="1" applyBorder="1" applyAlignment="1">
      <alignment horizontal="center"/>
    </xf>
    <xf numFmtId="0" fontId="14" fillId="8" borderId="4" xfId="5" applyFont="1" applyFill="1" applyBorder="1" applyAlignment="1">
      <alignment horizontal="center" vertical="center" wrapText="1"/>
    </xf>
    <xf numFmtId="4" fontId="15" fillId="2" borderId="4" xfId="5" applyNumberFormat="1" applyFont="1" applyFill="1" applyBorder="1" applyAlignment="1">
      <alignment horizontal="center" vertical="center" wrapText="1"/>
    </xf>
    <xf numFmtId="0" fontId="14" fillId="3" borderId="1" xfId="5" applyFont="1" applyFill="1" applyBorder="1">
      <alignment horizontal="left" vertical="center" wrapText="1"/>
    </xf>
    <xf numFmtId="4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>
      <alignment horizontal="left" vertical="center" wrapText="1"/>
    </xf>
    <xf numFmtId="4" fontId="14" fillId="2" borderId="0" xfId="5" applyNumberFormat="1" applyFont="1" applyFill="1" applyAlignment="1"/>
    <xf numFmtId="2" fontId="31" fillId="2" borderId="4" xfId="5" applyNumberFormat="1" applyFont="1" applyFill="1" applyBorder="1" applyAlignment="1">
      <alignment horizontal="center" vertical="center" wrapText="1"/>
    </xf>
    <xf numFmtId="0" fontId="14" fillId="9" borderId="4" xfId="5" applyFont="1" applyFill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 wrapText="1"/>
    </xf>
    <xf numFmtId="0" fontId="31" fillId="0" borderId="0" xfId="0" applyFont="1">
      <alignment horizontal="left" vertical="center" wrapText="1"/>
    </xf>
    <xf numFmtId="0" fontId="32" fillId="0" borderId="0" xfId="0" applyFo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2" borderId="0" xfId="0" applyFont="1" applyFill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2" fontId="31" fillId="0" borderId="0" xfId="0" applyNumberFormat="1" applyFo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2" borderId="0" xfId="0" applyFont="1" applyFill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2" fontId="32" fillId="0" borderId="0" xfId="0" applyNumberFormat="1" applyFont="1">
      <alignment horizontal="left" vertical="center" wrapText="1"/>
    </xf>
    <xf numFmtId="0" fontId="35" fillId="0" borderId="0" xfId="0" applyFont="1">
      <alignment horizontal="left" vertical="center" wrapText="1"/>
    </xf>
    <xf numFmtId="0" fontId="31" fillId="2" borderId="4" xfId="0" applyFont="1" applyFill="1" applyBorder="1" applyAlignment="1">
      <alignment horizontal="center" vertical="center" wrapText="1"/>
    </xf>
    <xf numFmtId="1" fontId="31" fillId="0" borderId="4" xfId="0" applyNumberFormat="1" applyFont="1" applyBorder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2" borderId="9" xfId="0" applyFont="1" applyFill="1" applyBorder="1" applyAlignment="1">
      <alignment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2" fontId="31" fillId="5" borderId="3" xfId="0" applyNumberFormat="1" applyFont="1" applyFill="1" applyBorder="1" applyAlignment="1">
      <alignment horizontal="center" vertical="center" wrapText="1"/>
    </xf>
    <xf numFmtId="2" fontId="31" fillId="5" borderId="1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2" borderId="4" xfId="0" applyFont="1" applyFill="1" applyBorder="1">
      <alignment horizontal="left" vertical="center" wrapText="1"/>
    </xf>
    <xf numFmtId="0" fontId="31" fillId="2" borderId="1" xfId="0" applyFont="1" applyFill="1" applyBorder="1">
      <alignment horizontal="left" vertical="center" wrapText="1"/>
    </xf>
    <xf numFmtId="0" fontId="31" fillId="2" borderId="3" xfId="0" applyFont="1" applyFill="1" applyBorder="1">
      <alignment horizontal="left" vertical="center" wrapText="1"/>
    </xf>
    <xf numFmtId="0" fontId="32" fillId="2" borderId="8" xfId="0" applyFont="1" applyFill="1" applyBorder="1">
      <alignment horizontal="left" vertical="center" wrapText="1"/>
    </xf>
    <xf numFmtId="0" fontId="31" fillId="5" borderId="3" xfId="0" applyFont="1" applyFill="1" applyBorder="1" applyAlignment="1">
      <alignment vertical="center" wrapText="1"/>
    </xf>
    <xf numFmtId="2" fontId="35" fillId="0" borderId="0" xfId="0" applyNumberFormat="1" applyFont="1">
      <alignment horizontal="left" vertical="center" wrapText="1"/>
    </xf>
    <xf numFmtId="0" fontId="11" fillId="2" borderId="4" xfId="0" applyFont="1" applyFill="1" applyBorder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>
      <alignment horizontal="left" vertical="center" wrapText="1"/>
    </xf>
    <xf numFmtId="0" fontId="11" fillId="5" borderId="9" xfId="0" applyFont="1" applyFill="1" applyBorder="1">
      <alignment horizontal="left" vertical="center" wrapText="1"/>
    </xf>
    <xf numFmtId="0" fontId="11" fillId="5" borderId="3" xfId="0" applyFont="1" applyFill="1" applyBorder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1" fillId="2" borderId="0" xfId="0" applyFont="1" applyFill="1">
      <alignment horizontal="left" vertical="center" wrapText="1"/>
    </xf>
    <xf numFmtId="0" fontId="11" fillId="0" borderId="4" xfId="0" applyFont="1" applyBorder="1">
      <alignment horizontal="left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31" fillId="5" borderId="4" xfId="0" applyFont="1" applyFill="1" applyBorder="1">
      <alignment horizontal="left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0" borderId="0" xfId="0" applyFont="1">
      <alignment horizontal="left" vertical="center" wrapText="1"/>
    </xf>
    <xf numFmtId="0" fontId="11" fillId="0" borderId="0" xfId="0" applyFont="1">
      <alignment horizontal="left" vertical="center" wrapText="1"/>
    </xf>
    <xf numFmtId="0" fontId="11" fillId="5" borderId="4" xfId="0" applyFont="1" applyFill="1" applyBorder="1">
      <alignment horizontal="left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31" fillId="0" borderId="1" xfId="0" applyFont="1" applyBorder="1">
      <alignment horizontal="left" vertical="center" wrapText="1"/>
    </xf>
    <xf numFmtId="0" fontId="31" fillId="0" borderId="9" xfId="0" applyFont="1" applyBorder="1">
      <alignment horizontal="left" vertical="center" wrapText="1"/>
    </xf>
    <xf numFmtId="0" fontId="31" fillId="0" borderId="3" xfId="0" applyFont="1" applyBorder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1" fillId="0" borderId="1" xfId="0" applyFont="1" applyBorder="1">
      <alignment horizontal="left" vertical="center" wrapText="1"/>
    </xf>
    <xf numFmtId="0" fontId="11" fillId="0" borderId="9" xfId="0" applyFont="1" applyBorder="1">
      <alignment horizontal="left" vertical="center" wrapText="1"/>
    </xf>
    <xf numFmtId="0" fontId="11" fillId="0" borderId="3" xfId="0" applyFont="1" applyBorder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14" fillId="2" borderId="0" xfId="5" applyFont="1" applyFill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0" xfId="5" applyFont="1" applyFill="1" applyAlignment="1">
      <alignment horizontal="left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textRotation="90" wrapText="1"/>
    </xf>
    <xf numFmtId="0" fontId="6" fillId="2" borderId="3" xfId="5" applyFont="1" applyFill="1" applyBorder="1" applyAlignment="1">
      <alignment horizontal="center" vertical="center" textRotation="90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8" fillId="2" borderId="0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4" fontId="6" fillId="2" borderId="5" xfId="5" applyNumberFormat="1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</cellXfs>
  <cellStyles count="27">
    <cellStyle name="ex66" xfId="15" xr:uid="{00000000-0005-0000-0000-000000000000}"/>
    <cellStyle name="Excel Built-in Normal" xfId="16" xr:uid="{00000000-0005-0000-0000-000001000000}"/>
    <cellStyle name="S6" xfId="17" xr:uid="{00000000-0005-0000-0000-000002000000}"/>
    <cellStyle name="Денежный 2" xfId="18" xr:uid="{00000000-0005-0000-0000-000003000000}"/>
    <cellStyle name="Обычный" xfId="0" builtinId="0"/>
    <cellStyle name="Обычный 10 10" xfId="8" xr:uid="{00000000-0005-0000-0000-000005000000}"/>
    <cellStyle name="Обычный 11 4" xfId="12" xr:uid="{00000000-0005-0000-0000-000006000000}"/>
    <cellStyle name="Обычный 2" xfId="13" xr:uid="{00000000-0005-0000-0000-000007000000}"/>
    <cellStyle name="Обычный 2 2" xfId="2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1" xr:uid="{00000000-0005-0000-0000-00000B000000}"/>
    <cellStyle name="Обычный 5" xfId="3" xr:uid="{00000000-0005-0000-0000-00000C000000}"/>
    <cellStyle name="Обычный 6" xfId="7" xr:uid="{00000000-0005-0000-0000-00000D000000}"/>
    <cellStyle name="Обычный 7" xfId="9" xr:uid="{00000000-0005-0000-0000-00000E000000}"/>
    <cellStyle name="Обычный 8" xfId="10" xr:uid="{00000000-0005-0000-0000-00000F000000}"/>
    <cellStyle name="Обычный 9" xfId="19" xr:uid="{00000000-0005-0000-0000-000010000000}"/>
    <cellStyle name="Примечание 2" xfId="20" xr:uid="{00000000-0005-0000-0000-000011000000}"/>
    <cellStyle name="Примечание 2 2" xfId="21" xr:uid="{00000000-0005-0000-0000-000012000000}"/>
    <cellStyle name="Примечание 2 2 2" xfId="22" xr:uid="{00000000-0005-0000-0000-000013000000}"/>
    <cellStyle name="Примечание 2 3" xfId="23" xr:uid="{00000000-0005-0000-0000-000014000000}"/>
    <cellStyle name="Примечание 3" xfId="11" xr:uid="{00000000-0005-0000-0000-000015000000}"/>
    <cellStyle name="Примечание 3 2" xfId="14" xr:uid="{00000000-0005-0000-0000-000016000000}"/>
    <cellStyle name="Примечание 4" xfId="4" xr:uid="{00000000-0005-0000-0000-000017000000}"/>
    <cellStyle name="Финансовый 2" xfId="24" xr:uid="{00000000-0005-0000-0000-000018000000}"/>
    <cellStyle name="Финансовый 3" xfId="25" xr:uid="{00000000-0005-0000-0000-000019000000}"/>
    <cellStyle name="Финансовый 4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6"/>
  <sheetViews>
    <sheetView tabSelected="1" view="pageBreakPreview" zoomScale="90" zoomScaleNormal="100" zoomScaleSheetLayoutView="90" zoomScalePageLayoutView="80" workbookViewId="0">
      <selection activeCell="A9" sqref="A9:E9"/>
    </sheetView>
  </sheetViews>
  <sheetFormatPr defaultColWidth="9" defaultRowHeight="12.75" x14ac:dyDescent="0.2"/>
  <cols>
    <col min="1" max="1" width="8.5" style="117" customWidth="1"/>
    <col min="2" max="2" width="35.5" style="116" customWidth="1"/>
    <col min="3" max="3" width="15.6640625" style="118" customWidth="1"/>
    <col min="4" max="4" width="86.6640625" style="117" customWidth="1"/>
    <col min="5" max="5" width="37.1640625" style="119" customWidth="1"/>
    <col min="6" max="16384" width="9" style="109"/>
  </cols>
  <sheetData>
    <row r="1" spans="1:5" ht="20.100000000000001" customHeight="1" x14ac:dyDescent="0.25">
      <c r="A1" s="113"/>
      <c r="B1" s="139"/>
      <c r="C1" s="114"/>
      <c r="D1" s="162" t="s">
        <v>0</v>
      </c>
      <c r="E1" s="162"/>
    </row>
    <row r="2" spans="1:5" ht="20.100000000000001" customHeight="1" x14ac:dyDescent="0.25">
      <c r="A2" s="113"/>
      <c r="B2" s="139"/>
      <c r="C2" s="114"/>
      <c r="D2" s="162" t="s">
        <v>1</v>
      </c>
      <c r="E2" s="162"/>
    </row>
    <row r="3" spans="1:5" ht="20.100000000000001" customHeight="1" x14ac:dyDescent="0.25">
      <c r="A3" s="113"/>
      <c r="B3" s="139"/>
      <c r="C3" s="114"/>
      <c r="D3" s="162" t="s">
        <v>2</v>
      </c>
      <c r="E3" s="162"/>
    </row>
    <row r="4" spans="1:5" ht="20.100000000000001" customHeight="1" x14ac:dyDescent="0.25">
      <c r="A4" s="113"/>
      <c r="B4" s="139"/>
      <c r="C4" s="114"/>
      <c r="D4" s="162" t="s">
        <v>520</v>
      </c>
      <c r="E4" s="162"/>
    </row>
    <row r="5" spans="1:5" ht="20.100000000000001" customHeight="1" x14ac:dyDescent="0.2">
      <c r="A5" s="113"/>
      <c r="B5" s="139"/>
      <c r="C5" s="114"/>
      <c r="D5" s="113"/>
      <c r="E5" s="115"/>
    </row>
    <row r="6" spans="1:5" ht="20.100000000000001" customHeight="1" x14ac:dyDescent="0.2">
      <c r="A6" s="113"/>
      <c r="B6" s="139"/>
      <c r="C6" s="114"/>
      <c r="D6" s="113"/>
      <c r="E6" s="115"/>
    </row>
    <row r="7" spans="1:5" ht="20.100000000000001" customHeight="1" x14ac:dyDescent="0.2">
      <c r="A7" s="163" t="s">
        <v>4</v>
      </c>
      <c r="B7" s="163"/>
      <c r="C7" s="163"/>
      <c r="D7" s="163"/>
      <c r="E7" s="163"/>
    </row>
    <row r="8" spans="1:5" ht="20.100000000000001" customHeight="1" x14ac:dyDescent="0.2">
      <c r="A8" s="163" t="s">
        <v>5</v>
      </c>
      <c r="B8" s="163"/>
      <c r="C8" s="163"/>
      <c r="D8" s="163"/>
      <c r="E8" s="163"/>
    </row>
    <row r="9" spans="1:5" ht="20.100000000000001" customHeight="1" x14ac:dyDescent="0.2">
      <c r="A9" s="163" t="s">
        <v>6</v>
      </c>
      <c r="B9" s="163"/>
      <c r="C9" s="163"/>
      <c r="D9" s="163"/>
      <c r="E9" s="163"/>
    </row>
    <row r="10" spans="1:5" ht="20.100000000000001" customHeight="1" x14ac:dyDescent="0.2">
      <c r="A10" s="163" t="s">
        <v>7</v>
      </c>
      <c r="B10" s="163"/>
      <c r="C10" s="163"/>
      <c r="D10" s="163"/>
      <c r="E10" s="163"/>
    </row>
    <row r="11" spans="1:5" ht="20.100000000000001" customHeight="1" x14ac:dyDescent="0.2">
      <c r="A11" s="163" t="s">
        <v>8</v>
      </c>
      <c r="B11" s="163"/>
      <c r="C11" s="163"/>
      <c r="D11" s="163"/>
      <c r="E11" s="163"/>
    </row>
    <row r="12" spans="1:5" ht="20.100000000000001" customHeight="1" x14ac:dyDescent="0.2">
      <c r="A12" s="138"/>
      <c r="B12" s="140"/>
      <c r="C12" s="138"/>
      <c r="D12" s="138"/>
      <c r="E12" s="138"/>
    </row>
    <row r="13" spans="1:5" ht="20.100000000000001" customHeight="1" x14ac:dyDescent="0.2"/>
    <row r="14" spans="1:5" ht="57" customHeight="1" x14ac:dyDescent="0.2">
      <c r="A14" s="144" t="s">
        <v>9</v>
      </c>
      <c r="B14" s="158" t="s">
        <v>10</v>
      </c>
      <c r="C14" s="158" t="s">
        <v>11</v>
      </c>
      <c r="D14" s="144" t="s">
        <v>12</v>
      </c>
      <c r="E14" s="164" t="s">
        <v>13</v>
      </c>
    </row>
    <row r="15" spans="1:5" ht="69" customHeight="1" x14ac:dyDescent="0.2">
      <c r="A15" s="144"/>
      <c r="B15" s="158"/>
      <c r="C15" s="158"/>
      <c r="D15" s="144"/>
      <c r="E15" s="164"/>
    </row>
    <row r="16" spans="1:5" ht="20.100000000000001" customHeight="1" x14ac:dyDescent="0.2">
      <c r="A16" s="121">
        <v>1</v>
      </c>
      <c r="B16" s="110">
        <v>2</v>
      </c>
      <c r="C16" s="110">
        <v>3</v>
      </c>
      <c r="D16" s="121">
        <v>4</v>
      </c>
      <c r="E16" s="122">
        <v>5</v>
      </c>
    </row>
    <row r="17" spans="1:5" ht="20.100000000000001" customHeight="1" x14ac:dyDescent="0.2">
      <c r="A17" s="144">
        <v>1</v>
      </c>
      <c r="B17" s="142" t="s">
        <v>14</v>
      </c>
      <c r="C17" s="143" t="s">
        <v>15</v>
      </c>
      <c r="D17" s="131" t="s">
        <v>16</v>
      </c>
      <c r="E17" s="107">
        <v>3702831.57</v>
      </c>
    </row>
    <row r="18" spans="1:5" ht="20.100000000000001" customHeight="1" x14ac:dyDescent="0.2">
      <c r="A18" s="144"/>
      <c r="B18" s="142"/>
      <c r="C18" s="143"/>
      <c r="D18" s="131" t="s">
        <v>17</v>
      </c>
      <c r="E18" s="107">
        <v>151890.07999999999</v>
      </c>
    </row>
    <row r="19" spans="1:5" ht="20.100000000000001" customHeight="1" x14ac:dyDescent="0.2">
      <c r="A19" s="144"/>
      <c r="B19" s="142"/>
      <c r="C19" s="143"/>
      <c r="D19" s="131" t="s">
        <v>18</v>
      </c>
      <c r="E19" s="107">
        <v>3854721.65</v>
      </c>
    </row>
    <row r="20" spans="1:5" ht="20.100000000000001" customHeight="1" x14ac:dyDescent="0.2">
      <c r="A20" s="144">
        <v>2</v>
      </c>
      <c r="B20" s="142" t="s">
        <v>14</v>
      </c>
      <c r="C20" s="143" t="s">
        <v>19</v>
      </c>
      <c r="D20" s="131" t="s">
        <v>16</v>
      </c>
      <c r="E20" s="107">
        <v>7405663.1399999997</v>
      </c>
    </row>
    <row r="21" spans="1:5" ht="20.100000000000001" customHeight="1" x14ac:dyDescent="0.2">
      <c r="A21" s="144"/>
      <c r="B21" s="142"/>
      <c r="C21" s="143"/>
      <c r="D21" s="131" t="s">
        <v>17</v>
      </c>
      <c r="E21" s="107">
        <v>303780.15999999997</v>
      </c>
    </row>
    <row r="22" spans="1:5" ht="20.100000000000001" customHeight="1" x14ac:dyDescent="0.2">
      <c r="A22" s="144"/>
      <c r="B22" s="142"/>
      <c r="C22" s="143"/>
      <c r="D22" s="131" t="s">
        <v>18</v>
      </c>
      <c r="E22" s="107">
        <v>7709443.2999999998</v>
      </c>
    </row>
    <row r="23" spans="1:5" ht="20.100000000000001" customHeight="1" x14ac:dyDescent="0.2">
      <c r="A23" s="144">
        <v>3</v>
      </c>
      <c r="B23" s="155" t="s">
        <v>14</v>
      </c>
      <c r="C23" s="143" t="s">
        <v>20</v>
      </c>
      <c r="D23" s="131" t="s">
        <v>16</v>
      </c>
      <c r="E23" s="107">
        <v>1851415.78</v>
      </c>
    </row>
    <row r="24" spans="1:5" ht="20.100000000000001" customHeight="1" x14ac:dyDescent="0.2">
      <c r="A24" s="144"/>
      <c r="B24" s="142"/>
      <c r="C24" s="143"/>
      <c r="D24" s="131" t="s">
        <v>17</v>
      </c>
      <c r="E24" s="107">
        <v>75945.039999999994</v>
      </c>
    </row>
    <row r="25" spans="1:5" ht="20.100000000000001" customHeight="1" x14ac:dyDescent="0.2">
      <c r="A25" s="144"/>
      <c r="B25" s="142"/>
      <c r="C25" s="143"/>
      <c r="D25" s="131" t="s">
        <v>18</v>
      </c>
      <c r="E25" s="107">
        <v>1927360.82</v>
      </c>
    </row>
    <row r="26" spans="1:5" ht="20.100000000000001" customHeight="1" x14ac:dyDescent="0.2">
      <c r="A26" s="144">
        <v>4</v>
      </c>
      <c r="B26" s="142" t="s">
        <v>14</v>
      </c>
      <c r="C26" s="143" t="s">
        <v>21</v>
      </c>
      <c r="D26" s="131" t="s">
        <v>22</v>
      </c>
      <c r="E26" s="107">
        <v>4754302.4800000004</v>
      </c>
    </row>
    <row r="27" spans="1:5" ht="20.100000000000001" customHeight="1" x14ac:dyDescent="0.2">
      <c r="A27" s="144"/>
      <c r="B27" s="142"/>
      <c r="C27" s="143"/>
      <c r="D27" s="131" t="s">
        <v>16</v>
      </c>
      <c r="E27" s="107">
        <v>7405663.1399999997</v>
      </c>
    </row>
    <row r="28" spans="1:5" ht="20.100000000000001" customHeight="1" x14ac:dyDescent="0.2">
      <c r="A28" s="144"/>
      <c r="B28" s="142"/>
      <c r="C28" s="143"/>
      <c r="D28" s="131" t="s">
        <v>17</v>
      </c>
      <c r="E28" s="107">
        <v>551780.16</v>
      </c>
    </row>
    <row r="29" spans="1:5" ht="20.100000000000001" customHeight="1" x14ac:dyDescent="0.2">
      <c r="A29" s="144"/>
      <c r="B29" s="142"/>
      <c r="C29" s="143"/>
      <c r="D29" s="131" t="s">
        <v>18</v>
      </c>
      <c r="E29" s="107">
        <v>12711745.779999999</v>
      </c>
    </row>
    <row r="30" spans="1:5" ht="20.100000000000001" customHeight="1" x14ac:dyDescent="0.2">
      <c r="A30" s="144">
        <v>5</v>
      </c>
      <c r="B30" s="155" t="s">
        <v>14</v>
      </c>
      <c r="C30" s="143">
        <v>26</v>
      </c>
      <c r="D30" s="137" t="s">
        <v>24</v>
      </c>
      <c r="E30" s="107">
        <v>18021356.539999999</v>
      </c>
    </row>
    <row r="31" spans="1:5" ht="20.100000000000001" customHeight="1" x14ac:dyDescent="0.2">
      <c r="A31" s="144"/>
      <c r="B31" s="155"/>
      <c r="C31" s="143"/>
      <c r="D31" s="131" t="s">
        <v>17</v>
      </c>
      <c r="E31" s="107">
        <v>759679.2</v>
      </c>
    </row>
    <row r="32" spans="1:5" ht="20.100000000000001" customHeight="1" x14ac:dyDescent="0.2">
      <c r="A32" s="144"/>
      <c r="B32" s="155"/>
      <c r="C32" s="143"/>
      <c r="D32" s="131" t="s">
        <v>18</v>
      </c>
      <c r="E32" s="122">
        <v>18781035.739999998</v>
      </c>
    </row>
    <row r="33" spans="1:5" ht="20.100000000000001" customHeight="1" x14ac:dyDescent="0.2">
      <c r="A33" s="144">
        <v>6</v>
      </c>
      <c r="B33" s="142" t="s">
        <v>23</v>
      </c>
      <c r="C33" s="143">
        <v>2</v>
      </c>
      <c r="D33" s="131" t="s">
        <v>24</v>
      </c>
      <c r="E33" s="107">
        <v>8274424.8600000003</v>
      </c>
    </row>
    <row r="34" spans="1:5" ht="20.100000000000001" customHeight="1" x14ac:dyDescent="0.2">
      <c r="A34" s="144"/>
      <c r="B34" s="142"/>
      <c r="C34" s="143"/>
      <c r="D34" s="131" t="s">
        <v>17</v>
      </c>
      <c r="E34" s="107">
        <v>466942.1</v>
      </c>
    </row>
    <row r="35" spans="1:5" ht="20.100000000000001" customHeight="1" x14ac:dyDescent="0.2">
      <c r="A35" s="144"/>
      <c r="B35" s="142"/>
      <c r="C35" s="143"/>
      <c r="D35" s="131" t="s">
        <v>18</v>
      </c>
      <c r="E35" s="107" t="s">
        <v>25</v>
      </c>
    </row>
    <row r="36" spans="1:5" ht="20.100000000000001" customHeight="1" x14ac:dyDescent="0.2">
      <c r="A36" s="144">
        <v>7</v>
      </c>
      <c r="B36" s="155" t="s">
        <v>501</v>
      </c>
      <c r="C36" s="143">
        <v>59</v>
      </c>
      <c r="D36" s="131" t="s">
        <v>33</v>
      </c>
      <c r="E36" s="123">
        <v>1323903.43</v>
      </c>
    </row>
    <row r="37" spans="1:5" ht="20.100000000000001" customHeight="1" x14ac:dyDescent="0.2">
      <c r="A37" s="144"/>
      <c r="B37" s="142"/>
      <c r="C37" s="143"/>
      <c r="D37" s="131" t="s">
        <v>18</v>
      </c>
      <c r="E37" s="123">
        <v>1323903.43</v>
      </c>
    </row>
    <row r="38" spans="1:5" ht="20.100000000000001" customHeight="1" x14ac:dyDescent="0.2">
      <c r="A38" s="144">
        <v>8</v>
      </c>
      <c r="B38" s="142" t="s">
        <v>34</v>
      </c>
      <c r="C38" s="143">
        <v>71</v>
      </c>
      <c r="D38" s="131" t="s">
        <v>22</v>
      </c>
      <c r="E38" s="107">
        <v>2377151.2400000002</v>
      </c>
    </row>
    <row r="39" spans="1:5" ht="20.100000000000001" customHeight="1" x14ac:dyDescent="0.2">
      <c r="A39" s="144"/>
      <c r="B39" s="142"/>
      <c r="C39" s="143"/>
      <c r="D39" s="131" t="s">
        <v>17</v>
      </c>
      <c r="E39" s="107">
        <v>124000</v>
      </c>
    </row>
    <row r="40" spans="1:5" ht="20.100000000000001" customHeight="1" x14ac:dyDescent="0.2">
      <c r="A40" s="144"/>
      <c r="B40" s="142"/>
      <c r="C40" s="143"/>
      <c r="D40" s="131" t="s">
        <v>18</v>
      </c>
      <c r="E40" s="107">
        <v>2501151.2400000002</v>
      </c>
    </row>
    <row r="41" spans="1:5" ht="20.100000000000001" customHeight="1" x14ac:dyDescent="0.2">
      <c r="A41" s="144">
        <v>9</v>
      </c>
      <c r="B41" s="142" t="s">
        <v>34</v>
      </c>
      <c r="C41" s="143">
        <v>73</v>
      </c>
      <c r="D41" s="131" t="s">
        <v>22</v>
      </c>
      <c r="E41" s="107">
        <v>2377151.2400000002</v>
      </c>
    </row>
    <row r="42" spans="1:5" ht="20.100000000000001" customHeight="1" x14ac:dyDescent="0.2">
      <c r="A42" s="144"/>
      <c r="B42" s="142"/>
      <c r="C42" s="143"/>
      <c r="D42" s="131" t="s">
        <v>17</v>
      </c>
      <c r="E42" s="107">
        <v>124000</v>
      </c>
    </row>
    <row r="43" spans="1:5" ht="20.100000000000001" customHeight="1" x14ac:dyDescent="0.2">
      <c r="A43" s="144"/>
      <c r="B43" s="142"/>
      <c r="C43" s="143"/>
      <c r="D43" s="131" t="s">
        <v>18</v>
      </c>
      <c r="E43" s="107">
        <v>2501151.2400000002</v>
      </c>
    </row>
    <row r="44" spans="1:5" ht="20.100000000000001" customHeight="1" x14ac:dyDescent="0.2">
      <c r="A44" s="144">
        <v>10</v>
      </c>
      <c r="B44" s="142" t="s">
        <v>34</v>
      </c>
      <c r="C44" s="143">
        <v>80</v>
      </c>
      <c r="D44" s="131" t="s">
        <v>22</v>
      </c>
      <c r="E44" s="107">
        <v>2377151.2400000002</v>
      </c>
    </row>
    <row r="45" spans="1:5" ht="20.100000000000001" customHeight="1" x14ac:dyDescent="0.2">
      <c r="A45" s="144"/>
      <c r="B45" s="142"/>
      <c r="C45" s="143"/>
      <c r="D45" s="131" t="s">
        <v>17</v>
      </c>
      <c r="E45" s="107">
        <v>124000</v>
      </c>
    </row>
    <row r="46" spans="1:5" ht="20.100000000000001" customHeight="1" x14ac:dyDescent="0.2">
      <c r="A46" s="144"/>
      <c r="B46" s="142"/>
      <c r="C46" s="143"/>
      <c r="D46" s="131" t="s">
        <v>18</v>
      </c>
      <c r="E46" s="107">
        <v>2501151.2400000002</v>
      </c>
    </row>
    <row r="47" spans="1:5" ht="20.100000000000001" customHeight="1" x14ac:dyDescent="0.2">
      <c r="A47" s="144">
        <v>11</v>
      </c>
      <c r="B47" s="142" t="s">
        <v>34</v>
      </c>
      <c r="C47" s="143">
        <v>82</v>
      </c>
      <c r="D47" s="131" t="s">
        <v>22</v>
      </c>
      <c r="E47" s="107">
        <v>2377151.2400000002</v>
      </c>
    </row>
    <row r="48" spans="1:5" ht="20.100000000000001" customHeight="1" x14ac:dyDescent="0.2">
      <c r="A48" s="144"/>
      <c r="B48" s="142"/>
      <c r="C48" s="143"/>
      <c r="D48" s="131" t="s">
        <v>17</v>
      </c>
      <c r="E48" s="107">
        <v>124000</v>
      </c>
    </row>
    <row r="49" spans="1:5" ht="20.100000000000001" customHeight="1" x14ac:dyDescent="0.2">
      <c r="A49" s="144"/>
      <c r="B49" s="142"/>
      <c r="C49" s="143"/>
      <c r="D49" s="131" t="s">
        <v>18</v>
      </c>
      <c r="E49" s="107">
        <v>2501151.2400000002</v>
      </c>
    </row>
    <row r="50" spans="1:5" ht="20.100000000000001" customHeight="1" x14ac:dyDescent="0.2">
      <c r="A50" s="144">
        <v>12</v>
      </c>
      <c r="B50" s="142" t="s">
        <v>34</v>
      </c>
      <c r="C50" s="143">
        <v>88</v>
      </c>
      <c r="D50" s="131" t="s">
        <v>22</v>
      </c>
      <c r="E50" s="107">
        <v>2377151.2400000002</v>
      </c>
    </row>
    <row r="51" spans="1:5" ht="20.100000000000001" customHeight="1" x14ac:dyDescent="0.2">
      <c r="A51" s="144"/>
      <c r="B51" s="142"/>
      <c r="C51" s="143"/>
      <c r="D51" s="131" t="s">
        <v>17</v>
      </c>
      <c r="E51" s="107">
        <v>124000</v>
      </c>
    </row>
    <row r="52" spans="1:5" ht="20.100000000000001" customHeight="1" x14ac:dyDescent="0.2">
      <c r="A52" s="144"/>
      <c r="B52" s="142"/>
      <c r="C52" s="143"/>
      <c r="D52" s="131" t="s">
        <v>18</v>
      </c>
      <c r="E52" s="107">
        <v>2501151.2400000002</v>
      </c>
    </row>
    <row r="53" spans="1:5" ht="20.100000000000001" customHeight="1" x14ac:dyDescent="0.2">
      <c r="A53" s="144">
        <v>13</v>
      </c>
      <c r="B53" s="142" t="s">
        <v>34</v>
      </c>
      <c r="C53" s="143">
        <v>89</v>
      </c>
      <c r="D53" s="131" t="s">
        <v>22</v>
      </c>
      <c r="E53" s="107">
        <v>2377151.2400000002</v>
      </c>
    </row>
    <row r="54" spans="1:5" ht="20.100000000000001" customHeight="1" x14ac:dyDescent="0.2">
      <c r="A54" s="144"/>
      <c r="B54" s="142"/>
      <c r="C54" s="143"/>
      <c r="D54" s="131" t="s">
        <v>17</v>
      </c>
      <c r="E54" s="107">
        <v>124000</v>
      </c>
    </row>
    <row r="55" spans="1:5" ht="20.100000000000001" customHeight="1" x14ac:dyDescent="0.2">
      <c r="A55" s="144"/>
      <c r="B55" s="142"/>
      <c r="C55" s="143"/>
      <c r="D55" s="131" t="s">
        <v>18</v>
      </c>
      <c r="E55" s="107">
        <v>2501151.2400000002</v>
      </c>
    </row>
    <row r="56" spans="1:5" ht="20.100000000000001" customHeight="1" x14ac:dyDescent="0.2">
      <c r="A56" s="144">
        <v>14</v>
      </c>
      <c r="B56" s="142" t="s">
        <v>35</v>
      </c>
      <c r="C56" s="143">
        <v>26</v>
      </c>
      <c r="D56" s="131" t="s">
        <v>22</v>
      </c>
      <c r="E56" s="107">
        <v>2377151.2400000002</v>
      </c>
    </row>
    <row r="57" spans="1:5" ht="20.100000000000001" customHeight="1" x14ac:dyDescent="0.2">
      <c r="A57" s="144"/>
      <c r="B57" s="142"/>
      <c r="C57" s="143"/>
      <c r="D57" s="131" t="s">
        <v>17</v>
      </c>
      <c r="E57" s="107">
        <v>124000</v>
      </c>
    </row>
    <row r="58" spans="1:5" ht="20.100000000000001" customHeight="1" x14ac:dyDescent="0.2">
      <c r="A58" s="144"/>
      <c r="B58" s="142"/>
      <c r="C58" s="143"/>
      <c r="D58" s="131" t="s">
        <v>18</v>
      </c>
      <c r="E58" s="107">
        <v>2501151.2400000002</v>
      </c>
    </row>
    <row r="59" spans="1:5" ht="20.100000000000001" customHeight="1" x14ac:dyDescent="0.2">
      <c r="A59" s="144">
        <v>15</v>
      </c>
      <c r="B59" s="142" t="s">
        <v>35</v>
      </c>
      <c r="C59" s="143">
        <v>28</v>
      </c>
      <c r="D59" s="131" t="s">
        <v>22</v>
      </c>
      <c r="E59" s="107">
        <v>2377151.2400000002</v>
      </c>
    </row>
    <row r="60" spans="1:5" ht="20.100000000000001" customHeight="1" x14ac:dyDescent="0.2">
      <c r="A60" s="144"/>
      <c r="B60" s="142"/>
      <c r="C60" s="143"/>
      <c r="D60" s="131" t="s">
        <v>17</v>
      </c>
      <c r="E60" s="107">
        <v>124000</v>
      </c>
    </row>
    <row r="61" spans="1:5" ht="20.100000000000001" customHeight="1" x14ac:dyDescent="0.2">
      <c r="A61" s="144"/>
      <c r="B61" s="142"/>
      <c r="C61" s="143"/>
      <c r="D61" s="131" t="s">
        <v>18</v>
      </c>
      <c r="E61" s="107">
        <v>2501151.2400000002</v>
      </c>
    </row>
    <row r="62" spans="1:5" ht="20.100000000000001" customHeight="1" x14ac:dyDescent="0.2">
      <c r="A62" s="144">
        <v>16</v>
      </c>
      <c r="B62" s="142" t="s">
        <v>35</v>
      </c>
      <c r="C62" s="143" t="s">
        <v>36</v>
      </c>
      <c r="D62" s="131" t="s">
        <v>22</v>
      </c>
      <c r="E62" s="107">
        <v>2377151.2400000002</v>
      </c>
    </row>
    <row r="63" spans="1:5" ht="20.100000000000001" customHeight="1" x14ac:dyDescent="0.2">
      <c r="A63" s="144"/>
      <c r="B63" s="142"/>
      <c r="C63" s="143"/>
      <c r="D63" s="131" t="s">
        <v>17</v>
      </c>
      <c r="E63" s="107">
        <v>124000</v>
      </c>
    </row>
    <row r="64" spans="1:5" ht="20.100000000000001" customHeight="1" x14ac:dyDescent="0.2">
      <c r="A64" s="144"/>
      <c r="B64" s="142"/>
      <c r="C64" s="143"/>
      <c r="D64" s="131" t="s">
        <v>18</v>
      </c>
      <c r="E64" s="107">
        <v>2501151.2400000002</v>
      </c>
    </row>
    <row r="65" spans="1:5" ht="20.100000000000001" customHeight="1" x14ac:dyDescent="0.2">
      <c r="A65" s="144">
        <v>17</v>
      </c>
      <c r="B65" s="142" t="s">
        <v>35</v>
      </c>
      <c r="C65" s="143" t="s">
        <v>37</v>
      </c>
      <c r="D65" s="131" t="s">
        <v>22</v>
      </c>
      <c r="E65" s="107">
        <v>2377151.2400000002</v>
      </c>
    </row>
    <row r="66" spans="1:5" ht="20.100000000000001" customHeight="1" x14ac:dyDescent="0.2">
      <c r="A66" s="144"/>
      <c r="B66" s="142"/>
      <c r="C66" s="143"/>
      <c r="D66" s="131" t="s">
        <v>17</v>
      </c>
      <c r="E66" s="107">
        <v>124000</v>
      </c>
    </row>
    <row r="67" spans="1:5" ht="20.100000000000001" customHeight="1" x14ac:dyDescent="0.2">
      <c r="A67" s="144"/>
      <c r="B67" s="142"/>
      <c r="C67" s="143"/>
      <c r="D67" s="131" t="s">
        <v>18</v>
      </c>
      <c r="E67" s="107">
        <v>2501151.2400000002</v>
      </c>
    </row>
    <row r="68" spans="1:5" ht="20.100000000000001" customHeight="1" x14ac:dyDescent="0.2">
      <c r="A68" s="144">
        <v>18</v>
      </c>
      <c r="B68" s="142" t="s">
        <v>35</v>
      </c>
      <c r="C68" s="143" t="s">
        <v>38</v>
      </c>
      <c r="D68" s="131" t="s">
        <v>22</v>
      </c>
      <c r="E68" s="107">
        <v>2377151.2400000002</v>
      </c>
    </row>
    <row r="69" spans="1:5" ht="20.100000000000001" customHeight="1" x14ac:dyDescent="0.2">
      <c r="A69" s="144"/>
      <c r="B69" s="142"/>
      <c r="C69" s="143"/>
      <c r="D69" s="131" t="s">
        <v>17</v>
      </c>
      <c r="E69" s="107">
        <v>124000</v>
      </c>
    </row>
    <row r="70" spans="1:5" ht="20.100000000000001" customHeight="1" x14ac:dyDescent="0.2">
      <c r="A70" s="144"/>
      <c r="B70" s="142"/>
      <c r="C70" s="143"/>
      <c r="D70" s="131" t="s">
        <v>18</v>
      </c>
      <c r="E70" s="107">
        <v>2501151.2400000002</v>
      </c>
    </row>
    <row r="71" spans="1:5" ht="20.100000000000001" customHeight="1" x14ac:dyDescent="0.2">
      <c r="A71" s="144">
        <v>19</v>
      </c>
      <c r="B71" s="142" t="s">
        <v>35</v>
      </c>
      <c r="C71" s="143" t="s">
        <v>39</v>
      </c>
      <c r="D71" s="131" t="s">
        <v>22</v>
      </c>
      <c r="E71" s="107">
        <v>2377151.2400000002</v>
      </c>
    </row>
    <row r="72" spans="1:5" ht="20.100000000000001" customHeight="1" x14ac:dyDescent="0.2">
      <c r="A72" s="144"/>
      <c r="B72" s="142"/>
      <c r="C72" s="143"/>
      <c r="D72" s="131" t="s">
        <v>17</v>
      </c>
      <c r="E72" s="107">
        <v>124000</v>
      </c>
    </row>
    <row r="73" spans="1:5" ht="20.100000000000001" customHeight="1" x14ac:dyDescent="0.2">
      <c r="A73" s="144"/>
      <c r="B73" s="142"/>
      <c r="C73" s="143"/>
      <c r="D73" s="131" t="s">
        <v>18</v>
      </c>
      <c r="E73" s="107">
        <v>2501151.2400000002</v>
      </c>
    </row>
    <row r="74" spans="1:5" ht="20.100000000000001" customHeight="1" x14ac:dyDescent="0.2">
      <c r="A74" s="144">
        <v>20</v>
      </c>
      <c r="B74" s="142" t="s">
        <v>35</v>
      </c>
      <c r="C74" s="143" t="s">
        <v>40</v>
      </c>
      <c r="D74" s="131" t="s">
        <v>22</v>
      </c>
      <c r="E74" s="107">
        <v>2377151.2400000002</v>
      </c>
    </row>
    <row r="75" spans="1:5" ht="20.100000000000001" customHeight="1" x14ac:dyDescent="0.2">
      <c r="A75" s="144"/>
      <c r="B75" s="142"/>
      <c r="C75" s="143"/>
      <c r="D75" s="131" t="s">
        <v>17</v>
      </c>
      <c r="E75" s="107">
        <v>124000</v>
      </c>
    </row>
    <row r="76" spans="1:5" ht="20.100000000000001" customHeight="1" x14ac:dyDescent="0.2">
      <c r="A76" s="144"/>
      <c r="B76" s="142"/>
      <c r="C76" s="143"/>
      <c r="D76" s="131" t="s">
        <v>18</v>
      </c>
      <c r="E76" s="107">
        <v>2501151.2400000002</v>
      </c>
    </row>
    <row r="77" spans="1:5" ht="20.100000000000001" customHeight="1" x14ac:dyDescent="0.2">
      <c r="A77" s="144">
        <v>21</v>
      </c>
      <c r="B77" s="142" t="s">
        <v>35</v>
      </c>
      <c r="C77" s="143">
        <v>36</v>
      </c>
      <c r="D77" s="131" t="s">
        <v>22</v>
      </c>
      <c r="E77" s="107">
        <v>2377151.2400000002</v>
      </c>
    </row>
    <row r="78" spans="1:5" ht="20.100000000000001" customHeight="1" x14ac:dyDescent="0.2">
      <c r="A78" s="144"/>
      <c r="B78" s="142"/>
      <c r="C78" s="143"/>
      <c r="D78" s="131" t="s">
        <v>17</v>
      </c>
      <c r="E78" s="107">
        <v>124000</v>
      </c>
    </row>
    <row r="79" spans="1:5" ht="20.100000000000001" customHeight="1" x14ac:dyDescent="0.2">
      <c r="A79" s="144"/>
      <c r="B79" s="142"/>
      <c r="C79" s="143"/>
      <c r="D79" s="131" t="s">
        <v>18</v>
      </c>
      <c r="E79" s="107">
        <v>2501151.2400000002</v>
      </c>
    </row>
    <row r="80" spans="1:5" ht="20.100000000000001" customHeight="1" x14ac:dyDescent="0.2">
      <c r="A80" s="144">
        <v>22</v>
      </c>
      <c r="B80" s="142" t="s">
        <v>35</v>
      </c>
      <c r="C80" s="143">
        <v>38</v>
      </c>
      <c r="D80" s="131" t="s">
        <v>22</v>
      </c>
      <c r="E80" s="107">
        <v>2377151.2400000002</v>
      </c>
    </row>
    <row r="81" spans="1:5" ht="20.100000000000001" customHeight="1" x14ac:dyDescent="0.2">
      <c r="A81" s="144"/>
      <c r="B81" s="142"/>
      <c r="C81" s="143"/>
      <c r="D81" s="131" t="s">
        <v>17</v>
      </c>
      <c r="E81" s="107">
        <v>124000</v>
      </c>
    </row>
    <row r="82" spans="1:5" ht="20.100000000000001" customHeight="1" x14ac:dyDescent="0.2">
      <c r="A82" s="144"/>
      <c r="B82" s="142"/>
      <c r="C82" s="143"/>
      <c r="D82" s="131" t="s">
        <v>18</v>
      </c>
      <c r="E82" s="107">
        <v>2501151.2400000002</v>
      </c>
    </row>
    <row r="83" spans="1:5" ht="20.100000000000001" customHeight="1" x14ac:dyDescent="0.2">
      <c r="A83" s="144">
        <v>23</v>
      </c>
      <c r="B83" s="142" t="s">
        <v>35</v>
      </c>
      <c r="C83" s="143">
        <v>40</v>
      </c>
      <c r="D83" s="131" t="s">
        <v>22</v>
      </c>
      <c r="E83" s="107">
        <v>2377151.2400000002</v>
      </c>
    </row>
    <row r="84" spans="1:5" ht="20.100000000000001" customHeight="1" x14ac:dyDescent="0.2">
      <c r="A84" s="144"/>
      <c r="B84" s="142"/>
      <c r="C84" s="143"/>
      <c r="D84" s="131" t="s">
        <v>17</v>
      </c>
      <c r="E84" s="107">
        <v>124000</v>
      </c>
    </row>
    <row r="85" spans="1:5" ht="20.100000000000001" customHeight="1" x14ac:dyDescent="0.2">
      <c r="A85" s="144"/>
      <c r="B85" s="142"/>
      <c r="C85" s="143"/>
      <c r="D85" s="131" t="s">
        <v>18</v>
      </c>
      <c r="E85" s="107">
        <v>2501151.2400000002</v>
      </c>
    </row>
    <row r="86" spans="1:5" ht="20.100000000000001" customHeight="1" x14ac:dyDescent="0.2">
      <c r="A86" s="144">
        <v>24</v>
      </c>
      <c r="B86" s="155" t="s">
        <v>515</v>
      </c>
      <c r="C86" s="143">
        <v>12</v>
      </c>
      <c r="D86" s="137" t="s">
        <v>24</v>
      </c>
      <c r="E86" s="107">
        <v>10421899.23</v>
      </c>
    </row>
    <row r="87" spans="1:5" ht="20.100000000000001" customHeight="1" x14ac:dyDescent="0.2">
      <c r="A87" s="144"/>
      <c r="B87" s="155"/>
      <c r="C87" s="143"/>
      <c r="D87" s="137" t="s">
        <v>31</v>
      </c>
      <c r="E87" s="107">
        <v>4361735.99</v>
      </c>
    </row>
    <row r="88" spans="1:5" ht="20.100000000000001" customHeight="1" x14ac:dyDescent="0.2">
      <c r="A88" s="144"/>
      <c r="B88" s="155"/>
      <c r="C88" s="143"/>
      <c r="D88" s="137" t="s">
        <v>26</v>
      </c>
      <c r="E88" s="107">
        <v>642643.56000000006</v>
      </c>
    </row>
    <row r="89" spans="1:5" ht="20.100000000000001" customHeight="1" x14ac:dyDescent="0.2">
      <c r="A89" s="144"/>
      <c r="B89" s="155"/>
      <c r="C89" s="143"/>
      <c r="D89" s="137" t="s">
        <v>27</v>
      </c>
      <c r="E89" s="107">
        <v>2841827.15</v>
      </c>
    </row>
    <row r="90" spans="1:5" ht="20.100000000000001" customHeight="1" x14ac:dyDescent="0.2">
      <c r="A90" s="144"/>
      <c r="B90" s="155"/>
      <c r="C90" s="143"/>
      <c r="D90" s="137" t="s">
        <v>28</v>
      </c>
      <c r="E90" s="107">
        <v>389290.54</v>
      </c>
    </row>
    <row r="91" spans="1:5" ht="20.100000000000001" customHeight="1" x14ac:dyDescent="0.2">
      <c r="A91" s="144"/>
      <c r="B91" s="155"/>
      <c r="C91" s="143"/>
      <c r="D91" s="137" t="s">
        <v>29</v>
      </c>
      <c r="E91" s="107">
        <v>556198.02</v>
      </c>
    </row>
    <row r="92" spans="1:5" ht="20.100000000000001" customHeight="1" x14ac:dyDescent="0.2">
      <c r="A92" s="144"/>
      <c r="B92" s="155"/>
      <c r="C92" s="143"/>
      <c r="D92" s="137" t="s">
        <v>30</v>
      </c>
      <c r="E92" s="107">
        <v>838846.93</v>
      </c>
    </row>
    <row r="93" spans="1:5" ht="20.100000000000001" customHeight="1" x14ac:dyDescent="0.2">
      <c r="A93" s="144"/>
      <c r="B93" s="155"/>
      <c r="C93" s="143"/>
      <c r="D93" s="131" t="s">
        <v>17</v>
      </c>
      <c r="E93" s="107">
        <v>987805</v>
      </c>
    </row>
    <row r="94" spans="1:5" ht="20.100000000000001" customHeight="1" x14ac:dyDescent="0.2">
      <c r="A94" s="144"/>
      <c r="B94" s="155"/>
      <c r="C94" s="143"/>
      <c r="D94" s="131" t="s">
        <v>18</v>
      </c>
      <c r="E94" s="107">
        <v>21040246.420000002</v>
      </c>
    </row>
    <row r="95" spans="1:5" ht="20.100000000000001" customHeight="1" x14ac:dyDescent="0.2">
      <c r="A95" s="144">
        <v>25</v>
      </c>
      <c r="B95" s="142" t="s">
        <v>41</v>
      </c>
      <c r="C95" s="143">
        <v>3</v>
      </c>
      <c r="D95" s="131" t="s">
        <v>22</v>
      </c>
      <c r="E95" s="107">
        <v>2377151.2400000002</v>
      </c>
    </row>
    <row r="96" spans="1:5" ht="20.100000000000001" customHeight="1" x14ac:dyDescent="0.2">
      <c r="A96" s="144"/>
      <c r="B96" s="142"/>
      <c r="C96" s="143"/>
      <c r="D96" s="131" t="s">
        <v>17</v>
      </c>
      <c r="E96" s="107">
        <v>124000</v>
      </c>
    </row>
    <row r="97" spans="1:5" ht="20.100000000000001" customHeight="1" x14ac:dyDescent="0.2">
      <c r="A97" s="144"/>
      <c r="B97" s="142"/>
      <c r="C97" s="143"/>
      <c r="D97" s="131" t="s">
        <v>18</v>
      </c>
      <c r="E97" s="107">
        <v>2501151.2400000002</v>
      </c>
    </row>
    <row r="98" spans="1:5" ht="20.100000000000001" customHeight="1" x14ac:dyDescent="0.2">
      <c r="A98" s="144">
        <v>26</v>
      </c>
      <c r="B98" s="142" t="s">
        <v>41</v>
      </c>
      <c r="C98" s="143">
        <v>5</v>
      </c>
      <c r="D98" s="131" t="s">
        <v>22</v>
      </c>
      <c r="E98" s="107">
        <v>2377151.2400000002</v>
      </c>
    </row>
    <row r="99" spans="1:5" ht="20.100000000000001" customHeight="1" x14ac:dyDescent="0.2">
      <c r="A99" s="144"/>
      <c r="B99" s="142"/>
      <c r="C99" s="143"/>
      <c r="D99" s="131" t="s">
        <v>17</v>
      </c>
      <c r="E99" s="107">
        <v>124000</v>
      </c>
    </row>
    <row r="100" spans="1:5" ht="20.100000000000001" customHeight="1" x14ac:dyDescent="0.2">
      <c r="A100" s="144"/>
      <c r="B100" s="142"/>
      <c r="C100" s="143"/>
      <c r="D100" s="131" t="s">
        <v>18</v>
      </c>
      <c r="E100" s="107">
        <v>2501151.2400000002</v>
      </c>
    </row>
    <row r="101" spans="1:5" ht="20.100000000000001" customHeight="1" x14ac:dyDescent="0.2">
      <c r="A101" s="144">
        <v>27</v>
      </c>
      <c r="B101" s="142" t="s">
        <v>41</v>
      </c>
      <c r="C101" s="143">
        <v>9</v>
      </c>
      <c r="D101" s="131" t="s">
        <v>22</v>
      </c>
      <c r="E101" s="107">
        <v>2377151.2400000002</v>
      </c>
    </row>
    <row r="102" spans="1:5" ht="20.100000000000001" customHeight="1" x14ac:dyDescent="0.2">
      <c r="A102" s="144"/>
      <c r="B102" s="142"/>
      <c r="C102" s="143"/>
      <c r="D102" s="131" t="s">
        <v>17</v>
      </c>
      <c r="E102" s="107">
        <v>124000</v>
      </c>
    </row>
    <row r="103" spans="1:5" ht="20.100000000000001" customHeight="1" x14ac:dyDescent="0.2">
      <c r="A103" s="144"/>
      <c r="B103" s="142"/>
      <c r="C103" s="143"/>
      <c r="D103" s="131" t="s">
        <v>18</v>
      </c>
      <c r="E103" s="107">
        <v>2501151.2400000002</v>
      </c>
    </row>
    <row r="104" spans="1:5" ht="20.100000000000001" customHeight="1" x14ac:dyDescent="0.2">
      <c r="A104" s="144">
        <v>28</v>
      </c>
      <c r="B104" s="142" t="s">
        <v>41</v>
      </c>
      <c r="C104" s="143">
        <v>11</v>
      </c>
      <c r="D104" s="131" t="s">
        <v>22</v>
      </c>
      <c r="E104" s="107">
        <v>2377151.2400000002</v>
      </c>
    </row>
    <row r="105" spans="1:5" ht="20.100000000000001" customHeight="1" x14ac:dyDescent="0.2">
      <c r="A105" s="144"/>
      <c r="B105" s="142"/>
      <c r="C105" s="143"/>
      <c r="D105" s="131" t="s">
        <v>17</v>
      </c>
      <c r="E105" s="107">
        <v>124000</v>
      </c>
    </row>
    <row r="106" spans="1:5" ht="20.100000000000001" customHeight="1" x14ac:dyDescent="0.2">
      <c r="A106" s="144"/>
      <c r="B106" s="142"/>
      <c r="C106" s="143"/>
      <c r="D106" s="131" t="s">
        <v>18</v>
      </c>
      <c r="E106" s="107">
        <v>2501151.2400000002</v>
      </c>
    </row>
    <row r="107" spans="1:5" ht="20.100000000000001" customHeight="1" x14ac:dyDescent="0.2">
      <c r="A107" s="144">
        <v>29</v>
      </c>
      <c r="B107" s="142" t="s">
        <v>41</v>
      </c>
      <c r="C107" s="143">
        <v>18</v>
      </c>
      <c r="D107" s="131" t="s">
        <v>22</v>
      </c>
      <c r="E107" s="107">
        <v>2377151.2400000002</v>
      </c>
    </row>
    <row r="108" spans="1:5" ht="20.100000000000001" customHeight="1" x14ac:dyDescent="0.2">
      <c r="A108" s="144"/>
      <c r="B108" s="142"/>
      <c r="C108" s="143"/>
      <c r="D108" s="131" t="s">
        <v>17</v>
      </c>
      <c r="E108" s="107">
        <v>124000</v>
      </c>
    </row>
    <row r="109" spans="1:5" ht="20.100000000000001" customHeight="1" x14ac:dyDescent="0.2">
      <c r="A109" s="144"/>
      <c r="B109" s="142"/>
      <c r="C109" s="143"/>
      <c r="D109" s="131" t="s">
        <v>18</v>
      </c>
      <c r="E109" s="107">
        <v>2501151.2400000002</v>
      </c>
    </row>
    <row r="110" spans="1:5" ht="20.100000000000001" customHeight="1" x14ac:dyDescent="0.2">
      <c r="A110" s="144">
        <v>30</v>
      </c>
      <c r="B110" s="142" t="s">
        <v>41</v>
      </c>
      <c r="C110" s="143" t="s">
        <v>43</v>
      </c>
      <c r="D110" s="131" t="s">
        <v>24</v>
      </c>
      <c r="E110" s="123">
        <v>15638645.640000001</v>
      </c>
    </row>
    <row r="111" spans="1:5" ht="20.100000000000001" customHeight="1" x14ac:dyDescent="0.2">
      <c r="A111" s="144"/>
      <c r="B111" s="142"/>
      <c r="C111" s="143"/>
      <c r="D111" s="131" t="s">
        <v>32</v>
      </c>
      <c r="E111" s="123">
        <v>742257.6</v>
      </c>
    </row>
    <row r="112" spans="1:5" ht="20.100000000000001" customHeight="1" x14ac:dyDescent="0.2">
      <c r="A112" s="144"/>
      <c r="B112" s="142"/>
      <c r="C112" s="143"/>
      <c r="D112" s="131" t="s">
        <v>18</v>
      </c>
      <c r="E112" s="123">
        <v>16380903.24</v>
      </c>
    </row>
    <row r="113" spans="1:5" ht="20.100000000000001" customHeight="1" x14ac:dyDescent="0.2">
      <c r="A113" s="144">
        <v>31</v>
      </c>
      <c r="B113" s="142" t="s">
        <v>42</v>
      </c>
      <c r="C113" s="143">
        <v>4</v>
      </c>
      <c r="D113" s="131" t="s">
        <v>24</v>
      </c>
      <c r="E113" s="107">
        <v>6229365.1500000004</v>
      </c>
    </row>
    <row r="114" spans="1:5" ht="20.100000000000001" customHeight="1" x14ac:dyDescent="0.2">
      <c r="A114" s="144"/>
      <c r="B114" s="142"/>
      <c r="C114" s="143"/>
      <c r="D114" s="131" t="s">
        <v>31</v>
      </c>
      <c r="E114" s="107">
        <v>4669802.7699999996</v>
      </c>
    </row>
    <row r="115" spans="1:5" ht="20.100000000000001" customHeight="1" x14ac:dyDescent="0.2">
      <c r="A115" s="144"/>
      <c r="B115" s="142"/>
      <c r="C115" s="143"/>
      <c r="D115" s="131" t="s">
        <v>33</v>
      </c>
      <c r="E115" s="107">
        <v>1006152.31</v>
      </c>
    </row>
    <row r="116" spans="1:5" ht="20.100000000000001" customHeight="1" x14ac:dyDescent="0.2">
      <c r="A116" s="144"/>
      <c r="B116" s="142"/>
      <c r="C116" s="143"/>
      <c r="D116" s="131" t="s">
        <v>17</v>
      </c>
      <c r="E116" s="107">
        <v>748788.68</v>
      </c>
    </row>
    <row r="117" spans="1:5" ht="20.100000000000001" customHeight="1" x14ac:dyDescent="0.2">
      <c r="A117" s="144"/>
      <c r="B117" s="142"/>
      <c r="C117" s="143"/>
      <c r="D117" s="131" t="s">
        <v>18</v>
      </c>
      <c r="E117" s="105">
        <v>12654108.91</v>
      </c>
    </row>
    <row r="118" spans="1:5" ht="20.100000000000001" customHeight="1" x14ac:dyDescent="0.2">
      <c r="A118" s="144">
        <v>32</v>
      </c>
      <c r="B118" s="142" t="s">
        <v>44</v>
      </c>
      <c r="C118" s="143">
        <v>12</v>
      </c>
      <c r="D118" s="131" t="s">
        <v>22</v>
      </c>
      <c r="E118" s="107">
        <v>4754302.4800000004</v>
      </c>
    </row>
    <row r="119" spans="1:5" ht="20.100000000000001" customHeight="1" x14ac:dyDescent="0.2">
      <c r="A119" s="144"/>
      <c r="B119" s="142"/>
      <c r="C119" s="143"/>
      <c r="D119" s="131" t="s">
        <v>17</v>
      </c>
      <c r="E119" s="107">
        <v>248000</v>
      </c>
    </row>
    <row r="120" spans="1:5" ht="20.100000000000001" customHeight="1" x14ac:dyDescent="0.2">
      <c r="A120" s="144"/>
      <c r="B120" s="142"/>
      <c r="C120" s="143"/>
      <c r="D120" s="131" t="s">
        <v>18</v>
      </c>
      <c r="E120" s="107">
        <v>5002302.4800000004</v>
      </c>
    </row>
    <row r="121" spans="1:5" ht="20.100000000000001" customHeight="1" x14ac:dyDescent="0.2">
      <c r="A121" s="144">
        <v>33</v>
      </c>
      <c r="B121" s="142" t="s">
        <v>44</v>
      </c>
      <c r="C121" s="143">
        <v>19</v>
      </c>
      <c r="D121" s="131" t="s">
        <v>24</v>
      </c>
      <c r="E121" s="123">
        <v>10377091.949999999</v>
      </c>
    </row>
    <row r="122" spans="1:5" ht="20.100000000000001" customHeight="1" x14ac:dyDescent="0.2">
      <c r="A122" s="144"/>
      <c r="B122" s="142"/>
      <c r="C122" s="143"/>
      <c r="D122" s="131" t="s">
        <v>32</v>
      </c>
      <c r="E122" s="123">
        <v>685877.2</v>
      </c>
    </row>
    <row r="123" spans="1:5" ht="20.100000000000001" customHeight="1" x14ac:dyDescent="0.2">
      <c r="A123" s="144"/>
      <c r="B123" s="142"/>
      <c r="C123" s="143"/>
      <c r="D123" s="131" t="s">
        <v>18</v>
      </c>
      <c r="E123" s="123">
        <v>11062969.15</v>
      </c>
    </row>
    <row r="124" spans="1:5" ht="20.100000000000001" customHeight="1" x14ac:dyDescent="0.2">
      <c r="A124" s="144">
        <v>34</v>
      </c>
      <c r="B124" s="142" t="s">
        <v>44</v>
      </c>
      <c r="C124" s="143">
        <v>25</v>
      </c>
      <c r="D124" s="131" t="s">
        <v>22</v>
      </c>
      <c r="E124" s="107">
        <v>2377151.2400000002</v>
      </c>
    </row>
    <row r="125" spans="1:5" ht="20.100000000000001" customHeight="1" x14ac:dyDescent="0.2">
      <c r="A125" s="144"/>
      <c r="B125" s="142"/>
      <c r="C125" s="143"/>
      <c r="D125" s="131" t="s">
        <v>17</v>
      </c>
      <c r="E125" s="107">
        <v>124000</v>
      </c>
    </row>
    <row r="126" spans="1:5" ht="20.100000000000001" customHeight="1" x14ac:dyDescent="0.2">
      <c r="A126" s="144"/>
      <c r="B126" s="142"/>
      <c r="C126" s="143"/>
      <c r="D126" s="131" t="s">
        <v>18</v>
      </c>
      <c r="E126" s="107">
        <v>2501151.2400000002</v>
      </c>
    </row>
    <row r="127" spans="1:5" ht="20.100000000000001" customHeight="1" x14ac:dyDescent="0.2">
      <c r="A127" s="144">
        <v>35</v>
      </c>
      <c r="B127" s="142" t="s">
        <v>44</v>
      </c>
      <c r="C127" s="143" t="s">
        <v>45</v>
      </c>
      <c r="D127" s="131" t="s">
        <v>22</v>
      </c>
      <c r="E127" s="107">
        <v>2377151.2400000002</v>
      </c>
    </row>
    <row r="128" spans="1:5" ht="20.100000000000001" customHeight="1" x14ac:dyDescent="0.2">
      <c r="A128" s="144"/>
      <c r="B128" s="142"/>
      <c r="C128" s="143"/>
      <c r="D128" s="131" t="s">
        <v>17</v>
      </c>
      <c r="E128" s="107">
        <v>124000</v>
      </c>
    </row>
    <row r="129" spans="1:5" ht="20.100000000000001" customHeight="1" x14ac:dyDescent="0.2">
      <c r="A129" s="144"/>
      <c r="B129" s="142"/>
      <c r="C129" s="143"/>
      <c r="D129" s="131" t="s">
        <v>18</v>
      </c>
      <c r="E129" s="107">
        <v>2501151.2400000002</v>
      </c>
    </row>
    <row r="130" spans="1:5" ht="20.100000000000001" customHeight="1" x14ac:dyDescent="0.2">
      <c r="A130" s="144">
        <v>36</v>
      </c>
      <c r="B130" s="142" t="s">
        <v>44</v>
      </c>
      <c r="C130" s="143" t="s">
        <v>46</v>
      </c>
      <c r="D130" s="131" t="s">
        <v>22</v>
      </c>
      <c r="E130" s="107">
        <v>4754302.4800000004</v>
      </c>
    </row>
    <row r="131" spans="1:5" ht="20.100000000000001" customHeight="1" x14ac:dyDescent="0.2">
      <c r="A131" s="144"/>
      <c r="B131" s="142"/>
      <c r="C131" s="143"/>
      <c r="D131" s="131" t="s">
        <v>17</v>
      </c>
      <c r="E131" s="107">
        <v>248000</v>
      </c>
    </row>
    <row r="132" spans="1:5" ht="20.100000000000001" customHeight="1" x14ac:dyDescent="0.2">
      <c r="A132" s="144"/>
      <c r="B132" s="142"/>
      <c r="C132" s="143"/>
      <c r="D132" s="131" t="s">
        <v>18</v>
      </c>
      <c r="E132" s="107">
        <v>5002302.4800000004</v>
      </c>
    </row>
    <row r="133" spans="1:5" ht="20.100000000000001" customHeight="1" x14ac:dyDescent="0.2">
      <c r="A133" s="144">
        <v>37</v>
      </c>
      <c r="B133" s="142" t="s">
        <v>44</v>
      </c>
      <c r="C133" s="143" t="s">
        <v>47</v>
      </c>
      <c r="D133" s="131" t="s">
        <v>22</v>
      </c>
      <c r="E133" s="107">
        <v>2377151.2400000002</v>
      </c>
    </row>
    <row r="134" spans="1:5" ht="20.100000000000001" customHeight="1" x14ac:dyDescent="0.2">
      <c r="A134" s="144"/>
      <c r="B134" s="142"/>
      <c r="C134" s="143"/>
      <c r="D134" s="131" t="s">
        <v>17</v>
      </c>
      <c r="E134" s="107">
        <v>124000</v>
      </c>
    </row>
    <row r="135" spans="1:5" ht="20.100000000000001" customHeight="1" x14ac:dyDescent="0.2">
      <c r="A135" s="144"/>
      <c r="B135" s="142"/>
      <c r="C135" s="143"/>
      <c r="D135" s="131" t="s">
        <v>18</v>
      </c>
      <c r="E135" s="107">
        <v>2501151.2400000002</v>
      </c>
    </row>
    <row r="136" spans="1:5" ht="20.100000000000001" customHeight="1" x14ac:dyDescent="0.2">
      <c r="A136" s="144">
        <v>38</v>
      </c>
      <c r="B136" s="142" t="s">
        <v>44</v>
      </c>
      <c r="C136" s="143" t="s">
        <v>48</v>
      </c>
      <c r="D136" s="131" t="s">
        <v>22</v>
      </c>
      <c r="E136" s="107">
        <v>2377151.2400000002</v>
      </c>
    </row>
    <row r="137" spans="1:5" ht="20.100000000000001" customHeight="1" x14ac:dyDescent="0.2">
      <c r="A137" s="144"/>
      <c r="B137" s="142"/>
      <c r="C137" s="143"/>
      <c r="D137" s="131" t="s">
        <v>17</v>
      </c>
      <c r="E137" s="107">
        <v>124000</v>
      </c>
    </row>
    <row r="138" spans="1:5" ht="20.100000000000001" customHeight="1" x14ac:dyDescent="0.2">
      <c r="A138" s="144"/>
      <c r="B138" s="142"/>
      <c r="C138" s="143"/>
      <c r="D138" s="131" t="s">
        <v>18</v>
      </c>
      <c r="E138" s="107">
        <v>2501151.2400000002</v>
      </c>
    </row>
    <row r="139" spans="1:5" ht="20.100000000000001" customHeight="1" x14ac:dyDescent="0.2">
      <c r="A139" s="144">
        <v>39</v>
      </c>
      <c r="B139" s="142" t="s">
        <v>44</v>
      </c>
      <c r="C139" s="143">
        <v>27</v>
      </c>
      <c r="D139" s="131" t="s">
        <v>22</v>
      </c>
      <c r="E139" s="107">
        <v>2377151.2400000002</v>
      </c>
    </row>
    <row r="140" spans="1:5" ht="20.100000000000001" customHeight="1" x14ac:dyDescent="0.2">
      <c r="A140" s="144"/>
      <c r="B140" s="142"/>
      <c r="C140" s="143"/>
      <c r="D140" s="131" t="s">
        <v>17</v>
      </c>
      <c r="E140" s="107">
        <v>124000</v>
      </c>
    </row>
    <row r="141" spans="1:5" ht="20.100000000000001" customHeight="1" x14ac:dyDescent="0.2">
      <c r="A141" s="144"/>
      <c r="B141" s="142"/>
      <c r="C141" s="143"/>
      <c r="D141" s="131" t="s">
        <v>18</v>
      </c>
      <c r="E141" s="107">
        <v>2501151.2400000002</v>
      </c>
    </row>
    <row r="142" spans="1:5" ht="20.100000000000001" customHeight="1" x14ac:dyDescent="0.2">
      <c r="A142" s="144">
        <v>40</v>
      </c>
      <c r="B142" s="142" t="s">
        <v>44</v>
      </c>
      <c r="C142" s="143">
        <v>29</v>
      </c>
      <c r="D142" s="131" t="s">
        <v>22</v>
      </c>
      <c r="E142" s="107">
        <v>2377151.2400000002</v>
      </c>
    </row>
    <row r="143" spans="1:5" ht="20.100000000000001" customHeight="1" x14ac:dyDescent="0.2">
      <c r="A143" s="144"/>
      <c r="B143" s="142"/>
      <c r="C143" s="143"/>
      <c r="D143" s="131" t="s">
        <v>24</v>
      </c>
      <c r="E143" s="123">
        <v>17203759.719999999</v>
      </c>
    </row>
    <row r="144" spans="1:5" ht="20.100000000000001" customHeight="1" x14ac:dyDescent="0.2">
      <c r="A144" s="144"/>
      <c r="B144" s="142"/>
      <c r="C144" s="143"/>
      <c r="D144" s="131" t="s">
        <v>32</v>
      </c>
      <c r="E144" s="123">
        <v>884248.6</v>
      </c>
    </row>
    <row r="145" spans="1:5" ht="20.100000000000001" customHeight="1" x14ac:dyDescent="0.2">
      <c r="A145" s="144"/>
      <c r="B145" s="142"/>
      <c r="C145" s="143"/>
      <c r="D145" s="131" t="s">
        <v>18</v>
      </c>
      <c r="E145" s="123">
        <v>20465159.559999999</v>
      </c>
    </row>
    <row r="146" spans="1:5" ht="20.100000000000001" customHeight="1" x14ac:dyDescent="0.2">
      <c r="A146" s="144">
        <v>41</v>
      </c>
      <c r="B146" s="142" t="s">
        <v>44</v>
      </c>
      <c r="C146" s="143">
        <v>31</v>
      </c>
      <c r="D146" s="131" t="s">
        <v>22</v>
      </c>
      <c r="E146" s="107">
        <v>2377151.2400000002</v>
      </c>
    </row>
    <row r="147" spans="1:5" ht="20.100000000000001" customHeight="1" x14ac:dyDescent="0.2">
      <c r="A147" s="144"/>
      <c r="B147" s="142"/>
      <c r="C147" s="143"/>
      <c r="D147" s="131" t="s">
        <v>17</v>
      </c>
      <c r="E147" s="107">
        <v>124000</v>
      </c>
    </row>
    <row r="148" spans="1:5" ht="20.100000000000001" customHeight="1" x14ac:dyDescent="0.2">
      <c r="A148" s="144"/>
      <c r="B148" s="142"/>
      <c r="C148" s="143"/>
      <c r="D148" s="131" t="s">
        <v>18</v>
      </c>
      <c r="E148" s="107">
        <v>2501151.2400000002</v>
      </c>
    </row>
    <row r="149" spans="1:5" ht="20.100000000000001" customHeight="1" x14ac:dyDescent="0.2">
      <c r="A149" s="144">
        <v>42</v>
      </c>
      <c r="B149" s="142" t="s">
        <v>44</v>
      </c>
      <c r="C149" s="143">
        <v>33</v>
      </c>
      <c r="D149" s="131" t="s">
        <v>22</v>
      </c>
      <c r="E149" s="107">
        <v>2377151.2400000002</v>
      </c>
    </row>
    <row r="150" spans="1:5" ht="20.100000000000001" customHeight="1" x14ac:dyDescent="0.2">
      <c r="A150" s="144"/>
      <c r="B150" s="142"/>
      <c r="C150" s="143"/>
      <c r="D150" s="131" t="s">
        <v>17</v>
      </c>
      <c r="E150" s="107">
        <v>124000</v>
      </c>
    </row>
    <row r="151" spans="1:5" ht="20.100000000000001" customHeight="1" x14ac:dyDescent="0.2">
      <c r="A151" s="144"/>
      <c r="B151" s="142"/>
      <c r="C151" s="143"/>
      <c r="D151" s="131" t="s">
        <v>18</v>
      </c>
      <c r="E151" s="107">
        <v>2501151.2400000002</v>
      </c>
    </row>
    <row r="152" spans="1:5" ht="20.100000000000001" customHeight="1" x14ac:dyDescent="0.2">
      <c r="A152" s="144">
        <v>43</v>
      </c>
      <c r="B152" s="142" t="s">
        <v>44</v>
      </c>
      <c r="C152" s="143">
        <v>35</v>
      </c>
      <c r="D152" s="131" t="s">
        <v>22</v>
      </c>
      <c r="E152" s="107">
        <v>2377151.2400000002</v>
      </c>
    </row>
    <row r="153" spans="1:5" ht="20.100000000000001" customHeight="1" x14ac:dyDescent="0.2">
      <c r="A153" s="144"/>
      <c r="B153" s="142"/>
      <c r="C153" s="143"/>
      <c r="D153" s="131" t="s">
        <v>17</v>
      </c>
      <c r="E153" s="107">
        <v>124000</v>
      </c>
    </row>
    <row r="154" spans="1:5" ht="20.100000000000001" customHeight="1" x14ac:dyDescent="0.2">
      <c r="A154" s="144"/>
      <c r="B154" s="142"/>
      <c r="C154" s="143"/>
      <c r="D154" s="131" t="s">
        <v>18</v>
      </c>
      <c r="E154" s="107">
        <v>2501151.2400000002</v>
      </c>
    </row>
    <row r="155" spans="1:5" ht="20.100000000000001" customHeight="1" x14ac:dyDescent="0.2">
      <c r="A155" s="144">
        <v>44</v>
      </c>
      <c r="B155" s="142" t="s">
        <v>44</v>
      </c>
      <c r="C155" s="143" t="s">
        <v>49</v>
      </c>
      <c r="D155" s="131" t="s">
        <v>22</v>
      </c>
      <c r="E155" s="107">
        <v>2377151.2400000002</v>
      </c>
    </row>
    <row r="156" spans="1:5" ht="20.100000000000001" customHeight="1" x14ac:dyDescent="0.2">
      <c r="A156" s="144"/>
      <c r="B156" s="142"/>
      <c r="C156" s="143"/>
      <c r="D156" s="131" t="s">
        <v>17</v>
      </c>
      <c r="E156" s="107">
        <v>124000</v>
      </c>
    </row>
    <row r="157" spans="1:5" ht="20.100000000000001" customHeight="1" x14ac:dyDescent="0.2">
      <c r="A157" s="144"/>
      <c r="B157" s="142"/>
      <c r="C157" s="143"/>
      <c r="D157" s="131" t="s">
        <v>18</v>
      </c>
      <c r="E157" s="107">
        <v>2501151.2400000002</v>
      </c>
    </row>
    <row r="158" spans="1:5" ht="20.100000000000001" customHeight="1" x14ac:dyDescent="0.2">
      <c r="A158" s="144">
        <v>45</v>
      </c>
      <c r="B158" s="142" t="s">
        <v>44</v>
      </c>
      <c r="C158" s="143">
        <v>37</v>
      </c>
      <c r="D158" s="131" t="s">
        <v>22</v>
      </c>
      <c r="E158" s="107">
        <v>2377151.2400000002</v>
      </c>
    </row>
    <row r="159" spans="1:5" ht="20.100000000000001" customHeight="1" x14ac:dyDescent="0.2">
      <c r="A159" s="144"/>
      <c r="B159" s="142"/>
      <c r="C159" s="143"/>
      <c r="D159" s="131" t="s">
        <v>17</v>
      </c>
      <c r="E159" s="107">
        <v>124000</v>
      </c>
    </row>
    <row r="160" spans="1:5" ht="20.100000000000001" customHeight="1" x14ac:dyDescent="0.2">
      <c r="A160" s="144"/>
      <c r="B160" s="142"/>
      <c r="C160" s="143"/>
      <c r="D160" s="131" t="s">
        <v>18</v>
      </c>
      <c r="E160" s="107">
        <v>2501151.2400000002</v>
      </c>
    </row>
    <row r="161" spans="1:5" ht="20.100000000000001" customHeight="1" x14ac:dyDescent="0.2">
      <c r="A161" s="144">
        <v>46</v>
      </c>
      <c r="B161" s="142" t="s">
        <v>44</v>
      </c>
      <c r="C161" s="143">
        <v>41</v>
      </c>
      <c r="D161" s="131" t="s">
        <v>22</v>
      </c>
      <c r="E161" s="107">
        <v>2377151.2400000002</v>
      </c>
    </row>
    <row r="162" spans="1:5" ht="20.100000000000001" customHeight="1" x14ac:dyDescent="0.2">
      <c r="A162" s="144"/>
      <c r="B162" s="142"/>
      <c r="C162" s="143"/>
      <c r="D162" s="131" t="s">
        <v>17</v>
      </c>
      <c r="E162" s="107">
        <v>124000</v>
      </c>
    </row>
    <row r="163" spans="1:5" ht="20.100000000000001" customHeight="1" x14ac:dyDescent="0.2">
      <c r="A163" s="144"/>
      <c r="B163" s="142"/>
      <c r="C163" s="143"/>
      <c r="D163" s="131" t="s">
        <v>18</v>
      </c>
      <c r="E163" s="107">
        <v>2501151.2400000002</v>
      </c>
    </row>
    <row r="164" spans="1:5" ht="20.100000000000001" customHeight="1" x14ac:dyDescent="0.2">
      <c r="A164" s="144">
        <v>47</v>
      </c>
      <c r="B164" s="142" t="s">
        <v>44</v>
      </c>
      <c r="C164" s="143">
        <v>43</v>
      </c>
      <c r="D164" s="131" t="s">
        <v>22</v>
      </c>
      <c r="E164" s="107">
        <v>2377151.2400000002</v>
      </c>
    </row>
    <row r="165" spans="1:5" ht="20.100000000000001" customHeight="1" x14ac:dyDescent="0.2">
      <c r="A165" s="144"/>
      <c r="B165" s="142"/>
      <c r="C165" s="143"/>
      <c r="D165" s="131" t="s">
        <v>17</v>
      </c>
      <c r="E165" s="107">
        <v>124000</v>
      </c>
    </row>
    <row r="166" spans="1:5" ht="20.100000000000001" customHeight="1" x14ac:dyDescent="0.2">
      <c r="A166" s="144"/>
      <c r="B166" s="142"/>
      <c r="C166" s="143"/>
      <c r="D166" s="131" t="s">
        <v>18</v>
      </c>
      <c r="E166" s="107">
        <v>2501151.2400000002</v>
      </c>
    </row>
    <row r="167" spans="1:5" ht="20.100000000000001" customHeight="1" x14ac:dyDescent="0.2">
      <c r="A167" s="144">
        <v>48</v>
      </c>
      <c r="B167" s="142" t="s">
        <v>44</v>
      </c>
      <c r="C167" s="143">
        <v>45</v>
      </c>
      <c r="D167" s="131" t="s">
        <v>22</v>
      </c>
      <c r="E167" s="107">
        <v>2377151.2400000002</v>
      </c>
    </row>
    <row r="168" spans="1:5" ht="20.100000000000001" customHeight="1" x14ac:dyDescent="0.2">
      <c r="A168" s="144"/>
      <c r="B168" s="142"/>
      <c r="C168" s="143"/>
      <c r="D168" s="131" t="s">
        <v>17</v>
      </c>
      <c r="E168" s="107">
        <v>124000</v>
      </c>
    </row>
    <row r="169" spans="1:5" ht="20.100000000000001" customHeight="1" x14ac:dyDescent="0.2">
      <c r="A169" s="144"/>
      <c r="B169" s="142"/>
      <c r="C169" s="143"/>
      <c r="D169" s="131" t="s">
        <v>18</v>
      </c>
      <c r="E169" s="107">
        <v>2501151.2400000002</v>
      </c>
    </row>
    <row r="170" spans="1:5" ht="20.100000000000001" customHeight="1" x14ac:dyDescent="0.2">
      <c r="A170" s="144">
        <v>49</v>
      </c>
      <c r="B170" s="142" t="s">
        <v>44</v>
      </c>
      <c r="C170" s="143">
        <v>47</v>
      </c>
      <c r="D170" s="131" t="s">
        <v>22</v>
      </c>
      <c r="E170" s="107">
        <v>2377151.2400000002</v>
      </c>
    </row>
    <row r="171" spans="1:5" ht="20.100000000000001" customHeight="1" x14ac:dyDescent="0.2">
      <c r="A171" s="144"/>
      <c r="B171" s="142"/>
      <c r="C171" s="143"/>
      <c r="D171" s="131" t="s">
        <v>17</v>
      </c>
      <c r="E171" s="107">
        <v>124000</v>
      </c>
    </row>
    <row r="172" spans="1:5" ht="20.100000000000001" customHeight="1" x14ac:dyDescent="0.2">
      <c r="A172" s="144"/>
      <c r="B172" s="142"/>
      <c r="C172" s="143"/>
      <c r="D172" s="131" t="s">
        <v>18</v>
      </c>
      <c r="E172" s="107">
        <v>2501151.2400000002</v>
      </c>
    </row>
    <row r="173" spans="1:5" ht="20.100000000000001" customHeight="1" x14ac:dyDescent="0.2">
      <c r="A173" s="144">
        <v>50</v>
      </c>
      <c r="B173" s="142" t="s">
        <v>44</v>
      </c>
      <c r="C173" s="143" t="s">
        <v>50</v>
      </c>
      <c r="D173" s="131" t="s">
        <v>22</v>
      </c>
      <c r="E173" s="107">
        <v>2377151.2400000002</v>
      </c>
    </row>
    <row r="174" spans="1:5" ht="20.100000000000001" customHeight="1" x14ac:dyDescent="0.2">
      <c r="A174" s="144"/>
      <c r="B174" s="142"/>
      <c r="C174" s="143"/>
      <c r="D174" s="131" t="s">
        <v>17</v>
      </c>
      <c r="E174" s="107">
        <v>124000</v>
      </c>
    </row>
    <row r="175" spans="1:5" ht="20.100000000000001" customHeight="1" x14ac:dyDescent="0.2">
      <c r="A175" s="144"/>
      <c r="B175" s="142"/>
      <c r="C175" s="143"/>
      <c r="D175" s="131" t="s">
        <v>18</v>
      </c>
      <c r="E175" s="107">
        <v>2501151.2400000002</v>
      </c>
    </row>
    <row r="176" spans="1:5" ht="20.100000000000001" customHeight="1" x14ac:dyDescent="0.2">
      <c r="A176" s="144">
        <v>51</v>
      </c>
      <c r="B176" s="142" t="s">
        <v>51</v>
      </c>
      <c r="C176" s="143">
        <v>1</v>
      </c>
      <c r="D176" s="131" t="s">
        <v>16</v>
      </c>
      <c r="E176" s="123">
        <v>5554247.3499999996</v>
      </c>
    </row>
    <row r="177" spans="1:5" ht="20.100000000000001" customHeight="1" x14ac:dyDescent="0.2">
      <c r="A177" s="144"/>
      <c r="B177" s="142"/>
      <c r="C177" s="143"/>
      <c r="D177" s="131" t="s">
        <v>17</v>
      </c>
      <c r="E177" s="123">
        <v>227835.12</v>
      </c>
    </row>
    <row r="178" spans="1:5" ht="20.100000000000001" customHeight="1" x14ac:dyDescent="0.2">
      <c r="A178" s="144"/>
      <c r="B178" s="142"/>
      <c r="C178" s="143"/>
      <c r="D178" s="131" t="s">
        <v>18</v>
      </c>
      <c r="E178" s="123">
        <v>5782082.4699999997</v>
      </c>
    </row>
    <row r="179" spans="1:5" ht="20.100000000000001" customHeight="1" x14ac:dyDescent="0.2">
      <c r="A179" s="144">
        <v>52</v>
      </c>
      <c r="B179" s="142" t="s">
        <v>52</v>
      </c>
      <c r="C179" s="143">
        <v>3</v>
      </c>
      <c r="D179" s="131" t="s">
        <v>22</v>
      </c>
      <c r="E179" s="107">
        <v>2377151.2400000002</v>
      </c>
    </row>
    <row r="180" spans="1:5" ht="20.100000000000001" customHeight="1" x14ac:dyDescent="0.2">
      <c r="A180" s="144"/>
      <c r="B180" s="142"/>
      <c r="C180" s="143"/>
      <c r="D180" s="131" t="s">
        <v>17</v>
      </c>
      <c r="E180" s="107">
        <v>124000</v>
      </c>
    </row>
    <row r="181" spans="1:5" ht="20.100000000000001" customHeight="1" x14ac:dyDescent="0.2">
      <c r="A181" s="144"/>
      <c r="B181" s="142"/>
      <c r="C181" s="143"/>
      <c r="D181" s="131" t="s">
        <v>18</v>
      </c>
      <c r="E181" s="107">
        <v>2501151.2400000002</v>
      </c>
    </row>
    <row r="182" spans="1:5" ht="20.100000000000001" customHeight="1" x14ac:dyDescent="0.2">
      <c r="A182" s="144">
        <v>53</v>
      </c>
      <c r="B182" s="142" t="s">
        <v>52</v>
      </c>
      <c r="C182" s="143">
        <v>12</v>
      </c>
      <c r="D182" s="131" t="s">
        <v>22</v>
      </c>
      <c r="E182" s="107">
        <v>2377151.2400000002</v>
      </c>
    </row>
    <row r="183" spans="1:5" ht="20.100000000000001" customHeight="1" x14ac:dyDescent="0.2">
      <c r="A183" s="144"/>
      <c r="B183" s="142"/>
      <c r="C183" s="143"/>
      <c r="D183" s="131" t="s">
        <v>17</v>
      </c>
      <c r="E183" s="107">
        <v>124000</v>
      </c>
    </row>
    <row r="184" spans="1:5" ht="20.100000000000001" customHeight="1" x14ac:dyDescent="0.2">
      <c r="A184" s="144"/>
      <c r="B184" s="142"/>
      <c r="C184" s="143"/>
      <c r="D184" s="131" t="s">
        <v>18</v>
      </c>
      <c r="E184" s="107">
        <v>2501151.2400000002</v>
      </c>
    </row>
    <row r="185" spans="1:5" ht="20.100000000000001" customHeight="1" x14ac:dyDescent="0.2">
      <c r="A185" s="144">
        <v>54</v>
      </c>
      <c r="B185" s="142" t="s">
        <v>52</v>
      </c>
      <c r="C185" s="143">
        <v>14</v>
      </c>
      <c r="D185" s="131" t="s">
        <v>22</v>
      </c>
      <c r="E185" s="107">
        <v>2377151.2400000002</v>
      </c>
    </row>
    <row r="186" spans="1:5" ht="20.100000000000001" customHeight="1" x14ac:dyDescent="0.2">
      <c r="A186" s="144"/>
      <c r="B186" s="142"/>
      <c r="C186" s="143"/>
      <c r="D186" s="131" t="s">
        <v>17</v>
      </c>
      <c r="E186" s="107">
        <v>124000</v>
      </c>
    </row>
    <row r="187" spans="1:5" ht="20.100000000000001" customHeight="1" x14ac:dyDescent="0.2">
      <c r="A187" s="144"/>
      <c r="B187" s="142"/>
      <c r="C187" s="143"/>
      <c r="D187" s="131" t="s">
        <v>18</v>
      </c>
      <c r="E187" s="107">
        <v>2501151.2400000002</v>
      </c>
    </row>
    <row r="188" spans="1:5" ht="20.100000000000001" customHeight="1" x14ac:dyDescent="0.2">
      <c r="A188" s="144">
        <v>55</v>
      </c>
      <c r="B188" s="142" t="s">
        <v>53</v>
      </c>
      <c r="C188" s="143">
        <v>6</v>
      </c>
      <c r="D188" s="131" t="s">
        <v>22</v>
      </c>
      <c r="E188" s="107">
        <v>2377151.2400000002</v>
      </c>
    </row>
    <row r="189" spans="1:5" ht="20.100000000000001" customHeight="1" x14ac:dyDescent="0.2">
      <c r="A189" s="144"/>
      <c r="B189" s="142"/>
      <c r="C189" s="143"/>
      <c r="D189" s="131" t="s">
        <v>17</v>
      </c>
      <c r="E189" s="107">
        <v>124000</v>
      </c>
    </row>
    <row r="190" spans="1:5" ht="20.100000000000001" customHeight="1" x14ac:dyDescent="0.2">
      <c r="A190" s="144"/>
      <c r="B190" s="142"/>
      <c r="C190" s="143"/>
      <c r="D190" s="131" t="s">
        <v>18</v>
      </c>
      <c r="E190" s="107">
        <v>2501151.2400000002</v>
      </c>
    </row>
    <row r="191" spans="1:5" ht="20.100000000000001" customHeight="1" x14ac:dyDescent="0.2">
      <c r="A191" s="144">
        <v>56</v>
      </c>
      <c r="B191" s="142" t="s">
        <v>53</v>
      </c>
      <c r="C191" s="143">
        <v>8</v>
      </c>
      <c r="D191" s="131" t="s">
        <v>22</v>
      </c>
      <c r="E191" s="107">
        <v>2377151.2400000002</v>
      </c>
    </row>
    <row r="192" spans="1:5" ht="20.100000000000001" customHeight="1" x14ac:dyDescent="0.2">
      <c r="A192" s="144"/>
      <c r="B192" s="142"/>
      <c r="C192" s="143"/>
      <c r="D192" s="131" t="s">
        <v>17</v>
      </c>
      <c r="E192" s="107">
        <v>124000</v>
      </c>
    </row>
    <row r="193" spans="1:5" ht="20.100000000000001" customHeight="1" x14ac:dyDescent="0.2">
      <c r="A193" s="144"/>
      <c r="B193" s="142"/>
      <c r="C193" s="143"/>
      <c r="D193" s="131" t="s">
        <v>18</v>
      </c>
      <c r="E193" s="107">
        <v>2501151.2400000002</v>
      </c>
    </row>
    <row r="194" spans="1:5" ht="20.100000000000001" customHeight="1" x14ac:dyDescent="0.2">
      <c r="A194" s="144">
        <v>57</v>
      </c>
      <c r="B194" s="142" t="s">
        <v>53</v>
      </c>
      <c r="C194" s="143">
        <v>13</v>
      </c>
      <c r="D194" s="131" t="s">
        <v>22</v>
      </c>
      <c r="E194" s="107">
        <v>2377151.2400000002</v>
      </c>
    </row>
    <row r="195" spans="1:5" ht="20.100000000000001" customHeight="1" x14ac:dyDescent="0.2">
      <c r="A195" s="144"/>
      <c r="B195" s="142"/>
      <c r="C195" s="143"/>
      <c r="D195" s="131" t="s">
        <v>17</v>
      </c>
      <c r="E195" s="107">
        <v>124000</v>
      </c>
    </row>
    <row r="196" spans="1:5" ht="20.100000000000001" customHeight="1" x14ac:dyDescent="0.2">
      <c r="A196" s="144"/>
      <c r="B196" s="142"/>
      <c r="C196" s="143"/>
      <c r="D196" s="131" t="s">
        <v>18</v>
      </c>
      <c r="E196" s="107">
        <v>2501151.2400000002</v>
      </c>
    </row>
    <row r="197" spans="1:5" ht="20.100000000000001" customHeight="1" x14ac:dyDescent="0.2">
      <c r="A197" s="144">
        <v>58</v>
      </c>
      <c r="B197" s="142" t="s">
        <v>53</v>
      </c>
      <c r="C197" s="143">
        <v>15</v>
      </c>
      <c r="D197" s="131" t="s">
        <v>22</v>
      </c>
      <c r="E197" s="107">
        <v>2377151.2400000002</v>
      </c>
    </row>
    <row r="198" spans="1:5" ht="20.100000000000001" customHeight="1" x14ac:dyDescent="0.2">
      <c r="A198" s="144"/>
      <c r="B198" s="142"/>
      <c r="C198" s="143"/>
      <c r="D198" s="131" t="s">
        <v>17</v>
      </c>
      <c r="E198" s="107">
        <v>124000</v>
      </c>
    </row>
    <row r="199" spans="1:5" ht="20.100000000000001" customHeight="1" x14ac:dyDescent="0.2">
      <c r="A199" s="144"/>
      <c r="B199" s="142"/>
      <c r="C199" s="143"/>
      <c r="D199" s="131" t="s">
        <v>18</v>
      </c>
      <c r="E199" s="107">
        <v>2501151.2400000002</v>
      </c>
    </row>
    <row r="200" spans="1:5" ht="20.100000000000001" customHeight="1" x14ac:dyDescent="0.2">
      <c r="A200" s="144">
        <v>59</v>
      </c>
      <c r="B200" s="155" t="s">
        <v>511</v>
      </c>
      <c r="C200" s="143">
        <v>4</v>
      </c>
      <c r="D200" s="131" t="s">
        <v>59</v>
      </c>
      <c r="E200" s="107">
        <v>1215410.51</v>
      </c>
    </row>
    <row r="201" spans="1:5" ht="20.100000000000001" customHeight="1" x14ac:dyDescent="0.2">
      <c r="A201" s="144"/>
      <c r="B201" s="142"/>
      <c r="C201" s="143"/>
      <c r="D201" s="131" t="s">
        <v>17</v>
      </c>
      <c r="E201" s="107">
        <v>83821.41</v>
      </c>
    </row>
    <row r="202" spans="1:5" ht="20.100000000000001" customHeight="1" x14ac:dyDescent="0.2">
      <c r="A202" s="144"/>
      <c r="B202" s="142"/>
      <c r="C202" s="143"/>
      <c r="D202" s="137" t="s">
        <v>18</v>
      </c>
      <c r="E202" s="107">
        <v>1299231.92</v>
      </c>
    </row>
    <row r="203" spans="1:5" ht="20.100000000000001" customHeight="1" x14ac:dyDescent="0.2">
      <c r="A203" s="144">
        <v>60</v>
      </c>
      <c r="B203" s="142" t="s">
        <v>54</v>
      </c>
      <c r="C203" s="143">
        <v>11</v>
      </c>
      <c r="D203" s="131" t="s">
        <v>24</v>
      </c>
      <c r="E203" s="107">
        <v>36092497.159999996</v>
      </c>
    </row>
    <row r="204" spans="1:5" ht="20.100000000000001" customHeight="1" x14ac:dyDescent="0.2">
      <c r="A204" s="144"/>
      <c r="B204" s="142"/>
      <c r="C204" s="143"/>
      <c r="D204" s="131" t="s">
        <v>31</v>
      </c>
      <c r="E204" s="107">
        <v>52776564.729999997</v>
      </c>
    </row>
    <row r="205" spans="1:5" ht="20.100000000000001" customHeight="1" x14ac:dyDescent="0.2">
      <c r="A205" s="144"/>
      <c r="B205" s="142"/>
      <c r="C205" s="143"/>
      <c r="D205" s="131" t="s">
        <v>17</v>
      </c>
      <c r="E205" s="107">
        <v>6128900.8200000003</v>
      </c>
    </row>
    <row r="206" spans="1:5" ht="20.100000000000001" customHeight="1" x14ac:dyDescent="0.2">
      <c r="A206" s="144"/>
      <c r="B206" s="142"/>
      <c r="C206" s="143"/>
      <c r="D206" s="131" t="s">
        <v>18</v>
      </c>
      <c r="E206" s="107">
        <v>94997962.709999993</v>
      </c>
    </row>
    <row r="207" spans="1:5" ht="20.100000000000001" customHeight="1" x14ac:dyDescent="0.2">
      <c r="A207" s="144">
        <v>61</v>
      </c>
      <c r="B207" s="142" t="s">
        <v>54</v>
      </c>
      <c r="C207" s="143">
        <v>13</v>
      </c>
      <c r="D207" s="131" t="s">
        <v>24</v>
      </c>
      <c r="E207" s="107">
        <v>22141930.84</v>
      </c>
    </row>
    <row r="208" spans="1:5" ht="20.100000000000001" customHeight="1" x14ac:dyDescent="0.2">
      <c r="A208" s="144"/>
      <c r="B208" s="142"/>
      <c r="C208" s="143"/>
      <c r="D208" s="131" t="s">
        <v>31</v>
      </c>
      <c r="E208" s="107">
        <v>34713732.350000001</v>
      </c>
    </row>
    <row r="209" spans="1:5" ht="20.100000000000001" customHeight="1" x14ac:dyDescent="0.2">
      <c r="A209" s="144"/>
      <c r="B209" s="142"/>
      <c r="C209" s="143"/>
      <c r="D209" s="131" t="s">
        <v>17</v>
      </c>
      <c r="E209" s="107">
        <v>2934553.14</v>
      </c>
    </row>
    <row r="210" spans="1:5" ht="20.100000000000001" customHeight="1" x14ac:dyDescent="0.2">
      <c r="A210" s="144"/>
      <c r="B210" s="142"/>
      <c r="C210" s="143"/>
      <c r="D210" s="131" t="s">
        <v>18</v>
      </c>
      <c r="E210" s="107">
        <f>SUM(E207:E209)</f>
        <v>59790216.329999998</v>
      </c>
    </row>
    <row r="211" spans="1:5" ht="20.100000000000001" customHeight="1" x14ac:dyDescent="0.2">
      <c r="A211" s="144">
        <v>62</v>
      </c>
      <c r="B211" s="142" t="s">
        <v>56</v>
      </c>
      <c r="C211" s="143">
        <v>10</v>
      </c>
      <c r="D211" s="131" t="s">
        <v>27</v>
      </c>
      <c r="E211" s="123">
        <v>16221481.800000001</v>
      </c>
    </row>
    <row r="212" spans="1:5" ht="20.100000000000001" customHeight="1" x14ac:dyDescent="0.2">
      <c r="A212" s="144"/>
      <c r="B212" s="142"/>
      <c r="C212" s="143"/>
      <c r="D212" s="131" t="s">
        <v>30</v>
      </c>
      <c r="E212" s="123">
        <v>3372346.42</v>
      </c>
    </row>
    <row r="213" spans="1:5" ht="20.100000000000001" customHeight="1" x14ac:dyDescent="0.2">
      <c r="A213" s="144"/>
      <c r="B213" s="142"/>
      <c r="C213" s="143"/>
      <c r="D213" s="131" t="s">
        <v>24</v>
      </c>
      <c r="E213" s="123">
        <v>18884217.879999999</v>
      </c>
    </row>
    <row r="214" spans="1:5" ht="20.100000000000001" customHeight="1" x14ac:dyDescent="0.2">
      <c r="A214" s="144"/>
      <c r="B214" s="142"/>
      <c r="C214" s="143"/>
      <c r="D214" s="131" t="s">
        <v>31</v>
      </c>
      <c r="E214" s="123">
        <v>17406327.41</v>
      </c>
    </row>
    <row r="215" spans="1:5" ht="20.100000000000001" customHeight="1" x14ac:dyDescent="0.2">
      <c r="A215" s="144"/>
      <c r="B215" s="142"/>
      <c r="C215" s="143"/>
      <c r="D215" s="131" t="s">
        <v>32</v>
      </c>
      <c r="E215" s="123">
        <v>997058.37</v>
      </c>
    </row>
    <row r="216" spans="1:5" ht="20.100000000000001" customHeight="1" x14ac:dyDescent="0.2">
      <c r="A216" s="144"/>
      <c r="B216" s="142"/>
      <c r="C216" s="143"/>
      <c r="D216" s="131" t="s">
        <v>18</v>
      </c>
      <c r="E216" s="123">
        <f>SUM(E211:E215)</f>
        <v>56881431.879999988</v>
      </c>
    </row>
    <row r="217" spans="1:5" ht="18.95" customHeight="1" x14ac:dyDescent="0.2">
      <c r="A217" s="144">
        <v>63</v>
      </c>
      <c r="B217" s="142" t="s">
        <v>147</v>
      </c>
      <c r="C217" s="143">
        <v>16</v>
      </c>
      <c r="D217" s="131" t="s">
        <v>16</v>
      </c>
      <c r="E217" s="123">
        <v>7405663.1399999997</v>
      </c>
    </row>
    <row r="218" spans="1:5" ht="18.95" customHeight="1" x14ac:dyDescent="0.2">
      <c r="A218" s="144"/>
      <c r="B218" s="142"/>
      <c r="C218" s="143"/>
      <c r="D218" s="131" t="s">
        <v>17</v>
      </c>
      <c r="E218" s="123">
        <v>303780.15999999997</v>
      </c>
    </row>
    <row r="219" spans="1:5" ht="18.95" customHeight="1" x14ac:dyDescent="0.2">
      <c r="A219" s="144"/>
      <c r="B219" s="142"/>
      <c r="C219" s="143"/>
      <c r="D219" s="131" t="s">
        <v>18</v>
      </c>
      <c r="E219" s="123">
        <v>7709443.2999999998</v>
      </c>
    </row>
    <row r="220" spans="1:5" ht="18.95" customHeight="1" x14ac:dyDescent="0.2">
      <c r="A220" s="144">
        <v>64</v>
      </c>
      <c r="B220" s="142" t="s">
        <v>147</v>
      </c>
      <c r="C220" s="143">
        <v>30</v>
      </c>
      <c r="D220" s="131" t="s">
        <v>16</v>
      </c>
      <c r="E220" s="123">
        <v>3702831.57</v>
      </c>
    </row>
    <row r="221" spans="1:5" ht="18.95" customHeight="1" x14ac:dyDescent="0.2">
      <c r="A221" s="144"/>
      <c r="B221" s="142"/>
      <c r="C221" s="143"/>
      <c r="D221" s="131" t="s">
        <v>17</v>
      </c>
      <c r="E221" s="123">
        <v>151890.07999999999</v>
      </c>
    </row>
    <row r="222" spans="1:5" ht="18.95" customHeight="1" x14ac:dyDescent="0.2">
      <c r="A222" s="144"/>
      <c r="B222" s="142"/>
      <c r="C222" s="143"/>
      <c r="D222" s="131" t="s">
        <v>18</v>
      </c>
      <c r="E222" s="123">
        <v>3854721.65</v>
      </c>
    </row>
    <row r="223" spans="1:5" ht="18.95" customHeight="1" x14ac:dyDescent="0.2">
      <c r="A223" s="144">
        <v>65</v>
      </c>
      <c r="B223" s="142" t="s">
        <v>147</v>
      </c>
      <c r="C223" s="143">
        <v>32</v>
      </c>
      <c r="D223" s="131" t="s">
        <v>16</v>
      </c>
      <c r="E223" s="123">
        <v>1851415.78</v>
      </c>
    </row>
    <row r="224" spans="1:5" ht="18.95" customHeight="1" x14ac:dyDescent="0.2">
      <c r="A224" s="144"/>
      <c r="B224" s="142"/>
      <c r="C224" s="143"/>
      <c r="D224" s="131" t="s">
        <v>17</v>
      </c>
      <c r="E224" s="123">
        <v>75945.039999999994</v>
      </c>
    </row>
    <row r="225" spans="1:5" ht="18.95" customHeight="1" x14ac:dyDescent="0.2">
      <c r="A225" s="144"/>
      <c r="B225" s="142"/>
      <c r="C225" s="143"/>
      <c r="D225" s="131" t="s">
        <v>18</v>
      </c>
      <c r="E225" s="123">
        <v>1927360.82</v>
      </c>
    </row>
    <row r="226" spans="1:5" ht="18.95" customHeight="1" x14ac:dyDescent="0.2">
      <c r="A226" s="144">
        <v>66</v>
      </c>
      <c r="B226" s="142" t="s">
        <v>147</v>
      </c>
      <c r="C226" s="143">
        <v>34</v>
      </c>
      <c r="D226" s="131" t="s">
        <v>16</v>
      </c>
      <c r="E226" s="123">
        <v>11108494.710000001</v>
      </c>
    </row>
    <row r="227" spans="1:5" ht="18.95" customHeight="1" x14ac:dyDescent="0.2">
      <c r="A227" s="144"/>
      <c r="B227" s="142"/>
      <c r="C227" s="143"/>
      <c r="D227" s="131" t="s">
        <v>17</v>
      </c>
      <c r="E227" s="123">
        <v>455670.24</v>
      </c>
    </row>
    <row r="228" spans="1:5" ht="18.95" customHeight="1" x14ac:dyDescent="0.2">
      <c r="A228" s="144"/>
      <c r="B228" s="142"/>
      <c r="C228" s="143"/>
      <c r="D228" s="131" t="s">
        <v>18</v>
      </c>
      <c r="E228" s="123">
        <v>11564164.949999999</v>
      </c>
    </row>
    <row r="229" spans="1:5" ht="18.95" customHeight="1" x14ac:dyDescent="0.2">
      <c r="A229" s="144">
        <v>67</v>
      </c>
      <c r="B229" s="142" t="s">
        <v>57</v>
      </c>
      <c r="C229" s="143">
        <v>3</v>
      </c>
      <c r="D229" s="131" t="s">
        <v>16</v>
      </c>
      <c r="E229" s="123">
        <v>3702831.57</v>
      </c>
    </row>
    <row r="230" spans="1:5" ht="18.95" customHeight="1" x14ac:dyDescent="0.2">
      <c r="A230" s="144"/>
      <c r="B230" s="142"/>
      <c r="C230" s="143"/>
      <c r="D230" s="131" t="s">
        <v>17</v>
      </c>
      <c r="E230" s="123">
        <v>151890.07999999999</v>
      </c>
    </row>
    <row r="231" spans="1:5" ht="18.95" customHeight="1" x14ac:dyDescent="0.2">
      <c r="A231" s="144"/>
      <c r="B231" s="142"/>
      <c r="C231" s="143"/>
      <c r="D231" s="131" t="s">
        <v>18</v>
      </c>
      <c r="E231" s="123">
        <v>3854721.65</v>
      </c>
    </row>
    <row r="232" spans="1:5" ht="18.95" customHeight="1" x14ac:dyDescent="0.2">
      <c r="A232" s="144">
        <v>68</v>
      </c>
      <c r="B232" s="142" t="s">
        <v>57</v>
      </c>
      <c r="C232" s="143">
        <v>34</v>
      </c>
      <c r="D232" s="131" t="s">
        <v>16</v>
      </c>
      <c r="E232" s="123">
        <v>3702831.57</v>
      </c>
    </row>
    <row r="233" spans="1:5" ht="18.95" customHeight="1" x14ac:dyDescent="0.2">
      <c r="A233" s="144"/>
      <c r="B233" s="142"/>
      <c r="C233" s="143"/>
      <c r="D233" s="131" t="s">
        <v>17</v>
      </c>
      <c r="E233" s="123">
        <v>151890.07999999999</v>
      </c>
    </row>
    <row r="234" spans="1:5" ht="18.95" customHeight="1" x14ac:dyDescent="0.2">
      <c r="A234" s="144"/>
      <c r="B234" s="142"/>
      <c r="C234" s="143"/>
      <c r="D234" s="131" t="s">
        <v>18</v>
      </c>
      <c r="E234" s="123">
        <v>3854721.65</v>
      </c>
    </row>
    <row r="235" spans="1:5" ht="18.95" customHeight="1" x14ac:dyDescent="0.2">
      <c r="A235" s="144">
        <v>69</v>
      </c>
      <c r="B235" s="155" t="s">
        <v>502</v>
      </c>
      <c r="C235" s="143">
        <v>73</v>
      </c>
      <c r="D235" s="131" t="s">
        <v>59</v>
      </c>
      <c r="E235" s="123">
        <v>1215410.51</v>
      </c>
    </row>
    <row r="236" spans="1:5" ht="18.95" customHeight="1" x14ac:dyDescent="0.2">
      <c r="A236" s="144"/>
      <c r="B236" s="155"/>
      <c r="C236" s="143"/>
      <c r="D236" s="131" t="s">
        <v>32</v>
      </c>
      <c r="E236" s="123">
        <v>224000</v>
      </c>
    </row>
    <row r="237" spans="1:5" ht="18.95" customHeight="1" x14ac:dyDescent="0.2">
      <c r="A237" s="144"/>
      <c r="B237" s="155"/>
      <c r="C237" s="143"/>
      <c r="D237" s="131" t="s">
        <v>18</v>
      </c>
      <c r="E237" s="123">
        <v>1439410.51</v>
      </c>
    </row>
    <row r="238" spans="1:5" ht="18.95" customHeight="1" x14ac:dyDescent="0.2">
      <c r="A238" s="144">
        <v>70</v>
      </c>
      <c r="B238" s="142" t="s">
        <v>60</v>
      </c>
      <c r="C238" s="143" t="s">
        <v>61</v>
      </c>
      <c r="D238" s="131" t="s">
        <v>22</v>
      </c>
      <c r="E238" s="107">
        <v>2377151.2400000002</v>
      </c>
    </row>
    <row r="239" spans="1:5" ht="18.95" customHeight="1" x14ac:dyDescent="0.2">
      <c r="A239" s="144"/>
      <c r="B239" s="142"/>
      <c r="C239" s="143"/>
      <c r="D239" s="131" t="s">
        <v>17</v>
      </c>
      <c r="E239" s="107">
        <v>124000</v>
      </c>
    </row>
    <row r="240" spans="1:5" ht="18.95" customHeight="1" x14ac:dyDescent="0.2">
      <c r="A240" s="144"/>
      <c r="B240" s="142"/>
      <c r="C240" s="143"/>
      <c r="D240" s="131" t="s">
        <v>18</v>
      </c>
      <c r="E240" s="107">
        <v>2501151.2400000002</v>
      </c>
    </row>
    <row r="241" spans="1:5" ht="18.95" customHeight="1" x14ac:dyDescent="0.2">
      <c r="A241" s="144">
        <v>71</v>
      </c>
      <c r="B241" s="142" t="s">
        <v>60</v>
      </c>
      <c r="C241" s="143" t="s">
        <v>62</v>
      </c>
      <c r="D241" s="131" t="s">
        <v>22</v>
      </c>
      <c r="E241" s="107">
        <v>2377151.2400000002</v>
      </c>
    </row>
    <row r="242" spans="1:5" ht="18.95" customHeight="1" x14ac:dyDescent="0.2">
      <c r="A242" s="144"/>
      <c r="B242" s="142"/>
      <c r="C242" s="143"/>
      <c r="D242" s="131" t="s">
        <v>17</v>
      </c>
      <c r="E242" s="107">
        <v>124000</v>
      </c>
    </row>
    <row r="243" spans="1:5" ht="18.95" customHeight="1" x14ac:dyDescent="0.2">
      <c r="A243" s="144"/>
      <c r="B243" s="142"/>
      <c r="C243" s="143"/>
      <c r="D243" s="131" t="s">
        <v>18</v>
      </c>
      <c r="E243" s="107">
        <v>2501151.2400000002</v>
      </c>
    </row>
    <row r="244" spans="1:5" ht="18.95" customHeight="1" x14ac:dyDescent="0.2">
      <c r="A244" s="144">
        <v>72</v>
      </c>
      <c r="B244" s="142" t="s">
        <v>60</v>
      </c>
      <c r="C244" s="143" t="s">
        <v>63</v>
      </c>
      <c r="D244" s="131" t="s">
        <v>22</v>
      </c>
      <c r="E244" s="107">
        <v>4754302.4800000004</v>
      </c>
    </row>
    <row r="245" spans="1:5" ht="18.95" customHeight="1" x14ac:dyDescent="0.2">
      <c r="A245" s="144"/>
      <c r="B245" s="142"/>
      <c r="C245" s="143"/>
      <c r="D245" s="131" t="s">
        <v>17</v>
      </c>
      <c r="E245" s="107">
        <v>248000</v>
      </c>
    </row>
    <row r="246" spans="1:5" ht="18.95" customHeight="1" x14ac:dyDescent="0.2">
      <c r="A246" s="144"/>
      <c r="B246" s="142"/>
      <c r="C246" s="143"/>
      <c r="D246" s="131" t="s">
        <v>18</v>
      </c>
      <c r="E246" s="107">
        <v>5002302.4800000004</v>
      </c>
    </row>
    <row r="247" spans="1:5" ht="20.100000000000001" customHeight="1" x14ac:dyDescent="0.2">
      <c r="A247" s="144">
        <v>73</v>
      </c>
      <c r="B247" s="142" t="s">
        <v>60</v>
      </c>
      <c r="C247" s="143" t="s">
        <v>64</v>
      </c>
      <c r="D247" s="131" t="s">
        <v>22</v>
      </c>
      <c r="E247" s="107">
        <v>2377151.2400000002</v>
      </c>
    </row>
    <row r="248" spans="1:5" ht="20.100000000000001" customHeight="1" x14ac:dyDescent="0.2">
      <c r="A248" s="144"/>
      <c r="B248" s="142"/>
      <c r="C248" s="143"/>
      <c r="D248" s="131" t="s">
        <v>17</v>
      </c>
      <c r="E248" s="107">
        <v>124000</v>
      </c>
    </row>
    <row r="249" spans="1:5" ht="20.100000000000001" customHeight="1" x14ac:dyDescent="0.2">
      <c r="A249" s="144"/>
      <c r="B249" s="142"/>
      <c r="C249" s="143"/>
      <c r="D249" s="131" t="s">
        <v>18</v>
      </c>
      <c r="E249" s="107">
        <v>2501151.2400000002</v>
      </c>
    </row>
    <row r="250" spans="1:5" ht="20.100000000000001" customHeight="1" x14ac:dyDescent="0.2">
      <c r="A250" s="144">
        <v>74</v>
      </c>
      <c r="B250" s="142" t="s">
        <v>60</v>
      </c>
      <c r="C250" s="143" t="s">
        <v>65</v>
      </c>
      <c r="D250" s="131" t="s">
        <v>22</v>
      </c>
      <c r="E250" s="107">
        <v>2377151.2400000002</v>
      </c>
    </row>
    <row r="251" spans="1:5" ht="20.100000000000001" customHeight="1" x14ac:dyDescent="0.2">
      <c r="A251" s="144"/>
      <c r="B251" s="142"/>
      <c r="C251" s="143"/>
      <c r="D251" s="131" t="s">
        <v>17</v>
      </c>
      <c r="E251" s="107">
        <v>124000</v>
      </c>
    </row>
    <row r="252" spans="1:5" ht="20.100000000000001" customHeight="1" x14ac:dyDescent="0.2">
      <c r="A252" s="144"/>
      <c r="B252" s="142"/>
      <c r="C252" s="143"/>
      <c r="D252" s="131" t="s">
        <v>18</v>
      </c>
      <c r="E252" s="107">
        <v>2501151.2400000002</v>
      </c>
    </row>
    <row r="253" spans="1:5" ht="20.100000000000001" customHeight="1" x14ac:dyDescent="0.2">
      <c r="A253" s="144">
        <v>75</v>
      </c>
      <c r="B253" s="142" t="s">
        <v>60</v>
      </c>
      <c r="C253" s="143" t="s">
        <v>15</v>
      </c>
      <c r="D253" s="131" t="s">
        <v>22</v>
      </c>
      <c r="E253" s="107">
        <v>2377151.2400000002</v>
      </c>
    </row>
    <row r="254" spans="1:5" ht="20.100000000000001" customHeight="1" x14ac:dyDescent="0.2">
      <c r="A254" s="144"/>
      <c r="B254" s="142"/>
      <c r="C254" s="143"/>
      <c r="D254" s="131" t="s">
        <v>17</v>
      </c>
      <c r="E254" s="107">
        <v>124000</v>
      </c>
    </row>
    <row r="255" spans="1:5" ht="20.100000000000001" customHeight="1" x14ac:dyDescent="0.2">
      <c r="A255" s="144"/>
      <c r="B255" s="142"/>
      <c r="C255" s="143"/>
      <c r="D255" s="131" t="s">
        <v>18</v>
      </c>
      <c r="E255" s="107">
        <v>2501151.2400000002</v>
      </c>
    </row>
    <row r="256" spans="1:5" ht="20.100000000000001" customHeight="1" x14ac:dyDescent="0.2">
      <c r="A256" s="144">
        <v>76</v>
      </c>
      <c r="B256" s="142" t="s">
        <v>60</v>
      </c>
      <c r="C256" s="143">
        <v>13</v>
      </c>
      <c r="D256" s="131" t="s">
        <v>22</v>
      </c>
      <c r="E256" s="107">
        <v>2377151.2400000002</v>
      </c>
    </row>
    <row r="257" spans="1:5" ht="20.100000000000001" customHeight="1" x14ac:dyDescent="0.2">
      <c r="A257" s="144"/>
      <c r="B257" s="142"/>
      <c r="C257" s="143"/>
      <c r="D257" s="131" t="s">
        <v>17</v>
      </c>
      <c r="E257" s="107">
        <v>124000</v>
      </c>
    </row>
    <row r="258" spans="1:5" ht="20.100000000000001" customHeight="1" x14ac:dyDescent="0.2">
      <c r="A258" s="144"/>
      <c r="B258" s="142"/>
      <c r="C258" s="143"/>
      <c r="D258" s="131" t="s">
        <v>18</v>
      </c>
      <c r="E258" s="107">
        <v>2501151.2400000002</v>
      </c>
    </row>
    <row r="259" spans="1:5" ht="20.100000000000001" customHeight="1" x14ac:dyDescent="0.2">
      <c r="A259" s="144">
        <v>77</v>
      </c>
      <c r="B259" s="142" t="s">
        <v>60</v>
      </c>
      <c r="C259" s="143" t="s">
        <v>66</v>
      </c>
      <c r="D259" s="131" t="s">
        <v>22</v>
      </c>
      <c r="E259" s="107">
        <v>2377151.2400000002</v>
      </c>
    </row>
    <row r="260" spans="1:5" ht="20.100000000000001" customHeight="1" x14ac:dyDescent="0.2">
      <c r="A260" s="144"/>
      <c r="B260" s="142"/>
      <c r="C260" s="143"/>
      <c r="D260" s="131" t="s">
        <v>17</v>
      </c>
      <c r="E260" s="107">
        <v>124000</v>
      </c>
    </row>
    <row r="261" spans="1:5" ht="20.100000000000001" customHeight="1" x14ac:dyDescent="0.2">
      <c r="A261" s="144"/>
      <c r="B261" s="142"/>
      <c r="C261" s="143"/>
      <c r="D261" s="131" t="s">
        <v>18</v>
      </c>
      <c r="E261" s="107">
        <v>2501151.2400000002</v>
      </c>
    </row>
    <row r="262" spans="1:5" ht="20.100000000000001" customHeight="1" x14ac:dyDescent="0.2">
      <c r="A262" s="144">
        <v>78</v>
      </c>
      <c r="B262" s="142" t="s">
        <v>60</v>
      </c>
      <c r="C262" s="143" t="s">
        <v>67</v>
      </c>
      <c r="D262" s="131" t="s">
        <v>22</v>
      </c>
      <c r="E262" s="107">
        <v>2377151.2400000002</v>
      </c>
    </row>
    <row r="263" spans="1:5" ht="20.100000000000001" customHeight="1" x14ac:dyDescent="0.2">
      <c r="A263" s="144"/>
      <c r="B263" s="142"/>
      <c r="C263" s="143"/>
      <c r="D263" s="131" t="s">
        <v>17</v>
      </c>
      <c r="E263" s="107">
        <v>124000</v>
      </c>
    </row>
    <row r="264" spans="1:5" ht="20.100000000000001" customHeight="1" x14ac:dyDescent="0.2">
      <c r="A264" s="144"/>
      <c r="B264" s="142"/>
      <c r="C264" s="143"/>
      <c r="D264" s="131" t="s">
        <v>18</v>
      </c>
      <c r="E264" s="107">
        <v>2501151.2400000002</v>
      </c>
    </row>
    <row r="265" spans="1:5" ht="20.100000000000001" customHeight="1" x14ac:dyDescent="0.2">
      <c r="A265" s="144">
        <v>79</v>
      </c>
      <c r="B265" s="142" t="s">
        <v>60</v>
      </c>
      <c r="C265" s="143" t="s">
        <v>68</v>
      </c>
      <c r="D265" s="131" t="s">
        <v>22</v>
      </c>
      <c r="E265" s="107">
        <v>2377151.2400000002</v>
      </c>
    </row>
    <row r="266" spans="1:5" ht="20.100000000000001" customHeight="1" x14ac:dyDescent="0.2">
      <c r="A266" s="144"/>
      <c r="B266" s="142"/>
      <c r="C266" s="143"/>
      <c r="D266" s="131" t="s">
        <v>17</v>
      </c>
      <c r="E266" s="107">
        <v>124000</v>
      </c>
    </row>
    <row r="267" spans="1:5" ht="20.100000000000001" customHeight="1" x14ac:dyDescent="0.2">
      <c r="A267" s="144"/>
      <c r="B267" s="142"/>
      <c r="C267" s="143"/>
      <c r="D267" s="131" t="s">
        <v>18</v>
      </c>
      <c r="E267" s="107">
        <v>2501151.2400000002</v>
      </c>
    </row>
    <row r="268" spans="1:5" ht="20.100000000000001" customHeight="1" x14ac:dyDescent="0.2">
      <c r="A268" s="144">
        <v>80</v>
      </c>
      <c r="B268" s="142" t="s">
        <v>60</v>
      </c>
      <c r="C268" s="143">
        <v>19</v>
      </c>
      <c r="D268" s="131" t="s">
        <v>22</v>
      </c>
      <c r="E268" s="107">
        <v>2377151.2400000002</v>
      </c>
    </row>
    <row r="269" spans="1:5" ht="20.100000000000001" customHeight="1" x14ac:dyDescent="0.2">
      <c r="A269" s="144"/>
      <c r="B269" s="142"/>
      <c r="C269" s="143"/>
      <c r="D269" s="131" t="s">
        <v>17</v>
      </c>
      <c r="E269" s="107">
        <v>124000</v>
      </c>
    </row>
    <row r="270" spans="1:5" ht="20.100000000000001" customHeight="1" x14ac:dyDescent="0.2">
      <c r="A270" s="144"/>
      <c r="B270" s="142"/>
      <c r="C270" s="143"/>
      <c r="D270" s="131" t="s">
        <v>18</v>
      </c>
      <c r="E270" s="107">
        <v>2501151.2400000002</v>
      </c>
    </row>
    <row r="271" spans="1:5" ht="20.100000000000001" customHeight="1" x14ac:dyDescent="0.2">
      <c r="A271" s="144">
        <v>81</v>
      </c>
      <c r="B271" s="142" t="s">
        <v>60</v>
      </c>
      <c r="C271" s="143">
        <v>72</v>
      </c>
      <c r="D271" s="131" t="s">
        <v>22</v>
      </c>
      <c r="E271" s="107">
        <v>2377151.2400000002</v>
      </c>
    </row>
    <row r="272" spans="1:5" ht="20.100000000000001" customHeight="1" x14ac:dyDescent="0.2">
      <c r="A272" s="144"/>
      <c r="B272" s="142"/>
      <c r="C272" s="143"/>
      <c r="D272" s="131" t="s">
        <v>17</v>
      </c>
      <c r="E272" s="107">
        <v>124000</v>
      </c>
    </row>
    <row r="273" spans="1:5" ht="20.100000000000001" customHeight="1" x14ac:dyDescent="0.2">
      <c r="A273" s="144"/>
      <c r="B273" s="142"/>
      <c r="C273" s="143"/>
      <c r="D273" s="131" t="s">
        <v>18</v>
      </c>
      <c r="E273" s="107">
        <v>2501151.2400000002</v>
      </c>
    </row>
    <row r="274" spans="1:5" ht="20.100000000000001" customHeight="1" x14ac:dyDescent="0.2">
      <c r="A274" s="144">
        <v>82</v>
      </c>
      <c r="B274" s="142" t="s">
        <v>60</v>
      </c>
      <c r="C274" s="143" t="s">
        <v>69</v>
      </c>
      <c r="D274" s="131" t="s">
        <v>22</v>
      </c>
      <c r="E274" s="107">
        <v>4754302.4800000004</v>
      </c>
    </row>
    <row r="275" spans="1:5" ht="20.100000000000001" customHeight="1" x14ac:dyDescent="0.2">
      <c r="A275" s="144"/>
      <c r="B275" s="142"/>
      <c r="C275" s="143"/>
      <c r="D275" s="131" t="s">
        <v>17</v>
      </c>
      <c r="E275" s="107">
        <v>248000</v>
      </c>
    </row>
    <row r="276" spans="1:5" ht="20.100000000000001" customHeight="1" x14ac:dyDescent="0.2">
      <c r="A276" s="144"/>
      <c r="B276" s="142"/>
      <c r="C276" s="143"/>
      <c r="D276" s="131" t="s">
        <v>18</v>
      </c>
      <c r="E276" s="107">
        <v>5002302.4800000004</v>
      </c>
    </row>
    <row r="277" spans="1:5" ht="20.100000000000001" customHeight="1" x14ac:dyDescent="0.2">
      <c r="A277" s="144">
        <v>83</v>
      </c>
      <c r="B277" s="142" t="s">
        <v>60</v>
      </c>
      <c r="C277" s="143" t="s">
        <v>70</v>
      </c>
      <c r="D277" s="131" t="s">
        <v>22</v>
      </c>
      <c r="E277" s="123">
        <v>7131453.7199999997</v>
      </c>
    </row>
    <row r="278" spans="1:5" ht="20.100000000000001" customHeight="1" x14ac:dyDescent="0.2">
      <c r="A278" s="144"/>
      <c r="B278" s="142"/>
      <c r="C278" s="143"/>
      <c r="D278" s="131" t="s">
        <v>17</v>
      </c>
      <c r="E278" s="123">
        <v>372000</v>
      </c>
    </row>
    <row r="279" spans="1:5" ht="20.100000000000001" customHeight="1" x14ac:dyDescent="0.2">
      <c r="A279" s="144"/>
      <c r="B279" s="142"/>
      <c r="C279" s="143"/>
      <c r="D279" s="131" t="s">
        <v>18</v>
      </c>
      <c r="E279" s="123">
        <v>7503453.7199999997</v>
      </c>
    </row>
    <row r="280" spans="1:5" ht="20.100000000000001" customHeight="1" x14ac:dyDescent="0.2">
      <c r="A280" s="144">
        <v>84</v>
      </c>
      <c r="B280" s="142" t="s">
        <v>60</v>
      </c>
      <c r="C280" s="143" t="s">
        <v>71</v>
      </c>
      <c r="D280" s="131" t="s">
        <v>24</v>
      </c>
      <c r="E280" s="123">
        <v>20897700.289999999</v>
      </c>
    </row>
    <row r="281" spans="1:5" ht="20.100000000000001" customHeight="1" x14ac:dyDescent="0.2">
      <c r="A281" s="144"/>
      <c r="B281" s="142"/>
      <c r="C281" s="143"/>
      <c r="D281" s="131" t="s">
        <v>32</v>
      </c>
      <c r="E281" s="123">
        <v>741812.5</v>
      </c>
    </row>
    <row r="282" spans="1:5" ht="20.100000000000001" customHeight="1" x14ac:dyDescent="0.2">
      <c r="A282" s="144"/>
      <c r="B282" s="142"/>
      <c r="C282" s="143"/>
      <c r="D282" s="131" t="s">
        <v>18</v>
      </c>
      <c r="E282" s="123">
        <v>21639512.789999999</v>
      </c>
    </row>
    <row r="283" spans="1:5" ht="20.100000000000001" customHeight="1" x14ac:dyDescent="0.2">
      <c r="A283" s="144">
        <v>85</v>
      </c>
      <c r="B283" s="142" t="s">
        <v>60</v>
      </c>
      <c r="C283" s="143" t="s">
        <v>72</v>
      </c>
      <c r="D283" s="131" t="s">
        <v>24</v>
      </c>
      <c r="E283" s="123">
        <v>9632734.5399999991</v>
      </c>
    </row>
    <row r="284" spans="1:5" ht="20.100000000000001" customHeight="1" x14ac:dyDescent="0.2">
      <c r="A284" s="144"/>
      <c r="B284" s="142"/>
      <c r="C284" s="143"/>
      <c r="D284" s="131" t="s">
        <v>32</v>
      </c>
      <c r="E284" s="123">
        <v>670285.1</v>
      </c>
    </row>
    <row r="285" spans="1:5" ht="20.100000000000001" customHeight="1" x14ac:dyDescent="0.2">
      <c r="A285" s="144"/>
      <c r="B285" s="142"/>
      <c r="C285" s="143"/>
      <c r="D285" s="131" t="s">
        <v>18</v>
      </c>
      <c r="E285" s="123">
        <v>10303019.640000001</v>
      </c>
    </row>
    <row r="286" spans="1:5" ht="20.100000000000001" customHeight="1" x14ac:dyDescent="0.2">
      <c r="A286" s="144">
        <v>86</v>
      </c>
      <c r="B286" s="142" t="s">
        <v>73</v>
      </c>
      <c r="C286" s="143">
        <v>1</v>
      </c>
      <c r="D286" s="131" t="s">
        <v>16</v>
      </c>
      <c r="E286" s="123">
        <v>1851415.78</v>
      </c>
    </row>
    <row r="287" spans="1:5" ht="20.100000000000001" customHeight="1" x14ac:dyDescent="0.2">
      <c r="A287" s="144"/>
      <c r="B287" s="142"/>
      <c r="C287" s="143"/>
      <c r="D287" s="131" t="s">
        <v>17</v>
      </c>
      <c r="E287" s="123">
        <v>75945.039999999994</v>
      </c>
    </row>
    <row r="288" spans="1:5" ht="20.100000000000001" customHeight="1" x14ac:dyDescent="0.2">
      <c r="A288" s="144"/>
      <c r="B288" s="142"/>
      <c r="C288" s="143"/>
      <c r="D288" s="131" t="s">
        <v>18</v>
      </c>
      <c r="E288" s="123">
        <v>1927360.82</v>
      </c>
    </row>
    <row r="289" spans="1:5" ht="20.100000000000001" customHeight="1" x14ac:dyDescent="0.2">
      <c r="A289" s="144">
        <v>87</v>
      </c>
      <c r="B289" s="142" t="s">
        <v>73</v>
      </c>
      <c r="C289" s="143">
        <v>7</v>
      </c>
      <c r="D289" s="131" t="s">
        <v>16</v>
      </c>
      <c r="E289" s="123">
        <v>3702831.57</v>
      </c>
    </row>
    <row r="290" spans="1:5" ht="20.100000000000001" customHeight="1" x14ac:dyDescent="0.2">
      <c r="A290" s="144"/>
      <c r="B290" s="142"/>
      <c r="C290" s="143"/>
      <c r="D290" s="131" t="s">
        <v>17</v>
      </c>
      <c r="E290" s="123">
        <v>151890.07999999999</v>
      </c>
    </row>
    <row r="291" spans="1:5" ht="20.100000000000001" customHeight="1" x14ac:dyDescent="0.2">
      <c r="A291" s="144"/>
      <c r="B291" s="142"/>
      <c r="C291" s="143"/>
      <c r="D291" s="131" t="s">
        <v>18</v>
      </c>
      <c r="E291" s="123">
        <v>3854721.65</v>
      </c>
    </row>
    <row r="292" spans="1:5" ht="20.100000000000001" customHeight="1" x14ac:dyDescent="0.2">
      <c r="A292" s="144">
        <v>88</v>
      </c>
      <c r="B292" s="142" t="s">
        <v>73</v>
      </c>
      <c r="C292" s="143">
        <v>11</v>
      </c>
      <c r="D292" s="131" t="s">
        <v>16</v>
      </c>
      <c r="E292" s="107">
        <v>7405663.1399999997</v>
      </c>
    </row>
    <row r="293" spans="1:5" ht="20.100000000000001" customHeight="1" x14ac:dyDescent="0.2">
      <c r="A293" s="144"/>
      <c r="B293" s="142"/>
      <c r="C293" s="143"/>
      <c r="D293" s="131" t="s">
        <v>17</v>
      </c>
      <c r="E293" s="107">
        <v>303780.15999999997</v>
      </c>
    </row>
    <row r="294" spans="1:5" ht="20.100000000000001" customHeight="1" x14ac:dyDescent="0.2">
      <c r="A294" s="144"/>
      <c r="B294" s="142"/>
      <c r="C294" s="143"/>
      <c r="D294" s="131" t="s">
        <v>18</v>
      </c>
      <c r="E294" s="107">
        <v>7709443.2999999998</v>
      </c>
    </row>
    <row r="295" spans="1:5" ht="20.100000000000001" customHeight="1" x14ac:dyDescent="0.2">
      <c r="A295" s="144">
        <v>89</v>
      </c>
      <c r="B295" s="142" t="s">
        <v>73</v>
      </c>
      <c r="C295" s="143">
        <v>19</v>
      </c>
      <c r="D295" s="131" t="s">
        <v>16</v>
      </c>
      <c r="E295" s="123">
        <v>1851415.78</v>
      </c>
    </row>
    <row r="296" spans="1:5" ht="20.100000000000001" customHeight="1" x14ac:dyDescent="0.2">
      <c r="A296" s="144"/>
      <c r="B296" s="142"/>
      <c r="C296" s="143"/>
      <c r="D296" s="131" t="s">
        <v>17</v>
      </c>
      <c r="E296" s="123">
        <v>75945.039999999994</v>
      </c>
    </row>
    <row r="297" spans="1:5" ht="20.100000000000001" customHeight="1" x14ac:dyDescent="0.2">
      <c r="A297" s="144"/>
      <c r="B297" s="142"/>
      <c r="C297" s="143"/>
      <c r="D297" s="131" t="s">
        <v>18</v>
      </c>
      <c r="E297" s="123">
        <v>1927360.82</v>
      </c>
    </row>
    <row r="298" spans="1:5" ht="20.100000000000001" customHeight="1" x14ac:dyDescent="0.2">
      <c r="A298" s="144">
        <v>90</v>
      </c>
      <c r="B298" s="142" t="s">
        <v>73</v>
      </c>
      <c r="C298" s="143">
        <v>21</v>
      </c>
      <c r="D298" s="131" t="s">
        <v>16</v>
      </c>
      <c r="E298" s="123">
        <v>1851415.78</v>
      </c>
    </row>
    <row r="299" spans="1:5" ht="20.100000000000001" customHeight="1" x14ac:dyDescent="0.2">
      <c r="A299" s="144"/>
      <c r="B299" s="142"/>
      <c r="C299" s="143"/>
      <c r="D299" s="131" t="s">
        <v>17</v>
      </c>
      <c r="E299" s="123">
        <v>75945.039999999994</v>
      </c>
    </row>
    <row r="300" spans="1:5" ht="20.100000000000001" customHeight="1" x14ac:dyDescent="0.2">
      <c r="A300" s="144"/>
      <c r="B300" s="142"/>
      <c r="C300" s="143"/>
      <c r="D300" s="131" t="s">
        <v>18</v>
      </c>
      <c r="E300" s="123">
        <v>1927360.82</v>
      </c>
    </row>
    <row r="301" spans="1:5" ht="20.100000000000001" customHeight="1" x14ac:dyDescent="0.2">
      <c r="A301" s="144">
        <v>91</v>
      </c>
      <c r="B301" s="142" t="s">
        <v>73</v>
      </c>
      <c r="C301" s="143">
        <v>22</v>
      </c>
      <c r="D301" s="131" t="s">
        <v>16</v>
      </c>
      <c r="E301" s="123">
        <v>3702831.57</v>
      </c>
    </row>
    <row r="302" spans="1:5" ht="20.100000000000001" customHeight="1" x14ac:dyDescent="0.2">
      <c r="A302" s="144"/>
      <c r="B302" s="142"/>
      <c r="C302" s="143"/>
      <c r="D302" s="131" t="s">
        <v>17</v>
      </c>
      <c r="E302" s="123">
        <v>151890.07999999999</v>
      </c>
    </row>
    <row r="303" spans="1:5" ht="20.100000000000001" customHeight="1" x14ac:dyDescent="0.2">
      <c r="A303" s="144"/>
      <c r="B303" s="142"/>
      <c r="C303" s="143"/>
      <c r="D303" s="131" t="s">
        <v>18</v>
      </c>
      <c r="E303" s="123">
        <v>3854721.65</v>
      </c>
    </row>
    <row r="304" spans="1:5" ht="20.100000000000001" customHeight="1" x14ac:dyDescent="0.2">
      <c r="A304" s="144">
        <v>92</v>
      </c>
      <c r="B304" s="142" t="s">
        <v>73</v>
      </c>
      <c r="C304" s="143">
        <v>23</v>
      </c>
      <c r="D304" s="131" t="s">
        <v>16</v>
      </c>
      <c r="E304" s="123">
        <v>1851415.78</v>
      </c>
    </row>
    <row r="305" spans="1:5" ht="20.100000000000001" customHeight="1" x14ac:dyDescent="0.2">
      <c r="A305" s="144"/>
      <c r="B305" s="142"/>
      <c r="C305" s="143"/>
      <c r="D305" s="131" t="s">
        <v>17</v>
      </c>
      <c r="E305" s="123">
        <v>75945.039999999994</v>
      </c>
    </row>
    <row r="306" spans="1:5" ht="20.100000000000001" customHeight="1" x14ac:dyDescent="0.2">
      <c r="A306" s="144"/>
      <c r="B306" s="142"/>
      <c r="C306" s="143"/>
      <c r="D306" s="131" t="s">
        <v>18</v>
      </c>
      <c r="E306" s="123">
        <v>1927360.82</v>
      </c>
    </row>
    <row r="307" spans="1:5" ht="20.100000000000001" customHeight="1" x14ac:dyDescent="0.2">
      <c r="A307" s="144">
        <v>93</v>
      </c>
      <c r="B307" s="142" t="s">
        <v>73</v>
      </c>
      <c r="C307" s="143">
        <v>24</v>
      </c>
      <c r="D307" s="131" t="s">
        <v>16</v>
      </c>
      <c r="E307" s="123">
        <v>1851415.78</v>
      </c>
    </row>
    <row r="308" spans="1:5" ht="20.100000000000001" customHeight="1" x14ac:dyDescent="0.2">
      <c r="A308" s="144"/>
      <c r="B308" s="142"/>
      <c r="C308" s="143"/>
      <c r="D308" s="131" t="s">
        <v>17</v>
      </c>
      <c r="E308" s="123">
        <v>75945.039999999994</v>
      </c>
    </row>
    <row r="309" spans="1:5" ht="20.100000000000001" customHeight="1" x14ac:dyDescent="0.2">
      <c r="A309" s="144"/>
      <c r="B309" s="142"/>
      <c r="C309" s="143"/>
      <c r="D309" s="131" t="s">
        <v>18</v>
      </c>
      <c r="E309" s="123">
        <v>1927360.82</v>
      </c>
    </row>
    <row r="310" spans="1:5" ht="20.100000000000001" customHeight="1" x14ac:dyDescent="0.2">
      <c r="A310" s="144">
        <v>94</v>
      </c>
      <c r="B310" s="142" t="s">
        <v>73</v>
      </c>
      <c r="C310" s="143">
        <v>25</v>
      </c>
      <c r="D310" s="131" t="s">
        <v>16</v>
      </c>
      <c r="E310" s="123">
        <v>3702831.57</v>
      </c>
    </row>
    <row r="311" spans="1:5" ht="20.100000000000001" customHeight="1" x14ac:dyDescent="0.2">
      <c r="A311" s="144"/>
      <c r="B311" s="142"/>
      <c r="C311" s="143"/>
      <c r="D311" s="131" t="s">
        <v>17</v>
      </c>
      <c r="E311" s="123">
        <v>151890.07999999999</v>
      </c>
    </row>
    <row r="312" spans="1:5" ht="20.100000000000001" customHeight="1" x14ac:dyDescent="0.2">
      <c r="A312" s="144"/>
      <c r="B312" s="142"/>
      <c r="C312" s="143"/>
      <c r="D312" s="131" t="s">
        <v>18</v>
      </c>
      <c r="E312" s="123">
        <v>3854721.65</v>
      </c>
    </row>
    <row r="313" spans="1:5" ht="20.100000000000001" customHeight="1" x14ac:dyDescent="0.2">
      <c r="A313" s="144">
        <v>95</v>
      </c>
      <c r="B313" s="142" t="s">
        <v>73</v>
      </c>
      <c r="C313" s="143">
        <v>26</v>
      </c>
      <c r="D313" s="131" t="s">
        <v>16</v>
      </c>
      <c r="E313" s="107">
        <v>7405663.1399999997</v>
      </c>
    </row>
    <row r="314" spans="1:5" ht="20.100000000000001" customHeight="1" x14ac:dyDescent="0.2">
      <c r="A314" s="144"/>
      <c r="B314" s="142"/>
      <c r="C314" s="143"/>
      <c r="D314" s="131" t="s">
        <v>17</v>
      </c>
      <c r="E314" s="107">
        <v>303780.15999999997</v>
      </c>
    </row>
    <row r="315" spans="1:5" ht="20.100000000000001" customHeight="1" x14ac:dyDescent="0.2">
      <c r="A315" s="144"/>
      <c r="B315" s="142"/>
      <c r="C315" s="143"/>
      <c r="D315" s="131" t="s">
        <v>18</v>
      </c>
      <c r="E315" s="107">
        <v>7709443.2999999998</v>
      </c>
    </row>
    <row r="316" spans="1:5" ht="20.100000000000001" customHeight="1" x14ac:dyDescent="0.2">
      <c r="A316" s="144">
        <v>96</v>
      </c>
      <c r="B316" s="142" t="s">
        <v>73</v>
      </c>
      <c r="C316" s="143">
        <v>28</v>
      </c>
      <c r="D316" s="131" t="s">
        <v>16</v>
      </c>
      <c r="E316" s="123">
        <v>1851415.78</v>
      </c>
    </row>
    <row r="317" spans="1:5" ht="20.100000000000001" customHeight="1" x14ac:dyDescent="0.2">
      <c r="A317" s="144"/>
      <c r="B317" s="142"/>
      <c r="C317" s="143"/>
      <c r="D317" s="131" t="s">
        <v>17</v>
      </c>
      <c r="E317" s="123">
        <v>75945.039999999994</v>
      </c>
    </row>
    <row r="318" spans="1:5" ht="20.100000000000001" customHeight="1" x14ac:dyDescent="0.2">
      <c r="A318" s="144"/>
      <c r="B318" s="142"/>
      <c r="C318" s="143"/>
      <c r="D318" s="131" t="s">
        <v>18</v>
      </c>
      <c r="E318" s="123">
        <v>1927360.82</v>
      </c>
    </row>
    <row r="319" spans="1:5" ht="20.100000000000001" customHeight="1" x14ac:dyDescent="0.2">
      <c r="A319" s="144">
        <v>97</v>
      </c>
      <c r="B319" s="142" t="s">
        <v>73</v>
      </c>
      <c r="C319" s="143">
        <v>33</v>
      </c>
      <c r="D319" s="131" t="s">
        <v>16</v>
      </c>
      <c r="E319" s="107">
        <v>7405663.1399999997</v>
      </c>
    </row>
    <row r="320" spans="1:5" ht="20.100000000000001" customHeight="1" x14ac:dyDescent="0.2">
      <c r="A320" s="144"/>
      <c r="B320" s="142"/>
      <c r="C320" s="143"/>
      <c r="D320" s="131" t="s">
        <v>17</v>
      </c>
      <c r="E320" s="107">
        <v>303780.15999999997</v>
      </c>
    </row>
    <row r="321" spans="1:5" ht="20.100000000000001" customHeight="1" x14ac:dyDescent="0.2">
      <c r="A321" s="144"/>
      <c r="B321" s="142"/>
      <c r="C321" s="143"/>
      <c r="D321" s="131" t="s">
        <v>18</v>
      </c>
      <c r="E321" s="107">
        <v>7709443.2999999998</v>
      </c>
    </row>
    <row r="322" spans="1:5" ht="20.100000000000001" customHeight="1" x14ac:dyDescent="0.2">
      <c r="A322" s="144">
        <v>98</v>
      </c>
      <c r="B322" s="142" t="s">
        <v>73</v>
      </c>
      <c r="C322" s="143">
        <v>34</v>
      </c>
      <c r="D322" s="131" t="s">
        <v>16</v>
      </c>
      <c r="E322" s="123">
        <v>1851415.78</v>
      </c>
    </row>
    <row r="323" spans="1:5" ht="20.100000000000001" customHeight="1" x14ac:dyDescent="0.2">
      <c r="A323" s="144"/>
      <c r="B323" s="142"/>
      <c r="C323" s="143"/>
      <c r="D323" s="131" t="s">
        <v>17</v>
      </c>
      <c r="E323" s="123">
        <v>75945.039999999994</v>
      </c>
    </row>
    <row r="324" spans="1:5" ht="20.100000000000001" customHeight="1" x14ac:dyDescent="0.2">
      <c r="A324" s="144"/>
      <c r="B324" s="142"/>
      <c r="C324" s="143"/>
      <c r="D324" s="131" t="s">
        <v>18</v>
      </c>
      <c r="E324" s="123">
        <v>1927360.82</v>
      </c>
    </row>
    <row r="325" spans="1:5" ht="20.100000000000001" customHeight="1" x14ac:dyDescent="0.2">
      <c r="A325" s="144">
        <v>99</v>
      </c>
      <c r="B325" s="142" t="s">
        <v>73</v>
      </c>
      <c r="C325" s="143">
        <v>36</v>
      </c>
      <c r="D325" s="131" t="s">
        <v>16</v>
      </c>
      <c r="E325" s="123">
        <v>3702831.57</v>
      </c>
    </row>
    <row r="326" spans="1:5" ht="20.100000000000001" customHeight="1" x14ac:dyDescent="0.2">
      <c r="A326" s="144"/>
      <c r="B326" s="142"/>
      <c r="C326" s="143"/>
      <c r="D326" s="131" t="s">
        <v>17</v>
      </c>
      <c r="E326" s="123">
        <v>151890.07999999999</v>
      </c>
    </row>
    <row r="327" spans="1:5" ht="20.100000000000001" customHeight="1" x14ac:dyDescent="0.2">
      <c r="A327" s="144"/>
      <c r="B327" s="142"/>
      <c r="C327" s="143"/>
      <c r="D327" s="131" t="s">
        <v>18</v>
      </c>
      <c r="E327" s="123">
        <v>3854721.65</v>
      </c>
    </row>
    <row r="328" spans="1:5" ht="20.100000000000001" customHeight="1" x14ac:dyDescent="0.2">
      <c r="A328" s="144">
        <v>100</v>
      </c>
      <c r="B328" s="142" t="s">
        <v>74</v>
      </c>
      <c r="C328" s="143">
        <v>1</v>
      </c>
      <c r="D328" s="131" t="s">
        <v>22</v>
      </c>
      <c r="E328" s="107">
        <v>2377151.2400000002</v>
      </c>
    </row>
    <row r="329" spans="1:5" ht="20.100000000000001" customHeight="1" x14ac:dyDescent="0.2">
      <c r="A329" s="144"/>
      <c r="B329" s="142"/>
      <c r="C329" s="143"/>
      <c r="D329" s="131" t="s">
        <v>17</v>
      </c>
      <c r="E329" s="107">
        <v>124000</v>
      </c>
    </row>
    <row r="330" spans="1:5" ht="20.100000000000001" customHeight="1" x14ac:dyDescent="0.2">
      <c r="A330" s="144"/>
      <c r="B330" s="142"/>
      <c r="C330" s="143"/>
      <c r="D330" s="131" t="s">
        <v>18</v>
      </c>
      <c r="E330" s="107">
        <v>2501151.2400000002</v>
      </c>
    </row>
    <row r="331" spans="1:5" ht="20.100000000000001" customHeight="1" x14ac:dyDescent="0.2">
      <c r="A331" s="144">
        <v>101</v>
      </c>
      <c r="B331" s="142" t="s">
        <v>74</v>
      </c>
      <c r="C331" s="143">
        <v>8</v>
      </c>
      <c r="D331" s="131" t="s">
        <v>22</v>
      </c>
      <c r="E331" s="107">
        <v>2377151.2400000002</v>
      </c>
    </row>
    <row r="332" spans="1:5" ht="20.100000000000001" customHeight="1" x14ac:dyDescent="0.2">
      <c r="A332" s="144"/>
      <c r="B332" s="142"/>
      <c r="C332" s="143"/>
      <c r="D332" s="131" t="s">
        <v>17</v>
      </c>
      <c r="E332" s="107">
        <v>124000</v>
      </c>
    </row>
    <row r="333" spans="1:5" ht="20.100000000000001" customHeight="1" x14ac:dyDescent="0.2">
      <c r="A333" s="144"/>
      <c r="B333" s="142"/>
      <c r="C333" s="143"/>
      <c r="D333" s="131" t="s">
        <v>18</v>
      </c>
      <c r="E333" s="107">
        <v>2501151.2400000002</v>
      </c>
    </row>
    <row r="334" spans="1:5" ht="20.100000000000001" customHeight="1" x14ac:dyDescent="0.2">
      <c r="A334" s="144">
        <v>102</v>
      </c>
      <c r="B334" s="142" t="s">
        <v>74</v>
      </c>
      <c r="C334" s="143">
        <v>10</v>
      </c>
      <c r="D334" s="131" t="s">
        <v>22</v>
      </c>
      <c r="E334" s="107">
        <v>2377151.2400000002</v>
      </c>
    </row>
    <row r="335" spans="1:5" ht="20.100000000000001" customHeight="1" x14ac:dyDescent="0.2">
      <c r="A335" s="144"/>
      <c r="B335" s="142"/>
      <c r="C335" s="143"/>
      <c r="D335" s="131" t="s">
        <v>17</v>
      </c>
      <c r="E335" s="107">
        <v>124000</v>
      </c>
    </row>
    <row r="336" spans="1:5" ht="20.100000000000001" customHeight="1" x14ac:dyDescent="0.2">
      <c r="A336" s="144"/>
      <c r="B336" s="142"/>
      <c r="C336" s="143"/>
      <c r="D336" s="131" t="s">
        <v>18</v>
      </c>
      <c r="E336" s="107">
        <v>2501151.2400000002</v>
      </c>
    </row>
    <row r="337" spans="1:5" ht="20.100000000000001" customHeight="1" x14ac:dyDescent="0.2">
      <c r="A337" s="144">
        <v>103</v>
      </c>
      <c r="B337" s="142" t="s">
        <v>75</v>
      </c>
      <c r="C337" s="143">
        <v>23</v>
      </c>
      <c r="D337" s="131" t="s">
        <v>27</v>
      </c>
      <c r="E337" s="123">
        <v>19917322.890000001</v>
      </c>
    </row>
    <row r="338" spans="1:5" ht="20.100000000000001" customHeight="1" x14ac:dyDescent="0.2">
      <c r="A338" s="144"/>
      <c r="B338" s="142"/>
      <c r="C338" s="143"/>
      <c r="D338" s="131" t="s">
        <v>28</v>
      </c>
      <c r="E338" s="123">
        <v>3866136.66</v>
      </c>
    </row>
    <row r="339" spans="1:5" ht="20.100000000000001" customHeight="1" x14ac:dyDescent="0.2">
      <c r="A339" s="144"/>
      <c r="B339" s="142"/>
      <c r="C339" s="143"/>
      <c r="D339" s="131" t="s">
        <v>29</v>
      </c>
      <c r="E339" s="123">
        <v>3823919.55</v>
      </c>
    </row>
    <row r="340" spans="1:5" ht="20.100000000000001" customHeight="1" x14ac:dyDescent="0.2">
      <c r="A340" s="144"/>
      <c r="B340" s="142"/>
      <c r="C340" s="143"/>
      <c r="D340" s="131" t="s">
        <v>59</v>
      </c>
      <c r="E340" s="123">
        <v>1215410.51</v>
      </c>
    </row>
    <row r="341" spans="1:5" ht="20.100000000000001" customHeight="1" x14ac:dyDescent="0.2">
      <c r="A341" s="144"/>
      <c r="B341" s="142"/>
      <c r="C341" s="143"/>
      <c r="D341" s="131" t="s">
        <v>30</v>
      </c>
      <c r="E341" s="123">
        <v>3832541.35</v>
      </c>
    </row>
    <row r="342" spans="1:5" ht="20.100000000000001" customHeight="1" x14ac:dyDescent="0.2">
      <c r="A342" s="144"/>
      <c r="B342" s="142"/>
      <c r="C342" s="143"/>
      <c r="D342" s="131" t="s">
        <v>32</v>
      </c>
      <c r="E342" s="123">
        <v>1457558.06</v>
      </c>
    </row>
    <row r="343" spans="1:5" ht="20.100000000000001" customHeight="1" x14ac:dyDescent="0.2">
      <c r="A343" s="144"/>
      <c r="B343" s="142"/>
      <c r="C343" s="143"/>
      <c r="D343" s="131" t="s">
        <v>18</v>
      </c>
      <c r="E343" s="123">
        <v>34112889.020000003</v>
      </c>
    </row>
    <row r="344" spans="1:5" ht="20.100000000000001" customHeight="1" x14ac:dyDescent="0.2">
      <c r="A344" s="144">
        <v>104</v>
      </c>
      <c r="B344" s="157" t="s">
        <v>76</v>
      </c>
      <c r="C344" s="158">
        <v>4</v>
      </c>
      <c r="D344" s="131" t="s">
        <v>77</v>
      </c>
      <c r="E344" s="123">
        <v>5781546</v>
      </c>
    </row>
    <row r="345" spans="1:5" ht="20.100000000000001" customHeight="1" x14ac:dyDescent="0.2">
      <c r="A345" s="144"/>
      <c r="B345" s="157"/>
      <c r="C345" s="158"/>
      <c r="D345" s="131" t="s">
        <v>32</v>
      </c>
      <c r="E345" s="123">
        <v>486639.82</v>
      </c>
    </row>
    <row r="346" spans="1:5" ht="20.100000000000001" customHeight="1" x14ac:dyDescent="0.2">
      <c r="A346" s="144"/>
      <c r="B346" s="157"/>
      <c r="C346" s="158"/>
      <c r="D346" s="131" t="s">
        <v>18</v>
      </c>
      <c r="E346" s="123">
        <f>SUM(E344+E345)</f>
        <v>6268185.8200000003</v>
      </c>
    </row>
    <row r="347" spans="1:5" ht="20.100000000000001" customHeight="1" x14ac:dyDescent="0.2">
      <c r="A347" s="144">
        <v>105</v>
      </c>
      <c r="B347" s="155" t="s">
        <v>503</v>
      </c>
      <c r="C347" s="143" t="s">
        <v>78</v>
      </c>
      <c r="D347" s="131" t="s">
        <v>59</v>
      </c>
      <c r="E347" s="123">
        <v>1215410.51</v>
      </c>
    </row>
    <row r="348" spans="1:5" ht="20.100000000000001" customHeight="1" x14ac:dyDescent="0.2">
      <c r="A348" s="144"/>
      <c r="B348" s="155"/>
      <c r="C348" s="143"/>
      <c r="D348" s="131" t="s">
        <v>32</v>
      </c>
      <c r="E348" s="123">
        <v>224000</v>
      </c>
    </row>
    <row r="349" spans="1:5" ht="20.100000000000001" customHeight="1" x14ac:dyDescent="0.2">
      <c r="A349" s="144"/>
      <c r="B349" s="155"/>
      <c r="C349" s="143"/>
      <c r="D349" s="131" t="s">
        <v>18</v>
      </c>
      <c r="E349" s="123">
        <v>1439410.51</v>
      </c>
    </row>
    <row r="350" spans="1:5" ht="20.100000000000001" customHeight="1" x14ac:dyDescent="0.2">
      <c r="A350" s="144">
        <v>106</v>
      </c>
      <c r="B350" s="157" t="s">
        <v>76</v>
      </c>
      <c r="C350" s="143">
        <v>35</v>
      </c>
      <c r="D350" s="131" t="s">
        <v>27</v>
      </c>
      <c r="E350" s="123">
        <v>2538668.5099999998</v>
      </c>
    </row>
    <row r="351" spans="1:5" ht="20.100000000000001" customHeight="1" x14ac:dyDescent="0.2">
      <c r="A351" s="144"/>
      <c r="B351" s="157"/>
      <c r="C351" s="143"/>
      <c r="D351" s="131" t="s">
        <v>32</v>
      </c>
      <c r="E351" s="123">
        <v>175080.59</v>
      </c>
    </row>
    <row r="352" spans="1:5" ht="20.100000000000001" customHeight="1" x14ac:dyDescent="0.2">
      <c r="A352" s="144"/>
      <c r="B352" s="157"/>
      <c r="C352" s="143"/>
      <c r="D352" s="137" t="s">
        <v>18</v>
      </c>
      <c r="E352" s="123">
        <v>2713749.1</v>
      </c>
    </row>
    <row r="353" spans="1:5" ht="20.100000000000001" customHeight="1" x14ac:dyDescent="0.2">
      <c r="A353" s="144">
        <v>107</v>
      </c>
      <c r="B353" s="142" t="s">
        <v>79</v>
      </c>
      <c r="C353" s="143" t="s">
        <v>80</v>
      </c>
      <c r="D353" s="131" t="s">
        <v>16</v>
      </c>
      <c r="E353" s="123">
        <v>5554247.3499999996</v>
      </c>
    </row>
    <row r="354" spans="1:5" ht="20.100000000000001" customHeight="1" x14ac:dyDescent="0.2">
      <c r="A354" s="144"/>
      <c r="B354" s="142"/>
      <c r="C354" s="143"/>
      <c r="D354" s="131" t="s">
        <v>32</v>
      </c>
      <c r="E354" s="123">
        <v>227835.12</v>
      </c>
    </row>
    <row r="355" spans="1:5" ht="20.100000000000001" customHeight="1" x14ac:dyDescent="0.2">
      <c r="A355" s="144"/>
      <c r="B355" s="142"/>
      <c r="C355" s="143"/>
      <c r="D355" s="131" t="s">
        <v>18</v>
      </c>
      <c r="E355" s="123">
        <v>5782082.4699999997</v>
      </c>
    </row>
    <row r="356" spans="1:5" ht="20.100000000000001" customHeight="1" x14ac:dyDescent="0.2">
      <c r="A356" s="144">
        <v>108</v>
      </c>
      <c r="B356" s="142" t="s">
        <v>81</v>
      </c>
      <c r="C356" s="143">
        <v>102</v>
      </c>
      <c r="D356" s="131" t="s">
        <v>16</v>
      </c>
      <c r="E356" s="107">
        <v>7405663.1399999997</v>
      </c>
    </row>
    <row r="357" spans="1:5" ht="20.100000000000001" customHeight="1" x14ac:dyDescent="0.2">
      <c r="A357" s="144"/>
      <c r="B357" s="142"/>
      <c r="C357" s="143"/>
      <c r="D357" s="131" t="s">
        <v>17</v>
      </c>
      <c r="E357" s="107">
        <v>303780.15999999997</v>
      </c>
    </row>
    <row r="358" spans="1:5" ht="20.100000000000001" customHeight="1" x14ac:dyDescent="0.2">
      <c r="A358" s="144"/>
      <c r="B358" s="142"/>
      <c r="C358" s="143"/>
      <c r="D358" s="131" t="s">
        <v>18</v>
      </c>
      <c r="E358" s="107">
        <v>7709443.2999999998</v>
      </c>
    </row>
    <row r="359" spans="1:5" ht="20.100000000000001" customHeight="1" x14ac:dyDescent="0.2">
      <c r="A359" s="144">
        <v>109</v>
      </c>
      <c r="B359" s="142" t="s">
        <v>81</v>
      </c>
      <c r="C359" s="143" t="s">
        <v>82</v>
      </c>
      <c r="D359" s="131" t="s">
        <v>16</v>
      </c>
      <c r="E359" s="123">
        <v>1851415.78</v>
      </c>
    </row>
    <row r="360" spans="1:5" ht="20.100000000000001" customHeight="1" x14ac:dyDescent="0.2">
      <c r="A360" s="144"/>
      <c r="B360" s="142"/>
      <c r="C360" s="143"/>
      <c r="D360" s="131" t="s">
        <v>17</v>
      </c>
      <c r="E360" s="123">
        <v>75945.039999999994</v>
      </c>
    </row>
    <row r="361" spans="1:5" ht="20.100000000000001" customHeight="1" x14ac:dyDescent="0.2">
      <c r="A361" s="144"/>
      <c r="B361" s="142"/>
      <c r="C361" s="143"/>
      <c r="D361" s="131" t="s">
        <v>18</v>
      </c>
      <c r="E361" s="123">
        <v>1927360.82</v>
      </c>
    </row>
    <row r="362" spans="1:5" ht="20.100000000000001" customHeight="1" x14ac:dyDescent="0.2">
      <c r="A362" s="144">
        <v>110</v>
      </c>
      <c r="B362" s="142" t="s">
        <v>81</v>
      </c>
      <c r="C362" s="143" t="s">
        <v>83</v>
      </c>
      <c r="D362" s="131" t="s">
        <v>16</v>
      </c>
      <c r="E362" s="123">
        <v>1851415.78</v>
      </c>
    </row>
    <row r="363" spans="1:5" ht="20.100000000000001" customHeight="1" x14ac:dyDescent="0.2">
      <c r="A363" s="144"/>
      <c r="B363" s="142"/>
      <c r="C363" s="143"/>
      <c r="D363" s="131" t="s">
        <v>17</v>
      </c>
      <c r="E363" s="123">
        <v>75945.039999999994</v>
      </c>
    </row>
    <row r="364" spans="1:5" ht="20.100000000000001" customHeight="1" x14ac:dyDescent="0.2">
      <c r="A364" s="144"/>
      <c r="B364" s="142"/>
      <c r="C364" s="143"/>
      <c r="D364" s="131" t="s">
        <v>18</v>
      </c>
      <c r="E364" s="123">
        <v>1927360.82</v>
      </c>
    </row>
    <row r="365" spans="1:5" ht="20.100000000000001" customHeight="1" x14ac:dyDescent="0.2">
      <c r="A365" s="144">
        <v>111</v>
      </c>
      <c r="B365" s="142" t="s">
        <v>81</v>
      </c>
      <c r="C365" s="143" t="s">
        <v>84</v>
      </c>
      <c r="D365" s="131" t="s">
        <v>16</v>
      </c>
      <c r="E365" s="123">
        <v>3702831.57</v>
      </c>
    </row>
    <row r="366" spans="1:5" ht="20.100000000000001" customHeight="1" x14ac:dyDescent="0.2">
      <c r="A366" s="144"/>
      <c r="B366" s="142"/>
      <c r="C366" s="143"/>
      <c r="D366" s="131" t="s">
        <v>17</v>
      </c>
      <c r="E366" s="123">
        <v>151890.07999999999</v>
      </c>
    </row>
    <row r="367" spans="1:5" ht="20.100000000000001" customHeight="1" x14ac:dyDescent="0.2">
      <c r="A367" s="144"/>
      <c r="B367" s="142"/>
      <c r="C367" s="143"/>
      <c r="D367" s="131" t="s">
        <v>18</v>
      </c>
      <c r="E367" s="123">
        <v>3854721.65</v>
      </c>
    </row>
    <row r="368" spans="1:5" ht="20.100000000000001" customHeight="1" x14ac:dyDescent="0.2">
      <c r="A368" s="144">
        <v>112</v>
      </c>
      <c r="B368" s="142" t="s">
        <v>81</v>
      </c>
      <c r="C368" s="143" t="s">
        <v>85</v>
      </c>
      <c r="D368" s="131" t="s">
        <v>16</v>
      </c>
      <c r="E368" s="123">
        <v>1851415.78</v>
      </c>
    </row>
    <row r="369" spans="1:5" ht="20.100000000000001" customHeight="1" x14ac:dyDescent="0.2">
      <c r="A369" s="144"/>
      <c r="B369" s="142"/>
      <c r="C369" s="143"/>
      <c r="D369" s="131" t="s">
        <v>17</v>
      </c>
      <c r="E369" s="123">
        <v>75945.039999999994</v>
      </c>
    </row>
    <row r="370" spans="1:5" ht="20.100000000000001" customHeight="1" x14ac:dyDescent="0.2">
      <c r="A370" s="144"/>
      <c r="B370" s="142"/>
      <c r="C370" s="143"/>
      <c r="D370" s="131" t="s">
        <v>18</v>
      </c>
      <c r="E370" s="123">
        <v>1927360.82</v>
      </c>
    </row>
    <row r="371" spans="1:5" ht="20.100000000000001" customHeight="1" x14ac:dyDescent="0.2">
      <c r="A371" s="144">
        <v>113</v>
      </c>
      <c r="B371" s="142" t="s">
        <v>81</v>
      </c>
      <c r="C371" s="143" t="s">
        <v>86</v>
      </c>
      <c r="D371" s="131" t="s">
        <v>16</v>
      </c>
      <c r="E371" s="123">
        <v>3702831.57</v>
      </c>
    </row>
    <row r="372" spans="1:5" ht="20.100000000000001" customHeight="1" x14ac:dyDescent="0.2">
      <c r="A372" s="144"/>
      <c r="B372" s="142"/>
      <c r="C372" s="143"/>
      <c r="D372" s="131" t="s">
        <v>17</v>
      </c>
      <c r="E372" s="123">
        <v>151890.07999999999</v>
      </c>
    </row>
    <row r="373" spans="1:5" ht="20.100000000000001" customHeight="1" x14ac:dyDescent="0.2">
      <c r="A373" s="144"/>
      <c r="B373" s="142"/>
      <c r="C373" s="143"/>
      <c r="D373" s="131" t="s">
        <v>18</v>
      </c>
      <c r="E373" s="123">
        <v>3854721.65</v>
      </c>
    </row>
    <row r="374" spans="1:5" ht="20.100000000000001" customHeight="1" x14ac:dyDescent="0.2">
      <c r="A374" s="144">
        <v>114</v>
      </c>
      <c r="B374" s="142" t="s">
        <v>81</v>
      </c>
      <c r="C374" s="143">
        <v>160</v>
      </c>
      <c r="D374" s="131" t="s">
        <v>16</v>
      </c>
      <c r="E374" s="107">
        <v>7405663.1399999997</v>
      </c>
    </row>
    <row r="375" spans="1:5" ht="20.100000000000001" customHeight="1" x14ac:dyDescent="0.2">
      <c r="A375" s="144"/>
      <c r="B375" s="142"/>
      <c r="C375" s="143"/>
      <c r="D375" s="131" t="s">
        <v>17</v>
      </c>
      <c r="E375" s="107">
        <v>303780.15999999997</v>
      </c>
    </row>
    <row r="376" spans="1:5" ht="20.100000000000001" customHeight="1" x14ac:dyDescent="0.2">
      <c r="A376" s="144"/>
      <c r="B376" s="142"/>
      <c r="C376" s="143"/>
      <c r="D376" s="131" t="s">
        <v>18</v>
      </c>
      <c r="E376" s="107">
        <v>7709443.2999999998</v>
      </c>
    </row>
    <row r="377" spans="1:5" ht="20.100000000000001" customHeight="1" x14ac:dyDescent="0.2">
      <c r="A377" s="144">
        <v>115</v>
      </c>
      <c r="B377" s="142" t="s">
        <v>81</v>
      </c>
      <c r="C377" s="143">
        <v>164</v>
      </c>
      <c r="D377" s="131" t="s">
        <v>16</v>
      </c>
      <c r="E377" s="107">
        <v>7405663.1399999997</v>
      </c>
    </row>
    <row r="378" spans="1:5" ht="20.100000000000001" customHeight="1" x14ac:dyDescent="0.2">
      <c r="A378" s="144"/>
      <c r="B378" s="142"/>
      <c r="C378" s="143"/>
      <c r="D378" s="131" t="s">
        <v>17</v>
      </c>
      <c r="E378" s="107">
        <v>303780.15999999997</v>
      </c>
    </row>
    <row r="379" spans="1:5" ht="20.100000000000001" customHeight="1" x14ac:dyDescent="0.2">
      <c r="A379" s="144"/>
      <c r="B379" s="142"/>
      <c r="C379" s="143"/>
      <c r="D379" s="131" t="s">
        <v>18</v>
      </c>
      <c r="E379" s="107">
        <v>7709443.2999999998</v>
      </c>
    </row>
    <row r="380" spans="1:5" ht="20.100000000000001" customHeight="1" x14ac:dyDescent="0.2">
      <c r="A380" s="144">
        <v>116</v>
      </c>
      <c r="B380" s="142" t="s">
        <v>81</v>
      </c>
      <c r="C380" s="143">
        <v>166</v>
      </c>
      <c r="D380" s="131" t="s">
        <v>16</v>
      </c>
      <c r="E380" s="123">
        <v>3702831.57</v>
      </c>
    </row>
    <row r="381" spans="1:5" ht="20.100000000000001" customHeight="1" x14ac:dyDescent="0.2">
      <c r="A381" s="144"/>
      <c r="B381" s="142"/>
      <c r="C381" s="143"/>
      <c r="D381" s="131" t="s">
        <v>17</v>
      </c>
      <c r="E381" s="123">
        <v>151890.07999999999</v>
      </c>
    </row>
    <row r="382" spans="1:5" ht="20.100000000000001" customHeight="1" x14ac:dyDescent="0.2">
      <c r="A382" s="144"/>
      <c r="B382" s="142"/>
      <c r="C382" s="143"/>
      <c r="D382" s="131" t="s">
        <v>18</v>
      </c>
      <c r="E382" s="123">
        <v>3854721.65</v>
      </c>
    </row>
    <row r="383" spans="1:5" ht="20.100000000000001" customHeight="1" x14ac:dyDescent="0.2">
      <c r="A383" s="144">
        <v>117</v>
      </c>
      <c r="B383" s="142" t="s">
        <v>81</v>
      </c>
      <c r="C383" s="143">
        <v>168</v>
      </c>
      <c r="D383" s="131" t="s">
        <v>16</v>
      </c>
      <c r="E383" s="107">
        <v>7405663.1399999997</v>
      </c>
    </row>
    <row r="384" spans="1:5" ht="20.100000000000001" customHeight="1" x14ac:dyDescent="0.2">
      <c r="A384" s="144"/>
      <c r="B384" s="142"/>
      <c r="C384" s="143"/>
      <c r="D384" s="131" t="s">
        <v>17</v>
      </c>
      <c r="E384" s="107">
        <v>303780.15999999997</v>
      </c>
    </row>
    <row r="385" spans="1:5" ht="20.100000000000001" customHeight="1" x14ac:dyDescent="0.2">
      <c r="A385" s="144"/>
      <c r="B385" s="142"/>
      <c r="C385" s="143"/>
      <c r="D385" s="131" t="s">
        <v>18</v>
      </c>
      <c r="E385" s="107">
        <v>7709443.2999999998</v>
      </c>
    </row>
    <row r="386" spans="1:5" ht="20.100000000000001" customHeight="1" x14ac:dyDescent="0.2">
      <c r="A386" s="144">
        <v>118</v>
      </c>
      <c r="B386" s="142" t="s">
        <v>81</v>
      </c>
      <c r="C386" s="143" t="s">
        <v>87</v>
      </c>
      <c r="D386" s="131" t="s">
        <v>16</v>
      </c>
      <c r="E386" s="123">
        <v>5554247.3499999996</v>
      </c>
    </row>
    <row r="387" spans="1:5" ht="20.100000000000001" customHeight="1" x14ac:dyDescent="0.2">
      <c r="A387" s="144"/>
      <c r="B387" s="142"/>
      <c r="C387" s="143"/>
      <c r="D387" s="131" t="s">
        <v>17</v>
      </c>
      <c r="E387" s="123">
        <v>227835.12</v>
      </c>
    </row>
    <row r="388" spans="1:5" ht="20.100000000000001" customHeight="1" x14ac:dyDescent="0.2">
      <c r="A388" s="144"/>
      <c r="B388" s="142"/>
      <c r="C388" s="143"/>
      <c r="D388" s="131" t="s">
        <v>18</v>
      </c>
      <c r="E388" s="123">
        <v>5782082.4699999997</v>
      </c>
    </row>
    <row r="389" spans="1:5" ht="20.100000000000001" customHeight="1" x14ac:dyDescent="0.2">
      <c r="A389" s="144">
        <v>119</v>
      </c>
      <c r="B389" s="142" t="s">
        <v>81</v>
      </c>
      <c r="C389" s="143" t="s">
        <v>88</v>
      </c>
      <c r="D389" s="131" t="s">
        <v>16</v>
      </c>
      <c r="E389" s="123">
        <v>3702831.57</v>
      </c>
    </row>
    <row r="390" spans="1:5" ht="20.100000000000001" customHeight="1" x14ac:dyDescent="0.2">
      <c r="A390" s="144"/>
      <c r="B390" s="142"/>
      <c r="C390" s="143"/>
      <c r="D390" s="131" t="s">
        <v>17</v>
      </c>
      <c r="E390" s="123">
        <v>151890.07999999999</v>
      </c>
    </row>
    <row r="391" spans="1:5" ht="20.100000000000001" customHeight="1" x14ac:dyDescent="0.2">
      <c r="A391" s="144"/>
      <c r="B391" s="142"/>
      <c r="C391" s="143"/>
      <c r="D391" s="131" t="s">
        <v>18</v>
      </c>
      <c r="E391" s="123">
        <v>3854721.65</v>
      </c>
    </row>
    <row r="392" spans="1:5" ht="20.100000000000001" customHeight="1" x14ac:dyDescent="0.2">
      <c r="A392" s="144">
        <v>120</v>
      </c>
      <c r="B392" s="142" t="s">
        <v>81</v>
      </c>
      <c r="C392" s="143">
        <v>210</v>
      </c>
      <c r="D392" s="131" t="s">
        <v>16</v>
      </c>
      <c r="E392" s="123">
        <v>4351415.78</v>
      </c>
    </row>
    <row r="393" spans="1:5" ht="20.100000000000001" customHeight="1" x14ac:dyDescent="0.2">
      <c r="A393" s="144"/>
      <c r="B393" s="142"/>
      <c r="C393" s="143"/>
      <c r="D393" s="131" t="s">
        <v>17</v>
      </c>
      <c r="E393" s="105">
        <v>175945.04</v>
      </c>
    </row>
    <row r="394" spans="1:5" ht="20.100000000000001" customHeight="1" x14ac:dyDescent="0.2">
      <c r="A394" s="144"/>
      <c r="B394" s="142"/>
      <c r="C394" s="143"/>
      <c r="D394" s="131" t="s">
        <v>18</v>
      </c>
      <c r="E394" s="123">
        <f>SUM(E344:E345)</f>
        <v>6268185.8200000003</v>
      </c>
    </row>
    <row r="395" spans="1:5" ht="20.100000000000001" customHeight="1" x14ac:dyDescent="0.2">
      <c r="A395" s="144">
        <v>121</v>
      </c>
      <c r="B395" s="142" t="s">
        <v>81</v>
      </c>
      <c r="C395" s="143">
        <v>212</v>
      </c>
      <c r="D395" s="131" t="s">
        <v>16</v>
      </c>
      <c r="E395" s="123">
        <v>4351415.78</v>
      </c>
    </row>
    <row r="396" spans="1:5" ht="20.100000000000001" customHeight="1" x14ac:dyDescent="0.2">
      <c r="A396" s="144"/>
      <c r="B396" s="142"/>
      <c r="C396" s="143"/>
      <c r="D396" s="131" t="s">
        <v>17</v>
      </c>
      <c r="E396" s="105">
        <v>175945.04</v>
      </c>
    </row>
    <row r="397" spans="1:5" ht="20.100000000000001" customHeight="1" x14ac:dyDescent="0.2">
      <c r="A397" s="144"/>
      <c r="B397" s="142"/>
      <c r="C397" s="143"/>
      <c r="D397" s="131" t="s">
        <v>18</v>
      </c>
      <c r="E397" s="123">
        <f>SUM(E395:E396)</f>
        <v>4527360.82</v>
      </c>
    </row>
    <row r="398" spans="1:5" ht="20.100000000000001" customHeight="1" x14ac:dyDescent="0.2">
      <c r="A398" s="144">
        <v>122</v>
      </c>
      <c r="B398" s="155" t="s">
        <v>504</v>
      </c>
      <c r="C398" s="143" t="s">
        <v>15</v>
      </c>
      <c r="D398" s="131" t="s">
        <v>26</v>
      </c>
      <c r="E398" s="123">
        <v>3044590.83</v>
      </c>
    </row>
    <row r="399" spans="1:5" ht="20.100000000000001" customHeight="1" x14ac:dyDescent="0.2">
      <c r="A399" s="144"/>
      <c r="B399" s="155"/>
      <c r="C399" s="143"/>
      <c r="D399" s="131" t="s">
        <v>32</v>
      </c>
      <c r="E399" s="123">
        <v>805361.2</v>
      </c>
    </row>
    <row r="400" spans="1:5" ht="20.100000000000001" customHeight="1" x14ac:dyDescent="0.2">
      <c r="A400" s="144"/>
      <c r="B400" s="155"/>
      <c r="C400" s="143"/>
      <c r="D400" s="137" t="s">
        <v>18</v>
      </c>
      <c r="E400" s="123">
        <v>3849952.03</v>
      </c>
    </row>
    <row r="401" spans="1:5" ht="20.100000000000001" customHeight="1" x14ac:dyDescent="0.2">
      <c r="A401" s="144">
        <v>123</v>
      </c>
      <c r="B401" s="142" t="s">
        <v>91</v>
      </c>
      <c r="C401" s="143">
        <v>3</v>
      </c>
      <c r="D401" s="131" t="s">
        <v>24</v>
      </c>
      <c r="E401" s="123">
        <v>11199405.039999999</v>
      </c>
    </row>
    <row r="402" spans="1:5" ht="20.100000000000001" customHeight="1" x14ac:dyDescent="0.2">
      <c r="A402" s="144"/>
      <c r="B402" s="142"/>
      <c r="C402" s="143"/>
      <c r="D402" s="131" t="s">
        <v>32</v>
      </c>
      <c r="E402" s="123">
        <v>559881.46</v>
      </c>
    </row>
    <row r="403" spans="1:5" ht="20.100000000000001" customHeight="1" x14ac:dyDescent="0.2">
      <c r="A403" s="144"/>
      <c r="B403" s="142"/>
      <c r="C403" s="143"/>
      <c r="D403" s="131" t="s">
        <v>18</v>
      </c>
      <c r="E403" s="123">
        <v>11759286.5</v>
      </c>
    </row>
    <row r="404" spans="1:5" ht="20.100000000000001" customHeight="1" x14ac:dyDescent="0.2">
      <c r="A404" s="144">
        <v>124</v>
      </c>
      <c r="B404" s="142" t="s">
        <v>89</v>
      </c>
      <c r="C404" s="143">
        <v>2</v>
      </c>
      <c r="D404" s="131" t="s">
        <v>16</v>
      </c>
      <c r="E404" s="123">
        <v>3702831.57</v>
      </c>
    </row>
    <row r="405" spans="1:5" ht="20.100000000000001" customHeight="1" x14ac:dyDescent="0.2">
      <c r="A405" s="144"/>
      <c r="B405" s="142"/>
      <c r="C405" s="143"/>
      <c r="D405" s="131" t="s">
        <v>17</v>
      </c>
      <c r="E405" s="123">
        <v>151890.07999999999</v>
      </c>
    </row>
    <row r="406" spans="1:5" ht="20.100000000000001" customHeight="1" x14ac:dyDescent="0.2">
      <c r="A406" s="144"/>
      <c r="B406" s="142"/>
      <c r="C406" s="143"/>
      <c r="D406" s="131" t="s">
        <v>18</v>
      </c>
      <c r="E406" s="123">
        <v>3854721.65</v>
      </c>
    </row>
    <row r="407" spans="1:5" ht="20.100000000000001" customHeight="1" x14ac:dyDescent="0.2">
      <c r="A407" s="144">
        <v>125</v>
      </c>
      <c r="B407" s="142" t="s">
        <v>89</v>
      </c>
      <c r="C407" s="143">
        <v>48</v>
      </c>
      <c r="D407" s="131" t="s">
        <v>16</v>
      </c>
      <c r="E407" s="123">
        <v>3083368.68</v>
      </c>
    </row>
    <row r="408" spans="1:5" ht="20.100000000000001" customHeight="1" x14ac:dyDescent="0.2">
      <c r="A408" s="144"/>
      <c r="B408" s="142"/>
      <c r="C408" s="143"/>
      <c r="D408" s="131" t="s">
        <v>17</v>
      </c>
      <c r="E408" s="123">
        <v>212646.12</v>
      </c>
    </row>
    <row r="409" spans="1:5" ht="20.100000000000001" customHeight="1" x14ac:dyDescent="0.2">
      <c r="A409" s="144"/>
      <c r="B409" s="142"/>
      <c r="C409" s="143"/>
      <c r="D409" s="131" t="s">
        <v>18</v>
      </c>
      <c r="E409" s="123">
        <v>3296014.8</v>
      </c>
    </row>
    <row r="410" spans="1:5" ht="20.100000000000001" customHeight="1" x14ac:dyDescent="0.2">
      <c r="A410" s="144">
        <v>126</v>
      </c>
      <c r="B410" s="142" t="s">
        <v>92</v>
      </c>
      <c r="C410" s="143">
        <v>1</v>
      </c>
      <c r="D410" s="131" t="s">
        <v>16</v>
      </c>
      <c r="E410" s="123">
        <v>3702831.57</v>
      </c>
    </row>
    <row r="411" spans="1:5" ht="20.100000000000001" customHeight="1" x14ac:dyDescent="0.2">
      <c r="A411" s="144"/>
      <c r="B411" s="142"/>
      <c r="C411" s="143"/>
      <c r="D411" s="131" t="s">
        <v>17</v>
      </c>
      <c r="E411" s="123">
        <v>151890.07999999999</v>
      </c>
    </row>
    <row r="412" spans="1:5" ht="20.100000000000001" customHeight="1" x14ac:dyDescent="0.2">
      <c r="A412" s="144"/>
      <c r="B412" s="142"/>
      <c r="C412" s="143"/>
      <c r="D412" s="131" t="s">
        <v>18</v>
      </c>
      <c r="E412" s="123">
        <v>3854721.65</v>
      </c>
    </row>
    <row r="413" spans="1:5" ht="20.100000000000001" customHeight="1" x14ac:dyDescent="0.2">
      <c r="A413" s="144">
        <v>127</v>
      </c>
      <c r="B413" s="142" t="s">
        <v>92</v>
      </c>
      <c r="C413" s="143">
        <v>9</v>
      </c>
      <c r="D413" s="131" t="s">
        <v>16</v>
      </c>
      <c r="E413" s="123">
        <v>11108494.710000001</v>
      </c>
    </row>
    <row r="414" spans="1:5" ht="20.100000000000001" customHeight="1" x14ac:dyDescent="0.2">
      <c r="A414" s="144"/>
      <c r="B414" s="142"/>
      <c r="C414" s="143"/>
      <c r="D414" s="131" t="s">
        <v>17</v>
      </c>
      <c r="E414" s="123">
        <v>455670.24</v>
      </c>
    </row>
    <row r="415" spans="1:5" ht="20.100000000000001" customHeight="1" x14ac:dyDescent="0.2">
      <c r="A415" s="144"/>
      <c r="B415" s="142"/>
      <c r="C415" s="143"/>
      <c r="D415" s="131" t="s">
        <v>18</v>
      </c>
      <c r="E415" s="123">
        <v>11564164.949999999</v>
      </c>
    </row>
    <row r="416" spans="1:5" ht="20.100000000000001" customHeight="1" x14ac:dyDescent="0.2">
      <c r="A416" s="144">
        <v>128</v>
      </c>
      <c r="B416" s="155" t="s">
        <v>505</v>
      </c>
      <c r="C416" s="143">
        <v>17</v>
      </c>
      <c r="D416" s="131" t="s">
        <v>59</v>
      </c>
      <c r="E416" s="123">
        <v>1215410.51</v>
      </c>
    </row>
    <row r="417" spans="1:5" ht="20.100000000000001" customHeight="1" x14ac:dyDescent="0.2">
      <c r="A417" s="144"/>
      <c r="B417" s="142"/>
      <c r="C417" s="143"/>
      <c r="D417" s="131" t="s">
        <v>32</v>
      </c>
      <c r="E417" s="123">
        <v>224000</v>
      </c>
    </row>
    <row r="418" spans="1:5" ht="20.100000000000001" customHeight="1" x14ac:dyDescent="0.2">
      <c r="A418" s="144"/>
      <c r="B418" s="142"/>
      <c r="C418" s="143"/>
      <c r="D418" s="131" t="s">
        <v>18</v>
      </c>
      <c r="E418" s="123">
        <v>1439410.51</v>
      </c>
    </row>
    <row r="419" spans="1:5" ht="20.100000000000001" customHeight="1" x14ac:dyDescent="0.2">
      <c r="A419" s="144">
        <v>129</v>
      </c>
      <c r="B419" s="142" t="s">
        <v>94</v>
      </c>
      <c r="C419" s="143">
        <v>29</v>
      </c>
      <c r="D419" s="137" t="s">
        <v>24</v>
      </c>
      <c r="E419" s="123">
        <f>26853852.92+402807.79</f>
        <v>27256660.710000001</v>
      </c>
    </row>
    <row r="420" spans="1:5" ht="20.100000000000001" customHeight="1" x14ac:dyDescent="0.2">
      <c r="A420" s="144"/>
      <c r="B420" s="142"/>
      <c r="C420" s="143"/>
      <c r="D420" s="131" t="s">
        <v>26</v>
      </c>
      <c r="E420" s="123">
        <v>1473663.28</v>
      </c>
    </row>
    <row r="421" spans="1:5" ht="20.100000000000001" customHeight="1" x14ac:dyDescent="0.2">
      <c r="A421" s="144"/>
      <c r="B421" s="142"/>
      <c r="C421" s="143"/>
      <c r="D421" s="131" t="s">
        <v>27</v>
      </c>
      <c r="E421" s="123">
        <v>2084052.81</v>
      </c>
    </row>
    <row r="422" spans="1:5" ht="20.100000000000001" customHeight="1" x14ac:dyDescent="0.2">
      <c r="A422" s="144"/>
      <c r="B422" s="142"/>
      <c r="C422" s="143"/>
      <c r="D422" s="131" t="s">
        <v>28</v>
      </c>
      <c r="E422" s="123">
        <v>1426147.35</v>
      </c>
    </row>
    <row r="423" spans="1:5" ht="20.100000000000001" customHeight="1" x14ac:dyDescent="0.2">
      <c r="A423" s="144"/>
      <c r="B423" s="142"/>
      <c r="C423" s="143"/>
      <c r="D423" s="131" t="s">
        <v>29</v>
      </c>
      <c r="E423" s="123">
        <v>1410603.64</v>
      </c>
    </row>
    <row r="424" spans="1:5" ht="20.100000000000001" customHeight="1" x14ac:dyDescent="0.2">
      <c r="A424" s="144"/>
      <c r="B424" s="142"/>
      <c r="C424" s="143"/>
      <c r="D424" s="131" t="s">
        <v>30</v>
      </c>
      <c r="E424" s="123">
        <v>2570092.67</v>
      </c>
    </row>
    <row r="425" spans="1:5" ht="20.100000000000001" customHeight="1" x14ac:dyDescent="0.2">
      <c r="A425" s="144"/>
      <c r="B425" s="142"/>
      <c r="C425" s="143"/>
      <c r="D425" s="131" t="s">
        <v>32</v>
      </c>
      <c r="E425" s="123">
        <v>557819.36</v>
      </c>
    </row>
    <row r="426" spans="1:5" ht="20.100000000000001" customHeight="1" x14ac:dyDescent="0.2">
      <c r="A426" s="144"/>
      <c r="B426" s="142"/>
      <c r="C426" s="143"/>
      <c r="D426" s="131" t="s">
        <v>18</v>
      </c>
      <c r="E426" s="123">
        <v>36779039.82</v>
      </c>
    </row>
    <row r="427" spans="1:5" ht="20.100000000000001" customHeight="1" x14ac:dyDescent="0.2">
      <c r="A427" s="144">
        <v>130</v>
      </c>
      <c r="B427" s="142" t="s">
        <v>94</v>
      </c>
      <c r="C427" s="143">
        <v>53</v>
      </c>
      <c r="D427" s="131" t="s">
        <v>24</v>
      </c>
      <c r="E427" s="123">
        <v>23458150.710000001</v>
      </c>
    </row>
    <row r="428" spans="1:5" ht="20.100000000000001" customHeight="1" x14ac:dyDescent="0.2">
      <c r="A428" s="144"/>
      <c r="B428" s="142"/>
      <c r="C428" s="143"/>
      <c r="D428" s="131" t="s">
        <v>32</v>
      </c>
      <c r="E428" s="123">
        <v>1617803.5</v>
      </c>
    </row>
    <row r="429" spans="1:5" ht="20.100000000000001" customHeight="1" x14ac:dyDescent="0.2">
      <c r="A429" s="144"/>
      <c r="B429" s="142"/>
      <c r="C429" s="143"/>
      <c r="D429" s="131" t="s">
        <v>18</v>
      </c>
      <c r="E429" s="123">
        <f>SUM(E427:E428)</f>
        <v>25075954.210000001</v>
      </c>
    </row>
    <row r="430" spans="1:5" ht="20.100000000000001" customHeight="1" x14ac:dyDescent="0.2">
      <c r="A430" s="144">
        <v>131</v>
      </c>
      <c r="B430" s="142" t="s">
        <v>94</v>
      </c>
      <c r="C430" s="143">
        <v>60</v>
      </c>
      <c r="D430" s="131" t="s">
        <v>24</v>
      </c>
      <c r="E430" s="123">
        <v>11110400.130000001</v>
      </c>
    </row>
    <row r="431" spans="1:5" ht="20.100000000000001" customHeight="1" x14ac:dyDescent="0.2">
      <c r="A431" s="144"/>
      <c r="B431" s="142"/>
      <c r="C431" s="143"/>
      <c r="D431" s="131" t="s">
        <v>32</v>
      </c>
      <c r="E431" s="123">
        <v>766234.49</v>
      </c>
    </row>
    <row r="432" spans="1:5" ht="20.100000000000001" customHeight="1" x14ac:dyDescent="0.2">
      <c r="A432" s="144"/>
      <c r="B432" s="142"/>
      <c r="C432" s="143"/>
      <c r="D432" s="131" t="s">
        <v>18</v>
      </c>
      <c r="E432" s="123">
        <f>SUM(E430:E431)</f>
        <v>11876634.620000001</v>
      </c>
    </row>
    <row r="433" spans="1:5" ht="20.100000000000001" customHeight="1" x14ac:dyDescent="0.2">
      <c r="A433" s="144">
        <v>132</v>
      </c>
      <c r="B433" s="142" t="s">
        <v>94</v>
      </c>
      <c r="C433" s="143">
        <v>61</v>
      </c>
      <c r="D433" s="131" t="s">
        <v>24</v>
      </c>
      <c r="E433" s="123">
        <v>28460421.690000001</v>
      </c>
    </row>
    <row r="434" spans="1:5" ht="20.100000000000001" customHeight="1" x14ac:dyDescent="0.2">
      <c r="A434" s="144"/>
      <c r="B434" s="142"/>
      <c r="C434" s="143"/>
      <c r="D434" s="131" t="s">
        <v>32</v>
      </c>
      <c r="E434" s="123">
        <v>1962787.7</v>
      </c>
    </row>
    <row r="435" spans="1:5" ht="20.100000000000001" customHeight="1" x14ac:dyDescent="0.2">
      <c r="A435" s="144"/>
      <c r="B435" s="142"/>
      <c r="C435" s="143"/>
      <c r="D435" s="131" t="s">
        <v>18</v>
      </c>
      <c r="E435" s="123">
        <f>SUM(E433:E434)</f>
        <v>30423209.390000001</v>
      </c>
    </row>
    <row r="436" spans="1:5" ht="20.100000000000001" customHeight="1" x14ac:dyDescent="0.2">
      <c r="A436" s="144">
        <v>133</v>
      </c>
      <c r="B436" s="142" t="s">
        <v>94</v>
      </c>
      <c r="C436" s="143" t="s">
        <v>95</v>
      </c>
      <c r="D436" s="131" t="s">
        <v>24</v>
      </c>
      <c r="E436" s="123">
        <v>22098424.039999999</v>
      </c>
    </row>
    <row r="437" spans="1:5" ht="20.100000000000001" customHeight="1" x14ac:dyDescent="0.2">
      <c r="A437" s="144"/>
      <c r="B437" s="142"/>
      <c r="C437" s="143"/>
      <c r="D437" s="131" t="s">
        <v>31</v>
      </c>
      <c r="E437" s="123">
        <v>20368987.829999998</v>
      </c>
    </row>
    <row r="438" spans="1:5" ht="20.100000000000001" customHeight="1" x14ac:dyDescent="0.2">
      <c r="A438" s="144"/>
      <c r="B438" s="142"/>
      <c r="C438" s="143"/>
      <c r="D438" s="131" t="s">
        <v>32</v>
      </c>
      <c r="E438" s="123">
        <v>2928787.03</v>
      </c>
    </row>
    <row r="439" spans="1:5" ht="20.100000000000001" customHeight="1" x14ac:dyDescent="0.2">
      <c r="A439" s="144"/>
      <c r="B439" s="142"/>
      <c r="C439" s="143"/>
      <c r="D439" s="131" t="s">
        <v>18</v>
      </c>
      <c r="E439" s="123">
        <f>SUM(E436:E438)</f>
        <v>45396198.899999999</v>
      </c>
    </row>
    <row r="440" spans="1:5" ht="20.100000000000001" customHeight="1" x14ac:dyDescent="0.2">
      <c r="A440" s="144">
        <v>134</v>
      </c>
      <c r="B440" s="142" t="s">
        <v>94</v>
      </c>
      <c r="C440" s="143">
        <v>63</v>
      </c>
      <c r="D440" s="131" t="s">
        <v>24</v>
      </c>
      <c r="E440" s="123">
        <v>30438751.719999999</v>
      </c>
    </row>
    <row r="441" spans="1:5" ht="20.100000000000001" customHeight="1" x14ac:dyDescent="0.2">
      <c r="A441" s="144"/>
      <c r="B441" s="142"/>
      <c r="C441" s="143"/>
      <c r="D441" s="131" t="s">
        <v>31</v>
      </c>
      <c r="E441" s="123">
        <v>54179907.479999997</v>
      </c>
    </row>
    <row r="442" spans="1:5" ht="20.100000000000001" customHeight="1" x14ac:dyDescent="0.2">
      <c r="A442" s="144"/>
      <c r="B442" s="142"/>
      <c r="C442" s="143"/>
      <c r="D442" s="131" t="s">
        <v>32</v>
      </c>
      <c r="E442" s="123">
        <v>5835769.5999999996</v>
      </c>
    </row>
    <row r="443" spans="1:5" ht="20.100000000000001" customHeight="1" x14ac:dyDescent="0.2">
      <c r="A443" s="144"/>
      <c r="B443" s="142"/>
      <c r="C443" s="143"/>
      <c r="D443" s="131" t="s">
        <v>18</v>
      </c>
      <c r="E443" s="123">
        <f>SUM(E440:E442)</f>
        <v>90454428.799999982</v>
      </c>
    </row>
    <row r="444" spans="1:5" ht="20.100000000000001" customHeight="1" x14ac:dyDescent="0.2">
      <c r="A444" s="144">
        <v>135</v>
      </c>
      <c r="B444" s="142" t="s">
        <v>94</v>
      </c>
      <c r="C444" s="143">
        <v>65</v>
      </c>
      <c r="D444" s="131" t="s">
        <v>24</v>
      </c>
      <c r="E444" s="123">
        <v>40927606.289999999</v>
      </c>
    </row>
    <row r="445" spans="1:5" ht="20.100000000000001" customHeight="1" x14ac:dyDescent="0.2">
      <c r="A445" s="144"/>
      <c r="B445" s="142"/>
      <c r="C445" s="143"/>
      <c r="D445" s="131" t="s">
        <v>32</v>
      </c>
      <c r="E445" s="123">
        <v>2822593.54</v>
      </c>
    </row>
    <row r="446" spans="1:5" ht="20.100000000000001" customHeight="1" x14ac:dyDescent="0.2">
      <c r="A446" s="144"/>
      <c r="B446" s="142"/>
      <c r="C446" s="143"/>
      <c r="D446" s="131" t="s">
        <v>18</v>
      </c>
      <c r="E446" s="123">
        <f>SUM(E444:E445)</f>
        <v>43750199.829999998</v>
      </c>
    </row>
    <row r="447" spans="1:5" ht="20.100000000000001" customHeight="1" x14ac:dyDescent="0.2">
      <c r="A447" s="144">
        <v>136</v>
      </c>
      <c r="B447" s="142" t="s">
        <v>94</v>
      </c>
      <c r="C447" s="143">
        <v>67</v>
      </c>
      <c r="D447" s="131" t="s">
        <v>24</v>
      </c>
      <c r="E447" s="123">
        <v>28805117.300000001</v>
      </c>
    </row>
    <row r="448" spans="1:5" ht="20.100000000000001" customHeight="1" x14ac:dyDescent="0.2">
      <c r="A448" s="144"/>
      <c r="B448" s="142"/>
      <c r="C448" s="143"/>
      <c r="D448" s="131" t="s">
        <v>31</v>
      </c>
      <c r="E448" s="123">
        <v>54587705.189999998</v>
      </c>
    </row>
    <row r="449" spans="1:5" ht="20.100000000000001" customHeight="1" x14ac:dyDescent="0.2">
      <c r="A449" s="144"/>
      <c r="B449" s="142"/>
      <c r="C449" s="143"/>
      <c r="D449" s="131" t="s">
        <v>32</v>
      </c>
      <c r="E449" s="123">
        <v>1986559.81</v>
      </c>
    </row>
    <row r="450" spans="1:5" ht="20.100000000000001" customHeight="1" x14ac:dyDescent="0.2">
      <c r="A450" s="144"/>
      <c r="B450" s="142"/>
      <c r="C450" s="143"/>
      <c r="D450" s="131" t="s">
        <v>18</v>
      </c>
      <c r="E450" s="123">
        <f>SUM(E447:E449)</f>
        <v>85379382.299999997</v>
      </c>
    </row>
    <row r="451" spans="1:5" ht="20.100000000000001" customHeight="1" x14ac:dyDescent="0.2">
      <c r="A451" s="144">
        <v>137</v>
      </c>
      <c r="B451" s="142" t="s">
        <v>94</v>
      </c>
      <c r="C451" s="143">
        <v>74</v>
      </c>
      <c r="D451" s="131" t="s">
        <v>24</v>
      </c>
      <c r="E451" s="123">
        <v>17676758.920000002</v>
      </c>
    </row>
    <row r="452" spans="1:5" ht="20.100000000000001" customHeight="1" x14ac:dyDescent="0.2">
      <c r="A452" s="144"/>
      <c r="B452" s="142"/>
      <c r="C452" s="143"/>
      <c r="D452" s="131" t="s">
        <v>31</v>
      </c>
      <c r="E452" s="123">
        <v>31464009.16</v>
      </c>
    </row>
    <row r="453" spans="1:5" ht="20.100000000000001" customHeight="1" x14ac:dyDescent="0.2">
      <c r="A453" s="144"/>
      <c r="B453" s="142"/>
      <c r="C453" s="143"/>
      <c r="D453" s="131" t="s">
        <v>18</v>
      </c>
      <c r="E453" s="123">
        <f>SUM(E451:E452)</f>
        <v>49140768.079999998</v>
      </c>
    </row>
    <row r="454" spans="1:5" ht="20.100000000000001" customHeight="1" x14ac:dyDescent="0.2">
      <c r="A454" s="144">
        <v>138</v>
      </c>
      <c r="B454" s="142" t="s">
        <v>94</v>
      </c>
      <c r="C454" s="143">
        <v>76</v>
      </c>
      <c r="D454" s="131" t="s">
        <v>31</v>
      </c>
      <c r="E454" s="123">
        <v>36621767.93</v>
      </c>
    </row>
    <row r="455" spans="1:5" ht="20.100000000000001" customHeight="1" x14ac:dyDescent="0.2">
      <c r="A455" s="144"/>
      <c r="B455" s="142"/>
      <c r="C455" s="143"/>
      <c r="D455" s="131" t="s">
        <v>18</v>
      </c>
      <c r="E455" s="123">
        <f>E454</f>
        <v>36621767.93</v>
      </c>
    </row>
    <row r="456" spans="1:5" ht="20.100000000000001" customHeight="1" x14ac:dyDescent="0.2">
      <c r="A456" s="144">
        <v>139</v>
      </c>
      <c r="B456" s="142" t="s">
        <v>94</v>
      </c>
      <c r="C456" s="143">
        <v>77</v>
      </c>
      <c r="D456" s="131" t="s">
        <v>31</v>
      </c>
      <c r="E456" s="123">
        <v>27135753.600000001</v>
      </c>
    </row>
    <row r="457" spans="1:5" ht="20.100000000000001" customHeight="1" x14ac:dyDescent="0.2">
      <c r="A457" s="144"/>
      <c r="B457" s="142"/>
      <c r="C457" s="143"/>
      <c r="D457" s="131" t="s">
        <v>32</v>
      </c>
      <c r="E457" s="123">
        <v>1871431.28</v>
      </c>
    </row>
    <row r="458" spans="1:5" ht="20.100000000000001" customHeight="1" x14ac:dyDescent="0.2">
      <c r="A458" s="144"/>
      <c r="B458" s="142"/>
      <c r="C458" s="143"/>
      <c r="D458" s="131" t="s">
        <v>18</v>
      </c>
      <c r="E458" s="123">
        <f>SUM(E456:E457)</f>
        <v>29007184.880000003</v>
      </c>
    </row>
    <row r="459" spans="1:5" ht="20.100000000000001" customHeight="1" x14ac:dyDescent="0.2">
      <c r="A459" s="144">
        <v>140</v>
      </c>
      <c r="B459" s="142" t="s">
        <v>94</v>
      </c>
      <c r="C459" s="143">
        <v>80</v>
      </c>
      <c r="D459" s="131" t="s">
        <v>24</v>
      </c>
      <c r="E459" s="123">
        <v>42841340.539999999</v>
      </c>
    </row>
    <row r="460" spans="1:5" ht="20.100000000000001" customHeight="1" x14ac:dyDescent="0.2">
      <c r="A460" s="144"/>
      <c r="B460" s="142"/>
      <c r="C460" s="143"/>
      <c r="D460" s="131" t="s">
        <v>96</v>
      </c>
      <c r="E460" s="123">
        <v>2224781.4300000002</v>
      </c>
    </row>
    <row r="461" spans="1:5" ht="20.100000000000001" customHeight="1" x14ac:dyDescent="0.2">
      <c r="A461" s="144"/>
      <c r="B461" s="142"/>
      <c r="C461" s="143"/>
      <c r="D461" s="131" t="s">
        <v>31</v>
      </c>
      <c r="E461" s="123">
        <v>55493406.939999998</v>
      </c>
    </row>
    <row r="462" spans="1:5" ht="20.100000000000001" customHeight="1" x14ac:dyDescent="0.2">
      <c r="A462" s="144"/>
      <c r="B462" s="142"/>
      <c r="C462" s="143"/>
      <c r="D462" s="131" t="s">
        <v>18</v>
      </c>
      <c r="E462" s="123">
        <f>SUM(E459:E461)</f>
        <v>100559528.91</v>
      </c>
    </row>
    <row r="463" spans="1:5" ht="20.100000000000001" customHeight="1" x14ac:dyDescent="0.2">
      <c r="A463" s="144">
        <v>141</v>
      </c>
      <c r="B463" s="142" t="s">
        <v>97</v>
      </c>
      <c r="C463" s="143">
        <v>1</v>
      </c>
      <c r="D463" s="131" t="s">
        <v>22</v>
      </c>
      <c r="E463" s="107">
        <v>4754302.4800000004</v>
      </c>
    </row>
    <row r="464" spans="1:5" ht="20.100000000000001" customHeight="1" x14ac:dyDescent="0.2">
      <c r="A464" s="144"/>
      <c r="B464" s="142"/>
      <c r="C464" s="143"/>
      <c r="D464" s="131" t="s">
        <v>17</v>
      </c>
      <c r="E464" s="107">
        <v>248000</v>
      </c>
    </row>
    <row r="465" spans="1:5" ht="20.100000000000001" customHeight="1" x14ac:dyDescent="0.2">
      <c r="A465" s="144"/>
      <c r="B465" s="142"/>
      <c r="C465" s="143"/>
      <c r="D465" s="131" t="s">
        <v>18</v>
      </c>
      <c r="E465" s="107">
        <v>5002302.4800000004</v>
      </c>
    </row>
    <row r="466" spans="1:5" ht="20.100000000000001" customHeight="1" x14ac:dyDescent="0.2">
      <c r="A466" s="144">
        <v>142</v>
      </c>
      <c r="B466" s="142" t="s">
        <v>97</v>
      </c>
      <c r="C466" s="143">
        <v>3</v>
      </c>
      <c r="D466" s="131" t="s">
        <v>22</v>
      </c>
      <c r="E466" s="107">
        <v>4754302.4800000004</v>
      </c>
    </row>
    <row r="467" spans="1:5" ht="20.100000000000001" customHeight="1" x14ac:dyDescent="0.2">
      <c r="A467" s="144"/>
      <c r="B467" s="142"/>
      <c r="C467" s="143"/>
      <c r="D467" s="131" t="s">
        <v>17</v>
      </c>
      <c r="E467" s="107">
        <v>248000</v>
      </c>
    </row>
    <row r="468" spans="1:5" ht="20.100000000000001" customHeight="1" x14ac:dyDescent="0.2">
      <c r="A468" s="144"/>
      <c r="B468" s="142"/>
      <c r="C468" s="143"/>
      <c r="D468" s="131" t="s">
        <v>18</v>
      </c>
      <c r="E468" s="107">
        <v>5002302.4800000004</v>
      </c>
    </row>
    <row r="469" spans="1:5" ht="20.100000000000001" customHeight="1" x14ac:dyDescent="0.2">
      <c r="A469" s="144">
        <v>143</v>
      </c>
      <c r="B469" s="142" t="s">
        <v>97</v>
      </c>
      <c r="C469" s="143">
        <v>21</v>
      </c>
      <c r="D469" s="131" t="s">
        <v>22</v>
      </c>
      <c r="E469" s="107">
        <v>2377151.2400000002</v>
      </c>
    </row>
    <row r="470" spans="1:5" ht="20.100000000000001" customHeight="1" x14ac:dyDescent="0.2">
      <c r="A470" s="144"/>
      <c r="B470" s="142"/>
      <c r="C470" s="143"/>
      <c r="D470" s="131" t="s">
        <v>17</v>
      </c>
      <c r="E470" s="107">
        <v>124000</v>
      </c>
    </row>
    <row r="471" spans="1:5" ht="20.100000000000001" customHeight="1" x14ac:dyDescent="0.2">
      <c r="A471" s="144"/>
      <c r="B471" s="142"/>
      <c r="C471" s="143"/>
      <c r="D471" s="131" t="s">
        <v>18</v>
      </c>
      <c r="E471" s="107">
        <v>2501151.2400000002</v>
      </c>
    </row>
    <row r="472" spans="1:5" ht="20.100000000000001" customHeight="1" x14ac:dyDescent="0.2">
      <c r="A472" s="144">
        <v>144</v>
      </c>
      <c r="B472" s="142" t="s">
        <v>98</v>
      </c>
      <c r="C472" s="143">
        <v>14</v>
      </c>
      <c r="D472" s="131" t="s">
        <v>16</v>
      </c>
      <c r="E472" s="123">
        <v>3702831.57</v>
      </c>
    </row>
    <row r="473" spans="1:5" ht="20.100000000000001" customHeight="1" x14ac:dyDescent="0.2">
      <c r="A473" s="144"/>
      <c r="B473" s="142"/>
      <c r="C473" s="143"/>
      <c r="D473" s="131" t="s">
        <v>17</v>
      </c>
      <c r="E473" s="123">
        <v>151890.07999999999</v>
      </c>
    </row>
    <row r="474" spans="1:5" ht="20.100000000000001" customHeight="1" x14ac:dyDescent="0.2">
      <c r="A474" s="144"/>
      <c r="B474" s="142"/>
      <c r="C474" s="143"/>
      <c r="D474" s="131" t="s">
        <v>18</v>
      </c>
      <c r="E474" s="123">
        <v>3854721.65</v>
      </c>
    </row>
    <row r="475" spans="1:5" ht="20.100000000000001" customHeight="1" x14ac:dyDescent="0.2">
      <c r="A475" s="144">
        <v>145</v>
      </c>
      <c r="B475" s="142" t="s">
        <v>98</v>
      </c>
      <c r="C475" s="143">
        <v>15</v>
      </c>
      <c r="D475" s="131" t="s">
        <v>16</v>
      </c>
      <c r="E475" s="123">
        <v>3702831.57</v>
      </c>
    </row>
    <row r="476" spans="1:5" ht="20.100000000000001" customHeight="1" x14ac:dyDescent="0.2">
      <c r="A476" s="144"/>
      <c r="B476" s="142"/>
      <c r="C476" s="143"/>
      <c r="D476" s="131" t="s">
        <v>17</v>
      </c>
      <c r="E476" s="123">
        <v>151890.07999999999</v>
      </c>
    </row>
    <row r="477" spans="1:5" ht="20.100000000000001" customHeight="1" x14ac:dyDescent="0.2">
      <c r="A477" s="144"/>
      <c r="B477" s="142"/>
      <c r="C477" s="143"/>
      <c r="D477" s="131" t="s">
        <v>18</v>
      </c>
      <c r="E477" s="123">
        <v>3854721.65</v>
      </c>
    </row>
    <row r="478" spans="1:5" ht="20.100000000000001" customHeight="1" x14ac:dyDescent="0.2">
      <c r="A478" s="144">
        <v>146</v>
      </c>
      <c r="B478" s="142" t="s">
        <v>98</v>
      </c>
      <c r="C478" s="143">
        <v>16</v>
      </c>
      <c r="D478" s="131" t="s">
        <v>16</v>
      </c>
      <c r="E478" s="123">
        <v>3702831.57</v>
      </c>
    </row>
    <row r="479" spans="1:5" ht="20.100000000000001" customHeight="1" x14ac:dyDescent="0.2">
      <c r="A479" s="144"/>
      <c r="B479" s="142"/>
      <c r="C479" s="143"/>
      <c r="D479" s="131" t="s">
        <v>17</v>
      </c>
      <c r="E479" s="123">
        <v>151890.07999999999</v>
      </c>
    </row>
    <row r="480" spans="1:5" ht="20.100000000000001" customHeight="1" x14ac:dyDescent="0.2">
      <c r="A480" s="144"/>
      <c r="B480" s="142"/>
      <c r="C480" s="143"/>
      <c r="D480" s="131" t="s">
        <v>18</v>
      </c>
      <c r="E480" s="123">
        <v>3854721.65</v>
      </c>
    </row>
    <row r="481" spans="1:5" ht="20.100000000000001" customHeight="1" x14ac:dyDescent="0.2">
      <c r="A481" s="144">
        <v>147</v>
      </c>
      <c r="B481" s="142" t="s">
        <v>99</v>
      </c>
      <c r="C481" s="143">
        <v>1</v>
      </c>
      <c r="D481" s="137" t="s">
        <v>28</v>
      </c>
      <c r="E481" s="123">
        <v>1186014.6399999999</v>
      </c>
    </row>
    <row r="482" spans="1:5" ht="20.100000000000001" customHeight="1" x14ac:dyDescent="0.2">
      <c r="A482" s="144"/>
      <c r="B482" s="142"/>
      <c r="C482" s="143"/>
      <c r="D482" s="137" t="s">
        <v>29</v>
      </c>
      <c r="E482" s="123">
        <v>1173088.1599999999</v>
      </c>
    </row>
    <row r="483" spans="1:5" ht="20.100000000000001" customHeight="1" x14ac:dyDescent="0.2">
      <c r="A483" s="144"/>
      <c r="B483" s="142"/>
      <c r="C483" s="143"/>
      <c r="D483" s="137" t="s">
        <v>30</v>
      </c>
      <c r="E483" s="123">
        <v>2137344.04</v>
      </c>
    </row>
    <row r="484" spans="1:5" ht="20.100000000000001" customHeight="1" x14ac:dyDescent="0.2">
      <c r="A484" s="144"/>
      <c r="B484" s="142"/>
      <c r="C484" s="143"/>
      <c r="D484" s="131" t="s">
        <v>17</v>
      </c>
      <c r="E484" s="123">
        <v>310099.78000000003</v>
      </c>
    </row>
    <row r="485" spans="1:5" ht="20.100000000000001" customHeight="1" x14ac:dyDescent="0.2">
      <c r="A485" s="144"/>
      <c r="B485" s="142"/>
      <c r="C485" s="143"/>
      <c r="D485" s="137" t="s">
        <v>18</v>
      </c>
      <c r="E485" s="123">
        <v>4806546.62</v>
      </c>
    </row>
    <row r="486" spans="1:5" ht="20.100000000000001" customHeight="1" x14ac:dyDescent="0.2">
      <c r="A486" s="144">
        <v>148</v>
      </c>
      <c r="B486" s="142" t="s">
        <v>99</v>
      </c>
      <c r="C486" s="143">
        <v>9</v>
      </c>
      <c r="D486" s="131" t="s">
        <v>24</v>
      </c>
      <c r="E486" s="123">
        <v>8644232.1899999995</v>
      </c>
    </row>
    <row r="487" spans="1:5" ht="20.100000000000001" customHeight="1" x14ac:dyDescent="0.2">
      <c r="A487" s="144"/>
      <c r="B487" s="142"/>
      <c r="C487" s="143"/>
      <c r="D487" s="131" t="s">
        <v>32</v>
      </c>
      <c r="E487" s="123">
        <v>506206.99</v>
      </c>
    </row>
    <row r="488" spans="1:5" ht="20.100000000000001" customHeight="1" x14ac:dyDescent="0.2">
      <c r="A488" s="144"/>
      <c r="B488" s="142"/>
      <c r="C488" s="143"/>
      <c r="D488" s="131" t="s">
        <v>18</v>
      </c>
      <c r="E488" s="123">
        <v>9150439.1799999997</v>
      </c>
    </row>
    <row r="489" spans="1:5" ht="20.100000000000001" customHeight="1" x14ac:dyDescent="0.2">
      <c r="A489" s="144">
        <v>149</v>
      </c>
      <c r="B489" s="142" t="s">
        <v>99</v>
      </c>
      <c r="C489" s="143">
        <v>22</v>
      </c>
      <c r="D489" s="131" t="s">
        <v>26</v>
      </c>
      <c r="E489" s="123">
        <v>581959.39</v>
      </c>
    </row>
    <row r="490" spans="1:5" ht="20.100000000000001" customHeight="1" x14ac:dyDescent="0.2">
      <c r="A490" s="144"/>
      <c r="B490" s="142"/>
      <c r="C490" s="143"/>
      <c r="D490" s="131" t="s">
        <v>27</v>
      </c>
      <c r="E490" s="123">
        <v>2770315.54</v>
      </c>
    </row>
    <row r="491" spans="1:5" ht="20.100000000000001" customHeight="1" x14ac:dyDescent="0.2">
      <c r="A491" s="144"/>
      <c r="B491" s="142"/>
      <c r="C491" s="143"/>
      <c r="D491" s="131" t="s">
        <v>28</v>
      </c>
      <c r="E491" s="123">
        <v>565282.06000000006</v>
      </c>
    </row>
    <row r="492" spans="1:5" ht="20.100000000000001" customHeight="1" x14ac:dyDescent="0.2">
      <c r="A492" s="144"/>
      <c r="B492" s="142"/>
      <c r="C492" s="143"/>
      <c r="D492" s="131" t="s">
        <v>29</v>
      </c>
      <c r="E492" s="123">
        <v>622651.68999999994</v>
      </c>
    </row>
    <row r="493" spans="1:5" ht="20.100000000000001" customHeight="1" x14ac:dyDescent="0.2">
      <c r="A493" s="144"/>
      <c r="B493" s="142"/>
      <c r="C493" s="143"/>
      <c r="D493" s="131" t="s">
        <v>30</v>
      </c>
      <c r="E493" s="123">
        <v>959257.94</v>
      </c>
    </row>
    <row r="494" spans="1:5" ht="20.100000000000001" customHeight="1" x14ac:dyDescent="0.2">
      <c r="A494" s="144"/>
      <c r="B494" s="142"/>
      <c r="C494" s="143"/>
      <c r="D494" s="131" t="s">
        <v>24</v>
      </c>
      <c r="E494" s="123">
        <v>8164250.3700000001</v>
      </c>
    </row>
    <row r="495" spans="1:5" ht="20.100000000000001" customHeight="1" x14ac:dyDescent="0.2">
      <c r="A495" s="144"/>
      <c r="B495" s="142"/>
      <c r="C495" s="143"/>
      <c r="D495" s="131" t="s">
        <v>32</v>
      </c>
      <c r="E495" s="123">
        <v>1373652.8</v>
      </c>
    </row>
    <row r="496" spans="1:5" ht="20.100000000000001" customHeight="1" x14ac:dyDescent="0.2">
      <c r="A496" s="144"/>
      <c r="B496" s="142"/>
      <c r="C496" s="143"/>
      <c r="D496" s="131" t="s">
        <v>18</v>
      </c>
      <c r="E496" s="123">
        <v>15037369.789999999</v>
      </c>
    </row>
    <row r="497" spans="1:5" ht="20.100000000000001" customHeight="1" x14ac:dyDescent="0.2">
      <c r="A497" s="144">
        <v>150</v>
      </c>
      <c r="B497" s="142" t="s">
        <v>99</v>
      </c>
      <c r="C497" s="143">
        <v>26</v>
      </c>
      <c r="D497" s="131" t="s">
        <v>24</v>
      </c>
      <c r="E497" s="123">
        <v>7204815.2199999997</v>
      </c>
    </row>
    <row r="498" spans="1:5" ht="20.100000000000001" customHeight="1" x14ac:dyDescent="0.2">
      <c r="A498" s="144"/>
      <c r="B498" s="142"/>
      <c r="C498" s="143"/>
      <c r="D498" s="131" t="s">
        <v>32</v>
      </c>
      <c r="E498" s="123">
        <v>368408.7</v>
      </c>
    </row>
    <row r="499" spans="1:5" ht="20.100000000000001" customHeight="1" x14ac:dyDescent="0.2">
      <c r="A499" s="144"/>
      <c r="B499" s="142"/>
      <c r="C499" s="143"/>
      <c r="D499" s="131" t="s">
        <v>18</v>
      </c>
      <c r="E499" s="123">
        <v>7573223.9199999999</v>
      </c>
    </row>
    <row r="500" spans="1:5" ht="20.100000000000001" customHeight="1" x14ac:dyDescent="0.2">
      <c r="A500" s="144">
        <v>151</v>
      </c>
      <c r="B500" s="142" t="s">
        <v>99</v>
      </c>
      <c r="C500" s="143">
        <v>32</v>
      </c>
      <c r="D500" s="131" t="s">
        <v>24</v>
      </c>
      <c r="E500" s="123">
        <v>3263881.88</v>
      </c>
    </row>
    <row r="501" spans="1:5" ht="20.100000000000001" customHeight="1" x14ac:dyDescent="0.2">
      <c r="A501" s="144"/>
      <c r="B501" s="142"/>
      <c r="C501" s="143"/>
      <c r="D501" s="131" t="s">
        <v>32</v>
      </c>
      <c r="E501" s="123">
        <v>192938.83</v>
      </c>
    </row>
    <row r="502" spans="1:5" ht="20.100000000000001" customHeight="1" x14ac:dyDescent="0.2">
      <c r="A502" s="144"/>
      <c r="B502" s="142"/>
      <c r="C502" s="143"/>
      <c r="D502" s="131" t="s">
        <v>18</v>
      </c>
      <c r="E502" s="123">
        <v>3456820.71</v>
      </c>
    </row>
    <row r="503" spans="1:5" ht="20.100000000000001" customHeight="1" x14ac:dyDescent="0.2">
      <c r="A503" s="144">
        <v>152</v>
      </c>
      <c r="B503" s="142" t="s">
        <v>99</v>
      </c>
      <c r="C503" s="143">
        <v>36</v>
      </c>
      <c r="D503" s="131" t="s">
        <v>24</v>
      </c>
      <c r="E503" s="123">
        <v>9684612.0199999996</v>
      </c>
    </row>
    <row r="504" spans="1:5" ht="20.100000000000001" customHeight="1" x14ac:dyDescent="0.2">
      <c r="A504" s="144"/>
      <c r="B504" s="142"/>
      <c r="C504" s="143"/>
      <c r="D504" s="131" t="s">
        <v>32</v>
      </c>
      <c r="E504" s="123">
        <v>503531.44</v>
      </c>
    </row>
    <row r="505" spans="1:5" ht="20.100000000000001" customHeight="1" x14ac:dyDescent="0.2">
      <c r="A505" s="144"/>
      <c r="B505" s="142"/>
      <c r="C505" s="143"/>
      <c r="D505" s="131" t="s">
        <v>18</v>
      </c>
      <c r="E505" s="123">
        <v>10188143.460000001</v>
      </c>
    </row>
    <row r="506" spans="1:5" ht="20.100000000000001" customHeight="1" x14ac:dyDescent="0.2">
      <c r="A506" s="144">
        <v>153</v>
      </c>
      <c r="B506" s="142" t="s">
        <v>100</v>
      </c>
      <c r="C506" s="143" t="s">
        <v>101</v>
      </c>
      <c r="D506" s="131" t="s">
        <v>96</v>
      </c>
      <c r="E506" s="123">
        <v>3650877.41</v>
      </c>
    </row>
    <row r="507" spans="1:5" ht="20.100000000000001" customHeight="1" x14ac:dyDescent="0.2">
      <c r="A507" s="144"/>
      <c r="B507" s="142"/>
      <c r="C507" s="143"/>
      <c r="D507" s="131" t="s">
        <v>31</v>
      </c>
      <c r="E507" s="123">
        <v>15149490.16</v>
      </c>
    </row>
    <row r="508" spans="1:5" ht="20.100000000000001" customHeight="1" x14ac:dyDescent="0.2">
      <c r="A508" s="144"/>
      <c r="B508" s="142"/>
      <c r="C508" s="143"/>
      <c r="D508" s="131" t="s">
        <v>33</v>
      </c>
      <c r="E508" s="123">
        <v>5425923.4199999999</v>
      </c>
    </row>
    <row r="509" spans="1:5" ht="20.100000000000001" customHeight="1" x14ac:dyDescent="0.2">
      <c r="A509" s="144"/>
      <c r="B509" s="142"/>
      <c r="C509" s="143"/>
      <c r="D509" s="131" t="s">
        <v>17</v>
      </c>
      <c r="E509" s="123">
        <v>635639.35</v>
      </c>
    </row>
    <row r="510" spans="1:5" ht="20.100000000000001" customHeight="1" x14ac:dyDescent="0.2">
      <c r="A510" s="144"/>
      <c r="B510" s="142"/>
      <c r="C510" s="143"/>
      <c r="D510" s="131" t="s">
        <v>18</v>
      </c>
      <c r="E510" s="123">
        <v>24861930.34</v>
      </c>
    </row>
    <row r="511" spans="1:5" ht="20.100000000000001" customHeight="1" x14ac:dyDescent="0.2">
      <c r="A511" s="144">
        <v>154</v>
      </c>
      <c r="B511" s="142" t="s">
        <v>100</v>
      </c>
      <c r="C511" s="143" t="s">
        <v>102</v>
      </c>
      <c r="D511" s="131" t="s">
        <v>24</v>
      </c>
      <c r="E511" s="123">
        <v>23037236.949999999</v>
      </c>
    </row>
    <row r="512" spans="1:5" ht="20.100000000000001" customHeight="1" x14ac:dyDescent="0.2">
      <c r="A512" s="144"/>
      <c r="B512" s="142"/>
      <c r="C512" s="143"/>
      <c r="D512" s="131" t="s">
        <v>96</v>
      </c>
      <c r="E512" s="123">
        <v>5003769.34</v>
      </c>
    </row>
    <row r="513" spans="1:5" ht="20.100000000000001" customHeight="1" x14ac:dyDescent="0.2">
      <c r="A513" s="144"/>
      <c r="B513" s="142"/>
      <c r="C513" s="143"/>
      <c r="D513" s="131" t="s">
        <v>31</v>
      </c>
      <c r="E513" s="123">
        <v>20763379.859999999</v>
      </c>
    </row>
    <row r="514" spans="1:5" ht="20.100000000000001" customHeight="1" x14ac:dyDescent="0.2">
      <c r="A514" s="144"/>
      <c r="B514" s="142"/>
      <c r="C514" s="143"/>
      <c r="D514" s="131" t="s">
        <v>33</v>
      </c>
      <c r="E514" s="123">
        <v>7436587.5</v>
      </c>
    </row>
    <row r="515" spans="1:5" ht="20.100000000000001" customHeight="1" x14ac:dyDescent="0.2">
      <c r="A515" s="144"/>
      <c r="B515" s="142"/>
      <c r="C515" s="143"/>
      <c r="D515" s="131" t="s">
        <v>17</v>
      </c>
      <c r="E515" s="123">
        <v>2062874.75</v>
      </c>
    </row>
    <row r="516" spans="1:5" ht="20.100000000000001" customHeight="1" x14ac:dyDescent="0.2">
      <c r="A516" s="144"/>
      <c r="B516" s="142"/>
      <c r="C516" s="143"/>
      <c r="D516" s="131" t="s">
        <v>18</v>
      </c>
      <c r="E516" s="123">
        <v>58303848.399999999</v>
      </c>
    </row>
    <row r="517" spans="1:5" ht="20.100000000000001" customHeight="1" x14ac:dyDescent="0.2">
      <c r="A517" s="144">
        <v>155</v>
      </c>
      <c r="B517" s="142" t="s">
        <v>103</v>
      </c>
      <c r="C517" s="143" t="s">
        <v>104</v>
      </c>
      <c r="D517" s="131" t="s">
        <v>22</v>
      </c>
      <c r="E517" s="107">
        <v>2377151.2400000002</v>
      </c>
    </row>
    <row r="518" spans="1:5" ht="20.100000000000001" customHeight="1" x14ac:dyDescent="0.2">
      <c r="A518" s="144"/>
      <c r="B518" s="142"/>
      <c r="C518" s="143"/>
      <c r="D518" s="131" t="s">
        <v>17</v>
      </c>
      <c r="E518" s="107">
        <v>124000</v>
      </c>
    </row>
    <row r="519" spans="1:5" ht="20.100000000000001" customHeight="1" x14ac:dyDescent="0.2">
      <c r="A519" s="144"/>
      <c r="B519" s="142"/>
      <c r="C519" s="143"/>
      <c r="D519" s="131" t="s">
        <v>18</v>
      </c>
      <c r="E519" s="107">
        <v>2501151.2400000002</v>
      </c>
    </row>
    <row r="520" spans="1:5" ht="20.100000000000001" customHeight="1" x14ac:dyDescent="0.2">
      <c r="A520" s="144">
        <v>156</v>
      </c>
      <c r="B520" s="161" t="s">
        <v>105</v>
      </c>
      <c r="C520" s="158">
        <v>7</v>
      </c>
      <c r="D520" s="131" t="s">
        <v>24</v>
      </c>
      <c r="E520" s="123">
        <v>13641914.42</v>
      </c>
    </row>
    <row r="521" spans="1:5" ht="20.100000000000001" customHeight="1" x14ac:dyDescent="0.2">
      <c r="A521" s="144"/>
      <c r="B521" s="157"/>
      <c r="C521" s="158"/>
      <c r="D521" s="131" t="s">
        <v>32</v>
      </c>
      <c r="E521" s="123">
        <v>329793.06</v>
      </c>
    </row>
    <row r="522" spans="1:5" ht="20.100000000000001" customHeight="1" x14ac:dyDescent="0.2">
      <c r="A522" s="144"/>
      <c r="B522" s="157"/>
      <c r="C522" s="158"/>
      <c r="D522" s="131" t="s">
        <v>18</v>
      </c>
      <c r="E522" s="123">
        <v>13971707.48</v>
      </c>
    </row>
    <row r="523" spans="1:5" ht="20.100000000000001" customHeight="1" x14ac:dyDescent="0.2">
      <c r="A523" s="151">
        <v>157</v>
      </c>
      <c r="B523" s="148" t="s">
        <v>518</v>
      </c>
      <c r="C523" s="145">
        <v>21</v>
      </c>
      <c r="D523" s="131" t="s">
        <v>24</v>
      </c>
      <c r="E523" s="123">
        <v>15880040.92</v>
      </c>
    </row>
    <row r="524" spans="1:5" ht="20.100000000000001" customHeight="1" x14ac:dyDescent="0.2">
      <c r="A524" s="152"/>
      <c r="B524" s="149"/>
      <c r="C524" s="146"/>
      <c r="D524" s="131" t="s">
        <v>17</v>
      </c>
      <c r="E524" s="123">
        <v>782268.03</v>
      </c>
    </row>
    <row r="525" spans="1:5" ht="20.100000000000001" customHeight="1" x14ac:dyDescent="0.2">
      <c r="A525" s="153"/>
      <c r="B525" s="150"/>
      <c r="C525" s="147"/>
      <c r="D525" s="131" t="s">
        <v>18</v>
      </c>
      <c r="E525" s="123">
        <v>16662308.949999999</v>
      </c>
    </row>
    <row r="526" spans="1:5" ht="20.100000000000001" customHeight="1" x14ac:dyDescent="0.2">
      <c r="A526" s="144">
        <v>158</v>
      </c>
      <c r="B526" s="142" t="s">
        <v>106</v>
      </c>
      <c r="C526" s="143">
        <v>4</v>
      </c>
      <c r="D526" s="131" t="s">
        <v>24</v>
      </c>
      <c r="E526" s="123">
        <v>5336071.21</v>
      </c>
    </row>
    <row r="527" spans="1:5" ht="20.100000000000001" customHeight="1" x14ac:dyDescent="0.2">
      <c r="A527" s="144"/>
      <c r="B527" s="142"/>
      <c r="C527" s="143"/>
      <c r="D527" s="131" t="s">
        <v>32</v>
      </c>
      <c r="E527" s="123">
        <v>74705</v>
      </c>
    </row>
    <row r="528" spans="1:5" ht="20.100000000000001" customHeight="1" x14ac:dyDescent="0.2">
      <c r="A528" s="144"/>
      <c r="B528" s="142"/>
      <c r="C528" s="143"/>
      <c r="D528" s="131" t="s">
        <v>18</v>
      </c>
      <c r="E528" s="123">
        <v>5410776.21</v>
      </c>
    </row>
    <row r="529" spans="1:5" ht="20.100000000000001" customHeight="1" x14ac:dyDescent="0.2">
      <c r="A529" s="144">
        <v>159</v>
      </c>
      <c r="B529" s="142" t="s">
        <v>106</v>
      </c>
      <c r="C529" s="143">
        <v>8</v>
      </c>
      <c r="D529" s="131" t="s">
        <v>24</v>
      </c>
      <c r="E529" s="123">
        <v>9846462.4800000004</v>
      </c>
    </row>
    <row r="530" spans="1:5" ht="20.100000000000001" customHeight="1" x14ac:dyDescent="0.2">
      <c r="A530" s="144"/>
      <c r="B530" s="142"/>
      <c r="C530" s="143"/>
      <c r="D530" s="131" t="s">
        <v>32</v>
      </c>
      <c r="E530" s="123">
        <v>321553.62</v>
      </c>
    </row>
    <row r="531" spans="1:5" ht="20.100000000000001" customHeight="1" x14ac:dyDescent="0.2">
      <c r="A531" s="144"/>
      <c r="B531" s="142"/>
      <c r="C531" s="143"/>
      <c r="D531" s="131" t="s">
        <v>18</v>
      </c>
      <c r="E531" s="123">
        <v>10168016.1</v>
      </c>
    </row>
    <row r="532" spans="1:5" ht="20.100000000000001" customHeight="1" x14ac:dyDescent="0.2">
      <c r="A532" s="144">
        <v>160</v>
      </c>
      <c r="B532" s="142" t="s">
        <v>107</v>
      </c>
      <c r="C532" s="143" t="s">
        <v>108</v>
      </c>
      <c r="D532" s="131" t="s">
        <v>24</v>
      </c>
      <c r="E532" s="123">
        <v>6857764.7199999997</v>
      </c>
    </row>
    <row r="533" spans="1:5" ht="20.100000000000001" customHeight="1" x14ac:dyDescent="0.2">
      <c r="A533" s="144"/>
      <c r="B533" s="142"/>
      <c r="C533" s="143"/>
      <c r="D533" s="131" t="s">
        <v>32</v>
      </c>
      <c r="E533" s="123">
        <v>405385.11</v>
      </c>
    </row>
    <row r="534" spans="1:5" ht="20.100000000000001" customHeight="1" x14ac:dyDescent="0.2">
      <c r="A534" s="144"/>
      <c r="B534" s="142"/>
      <c r="C534" s="143"/>
      <c r="D534" s="131" t="s">
        <v>18</v>
      </c>
      <c r="E534" s="123">
        <v>7263149.8300000001</v>
      </c>
    </row>
    <row r="535" spans="1:5" ht="20.100000000000001" customHeight="1" x14ac:dyDescent="0.2">
      <c r="A535" s="144">
        <v>161</v>
      </c>
      <c r="B535" s="155" t="s">
        <v>512</v>
      </c>
      <c r="C535" s="143">
        <v>9</v>
      </c>
      <c r="D535" s="131" t="s">
        <v>24</v>
      </c>
      <c r="E535" s="123">
        <v>4578917.1399999997</v>
      </c>
    </row>
    <row r="536" spans="1:5" ht="20.100000000000001" customHeight="1" x14ac:dyDescent="0.2">
      <c r="A536" s="144"/>
      <c r="B536" s="142"/>
      <c r="C536" s="143"/>
      <c r="D536" s="131" t="s">
        <v>32</v>
      </c>
      <c r="E536" s="123">
        <v>315787.39</v>
      </c>
    </row>
    <row r="537" spans="1:5" ht="20.100000000000001" customHeight="1" x14ac:dyDescent="0.2">
      <c r="A537" s="144"/>
      <c r="B537" s="142"/>
      <c r="C537" s="143"/>
      <c r="D537" s="131" t="s">
        <v>18</v>
      </c>
      <c r="E537" s="123">
        <v>4894704.3899999997</v>
      </c>
    </row>
    <row r="538" spans="1:5" ht="20.100000000000001" customHeight="1" x14ac:dyDescent="0.2">
      <c r="A538" s="144">
        <v>162</v>
      </c>
      <c r="B538" s="142" t="s">
        <v>110</v>
      </c>
      <c r="C538" s="143">
        <v>2</v>
      </c>
      <c r="D538" s="137" t="s">
        <v>31</v>
      </c>
      <c r="E538" s="123">
        <v>4601155.1100000003</v>
      </c>
    </row>
    <row r="539" spans="1:5" ht="20.100000000000001" customHeight="1" x14ac:dyDescent="0.2">
      <c r="A539" s="144"/>
      <c r="B539" s="142"/>
      <c r="C539" s="143"/>
      <c r="D539" s="131" t="s">
        <v>32</v>
      </c>
      <c r="E539" s="123">
        <v>317321.03999999998</v>
      </c>
    </row>
    <row r="540" spans="1:5" ht="20.100000000000001" customHeight="1" x14ac:dyDescent="0.2">
      <c r="A540" s="144"/>
      <c r="B540" s="142"/>
      <c r="C540" s="143"/>
      <c r="D540" s="131" t="s">
        <v>18</v>
      </c>
      <c r="E540" s="123">
        <v>4918476.1500000004</v>
      </c>
    </row>
    <row r="541" spans="1:5" ht="20.100000000000001" customHeight="1" x14ac:dyDescent="0.2">
      <c r="A541" s="144">
        <v>163</v>
      </c>
      <c r="B541" s="155" t="s">
        <v>506</v>
      </c>
      <c r="C541" s="143">
        <v>3</v>
      </c>
      <c r="D541" s="131" t="s">
        <v>59</v>
      </c>
      <c r="E541" s="123">
        <v>1215410.51</v>
      </c>
    </row>
    <row r="542" spans="1:5" ht="20.100000000000001" customHeight="1" x14ac:dyDescent="0.2">
      <c r="A542" s="144"/>
      <c r="B542" s="142"/>
      <c r="C542" s="143"/>
      <c r="D542" s="131" t="s">
        <v>32</v>
      </c>
      <c r="E542" s="123">
        <v>224000</v>
      </c>
    </row>
    <row r="543" spans="1:5" ht="20.100000000000001" customHeight="1" x14ac:dyDescent="0.2">
      <c r="A543" s="144"/>
      <c r="B543" s="142"/>
      <c r="C543" s="143"/>
      <c r="D543" s="131" t="s">
        <v>18</v>
      </c>
      <c r="E543" s="123">
        <v>1439410.51</v>
      </c>
    </row>
    <row r="544" spans="1:5" ht="20.100000000000001" customHeight="1" x14ac:dyDescent="0.2">
      <c r="A544" s="144">
        <v>164</v>
      </c>
      <c r="B544" s="142" t="s">
        <v>110</v>
      </c>
      <c r="C544" s="143" t="s">
        <v>111</v>
      </c>
      <c r="D544" s="131" t="s">
        <v>16</v>
      </c>
      <c r="E544" s="123">
        <v>3702831.57</v>
      </c>
    </row>
    <row r="545" spans="1:5" ht="19.5" customHeight="1" x14ac:dyDescent="0.2">
      <c r="A545" s="144"/>
      <c r="B545" s="142"/>
      <c r="C545" s="143"/>
      <c r="D545" s="131" t="s">
        <v>17</v>
      </c>
      <c r="E545" s="123">
        <v>151890.07999999999</v>
      </c>
    </row>
    <row r="546" spans="1:5" ht="20.100000000000001" customHeight="1" x14ac:dyDescent="0.2">
      <c r="A546" s="144"/>
      <c r="B546" s="142"/>
      <c r="C546" s="143"/>
      <c r="D546" s="131" t="s">
        <v>18</v>
      </c>
      <c r="E546" s="123">
        <v>3854721.65</v>
      </c>
    </row>
    <row r="547" spans="1:5" ht="20.100000000000001" customHeight="1" x14ac:dyDescent="0.2">
      <c r="A547" s="144">
        <v>165</v>
      </c>
      <c r="B547" s="155" t="s">
        <v>506</v>
      </c>
      <c r="C547" s="143">
        <v>30</v>
      </c>
      <c r="D547" s="131" t="s">
        <v>59</v>
      </c>
      <c r="E547" s="123">
        <v>1215410.51</v>
      </c>
    </row>
    <row r="548" spans="1:5" ht="20.100000000000001" customHeight="1" x14ac:dyDescent="0.2">
      <c r="A548" s="144"/>
      <c r="B548" s="155"/>
      <c r="C548" s="143"/>
      <c r="D548" s="131" t="s">
        <v>32</v>
      </c>
      <c r="E548" s="123">
        <v>224000</v>
      </c>
    </row>
    <row r="549" spans="1:5" ht="20.100000000000001" customHeight="1" x14ac:dyDescent="0.2">
      <c r="A549" s="144"/>
      <c r="B549" s="155"/>
      <c r="C549" s="143"/>
      <c r="D549" s="131" t="s">
        <v>18</v>
      </c>
      <c r="E549" s="123">
        <v>1439410.51</v>
      </c>
    </row>
    <row r="550" spans="1:5" ht="20.100000000000001" customHeight="1" x14ac:dyDescent="0.2">
      <c r="A550" s="144">
        <v>166</v>
      </c>
      <c r="B550" s="155" t="s">
        <v>506</v>
      </c>
      <c r="C550" s="143" t="s">
        <v>500</v>
      </c>
      <c r="D550" s="131" t="s">
        <v>59</v>
      </c>
      <c r="E550" s="123">
        <v>1215410.51</v>
      </c>
    </row>
    <row r="551" spans="1:5" ht="20.100000000000001" customHeight="1" x14ac:dyDescent="0.2">
      <c r="A551" s="144"/>
      <c r="B551" s="142"/>
      <c r="C551" s="143"/>
      <c r="D551" s="131" t="s">
        <v>32</v>
      </c>
      <c r="E551" s="123">
        <v>224000</v>
      </c>
    </row>
    <row r="552" spans="1:5" ht="20.100000000000001" customHeight="1" x14ac:dyDescent="0.2">
      <c r="A552" s="144"/>
      <c r="B552" s="142"/>
      <c r="C552" s="143"/>
      <c r="D552" s="131" t="s">
        <v>18</v>
      </c>
      <c r="E552" s="123">
        <v>1439410.51</v>
      </c>
    </row>
    <row r="553" spans="1:5" ht="20.100000000000001" customHeight="1" x14ac:dyDescent="0.2">
      <c r="A553" s="144">
        <v>167</v>
      </c>
      <c r="B553" s="142" t="s">
        <v>110</v>
      </c>
      <c r="C553" s="143" t="s">
        <v>113</v>
      </c>
      <c r="D553" s="131" t="s">
        <v>16</v>
      </c>
      <c r="E553" s="123">
        <v>1851415.78</v>
      </c>
    </row>
    <row r="554" spans="1:5" ht="20.100000000000001" customHeight="1" x14ac:dyDescent="0.2">
      <c r="A554" s="144"/>
      <c r="B554" s="142"/>
      <c r="C554" s="143"/>
      <c r="D554" s="131" t="s">
        <v>17</v>
      </c>
      <c r="E554" s="123">
        <v>75945.039999999994</v>
      </c>
    </row>
    <row r="555" spans="1:5" ht="20.100000000000001" customHeight="1" x14ac:dyDescent="0.2">
      <c r="A555" s="144"/>
      <c r="B555" s="142"/>
      <c r="C555" s="143"/>
      <c r="D555" s="131" t="s">
        <v>18</v>
      </c>
      <c r="E555" s="123">
        <v>1927360.82</v>
      </c>
    </row>
    <row r="556" spans="1:5" ht="20.100000000000001" customHeight="1" x14ac:dyDescent="0.2">
      <c r="A556" s="144">
        <v>168</v>
      </c>
      <c r="B556" s="142" t="s">
        <v>110</v>
      </c>
      <c r="C556" s="143" t="s">
        <v>114</v>
      </c>
      <c r="D556" s="131" t="s">
        <v>16</v>
      </c>
      <c r="E556" s="123">
        <v>3702831.57</v>
      </c>
    </row>
    <row r="557" spans="1:5" ht="20.100000000000001" customHeight="1" x14ac:dyDescent="0.2">
      <c r="A557" s="144"/>
      <c r="B557" s="142"/>
      <c r="C557" s="143"/>
      <c r="D557" s="131" t="s">
        <v>17</v>
      </c>
      <c r="E557" s="123">
        <v>151890.07999999999</v>
      </c>
    </row>
    <row r="558" spans="1:5" ht="19.5" customHeight="1" x14ac:dyDescent="0.2">
      <c r="A558" s="144"/>
      <c r="B558" s="142"/>
      <c r="C558" s="143"/>
      <c r="D558" s="131" t="s">
        <v>18</v>
      </c>
      <c r="E558" s="123">
        <v>3854721.65</v>
      </c>
    </row>
    <row r="559" spans="1:5" ht="20.100000000000001" customHeight="1" x14ac:dyDescent="0.2">
      <c r="A559" s="144">
        <v>169</v>
      </c>
      <c r="B559" s="142" t="s">
        <v>115</v>
      </c>
      <c r="C559" s="143">
        <v>8</v>
      </c>
      <c r="D559" s="131" t="s">
        <v>24</v>
      </c>
      <c r="E559" s="123">
        <v>41063600.619999997</v>
      </c>
    </row>
    <row r="560" spans="1:5" ht="20.100000000000001" customHeight="1" x14ac:dyDescent="0.2">
      <c r="A560" s="144"/>
      <c r="B560" s="142"/>
      <c r="C560" s="143"/>
      <c r="D560" s="131" t="s">
        <v>32</v>
      </c>
      <c r="E560" s="123">
        <v>2427404.96</v>
      </c>
    </row>
    <row r="561" spans="1:5" ht="20.100000000000001" customHeight="1" x14ac:dyDescent="0.2">
      <c r="A561" s="144"/>
      <c r="B561" s="142"/>
      <c r="C561" s="143"/>
      <c r="D561" s="131" t="s">
        <v>18</v>
      </c>
      <c r="E561" s="123">
        <v>43491005.579999998</v>
      </c>
    </row>
    <row r="562" spans="1:5" ht="20.100000000000001" customHeight="1" x14ac:dyDescent="0.2">
      <c r="A562" s="144">
        <v>170</v>
      </c>
      <c r="B562" s="155" t="s">
        <v>517</v>
      </c>
      <c r="C562" s="143">
        <v>26</v>
      </c>
      <c r="D562" s="131" t="s">
        <v>499</v>
      </c>
      <c r="E562" s="141">
        <v>21460192.93</v>
      </c>
    </row>
    <row r="563" spans="1:5" ht="20.100000000000001" customHeight="1" x14ac:dyDescent="0.2">
      <c r="A563" s="144"/>
      <c r="B563" s="142"/>
      <c r="C563" s="143"/>
      <c r="D563" s="131" t="s">
        <v>31</v>
      </c>
      <c r="E563" s="123">
        <v>8301153.21</v>
      </c>
    </row>
    <row r="564" spans="1:5" ht="20.100000000000001" customHeight="1" x14ac:dyDescent="0.2">
      <c r="A564" s="144"/>
      <c r="B564" s="142"/>
      <c r="C564" s="143"/>
      <c r="D564" s="131" t="s">
        <v>17</v>
      </c>
      <c r="E564" s="123">
        <v>1598068.67</v>
      </c>
    </row>
    <row r="565" spans="1:5" ht="20.100000000000001" customHeight="1" x14ac:dyDescent="0.2">
      <c r="A565" s="144"/>
      <c r="B565" s="142"/>
      <c r="C565" s="143"/>
      <c r="D565" s="131" t="s">
        <v>18</v>
      </c>
      <c r="E565" s="123">
        <f>SUM(E562:E564)</f>
        <v>31359414.810000002</v>
      </c>
    </row>
    <row r="566" spans="1:5" ht="20.100000000000001" customHeight="1" x14ac:dyDescent="0.2">
      <c r="A566" s="144">
        <v>171</v>
      </c>
      <c r="B566" s="155" t="s">
        <v>507</v>
      </c>
      <c r="C566" s="143">
        <v>47</v>
      </c>
      <c r="D566" s="131" t="s">
        <v>59</v>
      </c>
      <c r="E566" s="123">
        <v>1215410.51</v>
      </c>
    </row>
    <row r="567" spans="1:5" ht="20.100000000000001" customHeight="1" x14ac:dyDescent="0.2">
      <c r="A567" s="144"/>
      <c r="B567" s="142"/>
      <c r="C567" s="143"/>
      <c r="D567" s="131" t="s">
        <v>17</v>
      </c>
      <c r="E567" s="123">
        <v>531157.51</v>
      </c>
    </row>
    <row r="568" spans="1:5" ht="20.100000000000001" customHeight="1" x14ac:dyDescent="0.2">
      <c r="A568" s="144"/>
      <c r="B568" s="142"/>
      <c r="C568" s="143"/>
      <c r="D568" s="131" t="s">
        <v>18</v>
      </c>
      <c r="E568" s="123">
        <v>1746568.02</v>
      </c>
    </row>
    <row r="569" spans="1:5" ht="20.100000000000001" customHeight="1" x14ac:dyDescent="0.2">
      <c r="A569" s="144">
        <v>172</v>
      </c>
      <c r="B569" s="142" t="s">
        <v>116</v>
      </c>
      <c r="C569" s="143">
        <v>10</v>
      </c>
      <c r="D569" s="131" t="s">
        <v>22</v>
      </c>
      <c r="E569" s="107">
        <v>9508604.9600000009</v>
      </c>
    </row>
    <row r="570" spans="1:5" ht="20.100000000000001" customHeight="1" x14ac:dyDescent="0.2">
      <c r="A570" s="144"/>
      <c r="B570" s="142"/>
      <c r="C570" s="143"/>
      <c r="D570" s="131" t="s">
        <v>17</v>
      </c>
      <c r="E570" s="107">
        <v>496000</v>
      </c>
    </row>
    <row r="571" spans="1:5" ht="20.100000000000001" customHeight="1" x14ac:dyDescent="0.2">
      <c r="A571" s="144"/>
      <c r="B571" s="142"/>
      <c r="C571" s="143"/>
      <c r="D571" s="131" t="s">
        <v>18</v>
      </c>
      <c r="E571" s="107">
        <v>10004604.960000001</v>
      </c>
    </row>
    <row r="572" spans="1:5" ht="20.100000000000001" customHeight="1" x14ac:dyDescent="0.2">
      <c r="A572" s="144">
        <v>173</v>
      </c>
      <c r="B572" s="142" t="s">
        <v>116</v>
      </c>
      <c r="C572" s="143">
        <v>14</v>
      </c>
      <c r="D572" s="131" t="s">
        <v>22</v>
      </c>
      <c r="E572" s="107">
        <v>7131453.7199999997</v>
      </c>
    </row>
    <row r="573" spans="1:5" ht="20.100000000000001" customHeight="1" x14ac:dyDescent="0.2">
      <c r="A573" s="144"/>
      <c r="B573" s="142"/>
      <c r="C573" s="143"/>
      <c r="D573" s="131" t="s">
        <v>17</v>
      </c>
      <c r="E573" s="107">
        <v>372000</v>
      </c>
    </row>
    <row r="574" spans="1:5" ht="20.100000000000001" customHeight="1" x14ac:dyDescent="0.2">
      <c r="A574" s="144"/>
      <c r="B574" s="142"/>
      <c r="C574" s="143"/>
      <c r="D574" s="131" t="s">
        <v>18</v>
      </c>
      <c r="E574" s="107">
        <v>7503453.7199999997</v>
      </c>
    </row>
    <row r="575" spans="1:5" ht="20.100000000000001" customHeight="1" x14ac:dyDescent="0.2">
      <c r="A575" s="144">
        <v>174</v>
      </c>
      <c r="B575" s="142" t="s">
        <v>116</v>
      </c>
      <c r="C575" s="143">
        <v>20</v>
      </c>
      <c r="D575" s="131" t="s">
        <v>22</v>
      </c>
      <c r="E575" s="107">
        <v>7131453.7199999997</v>
      </c>
    </row>
    <row r="576" spans="1:5" ht="20.100000000000001" customHeight="1" x14ac:dyDescent="0.2">
      <c r="A576" s="144"/>
      <c r="B576" s="142"/>
      <c r="C576" s="143"/>
      <c r="D576" s="131" t="s">
        <v>17</v>
      </c>
      <c r="E576" s="107">
        <v>372000</v>
      </c>
    </row>
    <row r="577" spans="1:5" ht="20.100000000000001" customHeight="1" x14ac:dyDescent="0.2">
      <c r="A577" s="144"/>
      <c r="B577" s="142"/>
      <c r="C577" s="143"/>
      <c r="D577" s="131" t="s">
        <v>18</v>
      </c>
      <c r="E577" s="107">
        <v>7503453.7199999997</v>
      </c>
    </row>
    <row r="578" spans="1:5" ht="20.100000000000001" customHeight="1" x14ac:dyDescent="0.2">
      <c r="A578" s="144">
        <v>175</v>
      </c>
      <c r="B578" s="142" t="s">
        <v>119</v>
      </c>
      <c r="C578" s="143" t="s">
        <v>120</v>
      </c>
      <c r="D578" s="131" t="s">
        <v>26</v>
      </c>
      <c r="E578" s="123">
        <v>2209994.52</v>
      </c>
    </row>
    <row r="579" spans="1:5" ht="20.100000000000001" customHeight="1" x14ac:dyDescent="0.2">
      <c r="A579" s="144"/>
      <c r="B579" s="142"/>
      <c r="C579" s="143"/>
      <c r="D579" s="131" t="s">
        <v>27</v>
      </c>
      <c r="E579" s="123">
        <v>12012543.99</v>
      </c>
    </row>
    <row r="580" spans="1:5" ht="20.100000000000001" customHeight="1" x14ac:dyDescent="0.2">
      <c r="A580" s="144"/>
      <c r="B580" s="142"/>
      <c r="C580" s="143"/>
      <c r="D580" s="131" t="s">
        <v>28</v>
      </c>
      <c r="E580" s="123">
        <v>2331745.94</v>
      </c>
    </row>
    <row r="581" spans="1:5" ht="20.100000000000001" customHeight="1" x14ac:dyDescent="0.2">
      <c r="A581" s="144"/>
      <c r="B581" s="142"/>
      <c r="C581" s="143"/>
      <c r="D581" s="131" t="s">
        <v>29</v>
      </c>
      <c r="E581" s="123">
        <v>2306283.9300000002</v>
      </c>
    </row>
    <row r="582" spans="1:5" ht="20.100000000000001" customHeight="1" x14ac:dyDescent="0.2">
      <c r="A582" s="144"/>
      <c r="B582" s="142"/>
      <c r="C582" s="143"/>
      <c r="D582" s="131" t="s">
        <v>30</v>
      </c>
      <c r="E582" s="123">
        <v>2311483.92</v>
      </c>
    </row>
    <row r="583" spans="1:5" ht="20.100000000000001" customHeight="1" x14ac:dyDescent="0.2">
      <c r="A583" s="144"/>
      <c r="B583" s="142"/>
      <c r="C583" s="143"/>
      <c r="D583" s="131" t="s">
        <v>24</v>
      </c>
      <c r="E583" s="123">
        <v>12613734.23</v>
      </c>
    </row>
    <row r="584" spans="1:5" ht="20.100000000000001" customHeight="1" x14ac:dyDescent="0.2">
      <c r="A584" s="144"/>
      <c r="B584" s="142"/>
      <c r="C584" s="143"/>
      <c r="D584" s="131" t="s">
        <v>32</v>
      </c>
      <c r="E584" s="123">
        <v>1393012.7</v>
      </c>
    </row>
    <row r="585" spans="1:5" ht="20.100000000000001" customHeight="1" x14ac:dyDescent="0.2">
      <c r="A585" s="144"/>
      <c r="B585" s="142"/>
      <c r="C585" s="143"/>
      <c r="D585" s="131" t="s">
        <v>18</v>
      </c>
      <c r="E585" s="123">
        <v>35178799.229999997</v>
      </c>
    </row>
    <row r="586" spans="1:5" ht="20.100000000000001" customHeight="1" x14ac:dyDescent="0.2">
      <c r="A586" s="144">
        <v>176</v>
      </c>
      <c r="B586" s="142" t="s">
        <v>119</v>
      </c>
      <c r="C586" s="143" t="s">
        <v>121</v>
      </c>
      <c r="D586" s="131" t="s">
        <v>24</v>
      </c>
      <c r="E586" s="123">
        <v>9582087.3100000005</v>
      </c>
    </row>
    <row r="587" spans="1:5" ht="20.100000000000001" customHeight="1" x14ac:dyDescent="0.2">
      <c r="A587" s="144"/>
      <c r="B587" s="142"/>
      <c r="C587" s="143"/>
      <c r="D587" s="131" t="s">
        <v>32</v>
      </c>
      <c r="E587" s="123">
        <v>315469.21000000002</v>
      </c>
    </row>
    <row r="588" spans="1:5" ht="20.100000000000001" customHeight="1" x14ac:dyDescent="0.2">
      <c r="A588" s="144"/>
      <c r="B588" s="142"/>
      <c r="C588" s="143"/>
      <c r="D588" s="131" t="s">
        <v>18</v>
      </c>
      <c r="E588" s="123">
        <v>9897556.5199999996</v>
      </c>
    </row>
    <row r="589" spans="1:5" ht="20.100000000000001" customHeight="1" x14ac:dyDescent="0.2">
      <c r="A589" s="144">
        <v>177</v>
      </c>
      <c r="B589" s="142" t="s">
        <v>119</v>
      </c>
      <c r="C589" s="143" t="s">
        <v>122</v>
      </c>
      <c r="D589" s="131" t="s">
        <v>22</v>
      </c>
      <c r="E589" s="107">
        <v>2377151.2400000002</v>
      </c>
    </row>
    <row r="590" spans="1:5" ht="20.100000000000001" customHeight="1" x14ac:dyDescent="0.2">
      <c r="A590" s="144"/>
      <c r="B590" s="142"/>
      <c r="C590" s="143"/>
      <c r="D590" s="131" t="s">
        <v>17</v>
      </c>
      <c r="E590" s="107">
        <v>124000</v>
      </c>
    </row>
    <row r="591" spans="1:5" ht="20.100000000000001" customHeight="1" x14ac:dyDescent="0.2">
      <c r="A591" s="144"/>
      <c r="B591" s="142"/>
      <c r="C591" s="143"/>
      <c r="D591" s="131" t="s">
        <v>18</v>
      </c>
      <c r="E591" s="107">
        <v>2501151.2400000002</v>
      </c>
    </row>
    <row r="592" spans="1:5" ht="20.100000000000001" customHeight="1" x14ac:dyDescent="0.2">
      <c r="A592" s="144">
        <v>178</v>
      </c>
      <c r="B592" s="142" t="s">
        <v>119</v>
      </c>
      <c r="C592" s="143" t="s">
        <v>123</v>
      </c>
      <c r="D592" s="131" t="s">
        <v>22</v>
      </c>
      <c r="E592" s="107">
        <v>4754302.4800000004</v>
      </c>
    </row>
    <row r="593" spans="1:5" ht="20.100000000000001" customHeight="1" x14ac:dyDescent="0.2">
      <c r="A593" s="144"/>
      <c r="B593" s="142"/>
      <c r="C593" s="143"/>
      <c r="D593" s="131" t="s">
        <v>17</v>
      </c>
      <c r="E593" s="107">
        <v>248000</v>
      </c>
    </row>
    <row r="594" spans="1:5" ht="20.100000000000001" customHeight="1" x14ac:dyDescent="0.2">
      <c r="A594" s="144"/>
      <c r="B594" s="142"/>
      <c r="C594" s="143"/>
      <c r="D594" s="131" t="s">
        <v>18</v>
      </c>
      <c r="E594" s="107">
        <v>5002302.4800000004</v>
      </c>
    </row>
    <row r="595" spans="1:5" ht="20.100000000000001" customHeight="1" x14ac:dyDescent="0.2">
      <c r="A595" s="144">
        <v>179</v>
      </c>
      <c r="B595" s="142" t="s">
        <v>119</v>
      </c>
      <c r="C595" s="143" t="s">
        <v>124</v>
      </c>
      <c r="D595" s="131" t="s">
        <v>22</v>
      </c>
      <c r="E595" s="107">
        <v>2377151.2400000002</v>
      </c>
    </row>
    <row r="596" spans="1:5" ht="20.100000000000001" customHeight="1" x14ac:dyDescent="0.2">
      <c r="A596" s="144"/>
      <c r="B596" s="142"/>
      <c r="C596" s="143"/>
      <c r="D596" s="131" t="s">
        <v>17</v>
      </c>
      <c r="E596" s="107">
        <v>124000</v>
      </c>
    </row>
    <row r="597" spans="1:5" ht="20.100000000000001" customHeight="1" x14ac:dyDescent="0.2">
      <c r="A597" s="144"/>
      <c r="B597" s="142"/>
      <c r="C597" s="143"/>
      <c r="D597" s="131" t="s">
        <v>18</v>
      </c>
      <c r="E597" s="107">
        <v>2501151.2400000002</v>
      </c>
    </row>
    <row r="598" spans="1:5" ht="20.100000000000001" customHeight="1" x14ac:dyDescent="0.2">
      <c r="A598" s="144">
        <v>180</v>
      </c>
      <c r="B598" s="142" t="s">
        <v>119</v>
      </c>
      <c r="C598" s="143" t="s">
        <v>125</v>
      </c>
      <c r="D598" s="131" t="s">
        <v>22</v>
      </c>
      <c r="E598" s="107">
        <v>2377151.2400000002</v>
      </c>
    </row>
    <row r="599" spans="1:5" ht="20.100000000000001" customHeight="1" x14ac:dyDescent="0.2">
      <c r="A599" s="144"/>
      <c r="B599" s="142"/>
      <c r="C599" s="143"/>
      <c r="D599" s="131" t="s">
        <v>17</v>
      </c>
      <c r="E599" s="107">
        <v>124000</v>
      </c>
    </row>
    <row r="600" spans="1:5" ht="20.100000000000001" customHeight="1" x14ac:dyDescent="0.2">
      <c r="A600" s="144"/>
      <c r="B600" s="142"/>
      <c r="C600" s="143"/>
      <c r="D600" s="131" t="s">
        <v>18</v>
      </c>
      <c r="E600" s="107">
        <v>2501151.2400000002</v>
      </c>
    </row>
    <row r="601" spans="1:5" ht="20.100000000000001" customHeight="1" x14ac:dyDescent="0.2">
      <c r="A601" s="144">
        <v>181</v>
      </c>
      <c r="B601" s="142" t="s">
        <v>119</v>
      </c>
      <c r="C601" s="143" t="s">
        <v>126</v>
      </c>
      <c r="D601" s="131" t="s">
        <v>22</v>
      </c>
      <c r="E601" s="107">
        <v>2377151.2400000002</v>
      </c>
    </row>
    <row r="602" spans="1:5" ht="20.100000000000001" customHeight="1" x14ac:dyDescent="0.2">
      <c r="A602" s="144"/>
      <c r="B602" s="142"/>
      <c r="C602" s="143"/>
      <c r="D602" s="131" t="s">
        <v>17</v>
      </c>
      <c r="E602" s="107">
        <v>124000</v>
      </c>
    </row>
    <row r="603" spans="1:5" ht="20.100000000000001" customHeight="1" x14ac:dyDescent="0.2">
      <c r="A603" s="144"/>
      <c r="B603" s="142"/>
      <c r="C603" s="143"/>
      <c r="D603" s="131" t="s">
        <v>18</v>
      </c>
      <c r="E603" s="107">
        <v>2501151.2400000002</v>
      </c>
    </row>
    <row r="604" spans="1:5" ht="18.95" customHeight="1" x14ac:dyDescent="0.2">
      <c r="A604" s="144">
        <v>182</v>
      </c>
      <c r="B604" s="142" t="s">
        <v>119</v>
      </c>
      <c r="C604" s="143">
        <v>54</v>
      </c>
      <c r="D604" s="131" t="s">
        <v>24</v>
      </c>
      <c r="E604" s="123">
        <v>5439511.8700000001</v>
      </c>
    </row>
    <row r="605" spans="1:5" ht="18.95" customHeight="1" x14ac:dyDescent="0.2">
      <c r="A605" s="144"/>
      <c r="B605" s="142"/>
      <c r="C605" s="143"/>
      <c r="D605" s="131" t="s">
        <v>32</v>
      </c>
      <c r="E605" s="123">
        <v>626259.69999999995</v>
      </c>
    </row>
    <row r="606" spans="1:5" ht="18.95" customHeight="1" x14ac:dyDescent="0.2">
      <c r="A606" s="144"/>
      <c r="B606" s="142"/>
      <c r="C606" s="143"/>
      <c r="D606" s="131" t="s">
        <v>18</v>
      </c>
      <c r="E606" s="123">
        <v>6065771.5700000003</v>
      </c>
    </row>
    <row r="607" spans="1:5" ht="18.95" customHeight="1" x14ac:dyDescent="0.2">
      <c r="A607" s="144">
        <v>183</v>
      </c>
      <c r="B607" s="142" t="s">
        <v>119</v>
      </c>
      <c r="C607" s="143">
        <v>66</v>
      </c>
      <c r="D607" s="131" t="s">
        <v>22</v>
      </c>
      <c r="E607" s="123">
        <v>4754302.4800000004</v>
      </c>
    </row>
    <row r="608" spans="1:5" ht="18.95" customHeight="1" x14ac:dyDescent="0.2">
      <c r="A608" s="144"/>
      <c r="B608" s="142"/>
      <c r="C608" s="143"/>
      <c r="D608" s="131" t="s">
        <v>16</v>
      </c>
      <c r="E608" s="123">
        <v>3702831.57</v>
      </c>
    </row>
    <row r="609" spans="1:5" ht="18.95" customHeight="1" x14ac:dyDescent="0.2">
      <c r="A609" s="144"/>
      <c r="B609" s="142"/>
      <c r="C609" s="143"/>
      <c r="D609" s="131" t="s">
        <v>32</v>
      </c>
      <c r="E609" s="123">
        <v>399890.08</v>
      </c>
    </row>
    <row r="610" spans="1:5" ht="18.95" customHeight="1" x14ac:dyDescent="0.2">
      <c r="A610" s="144"/>
      <c r="B610" s="142"/>
      <c r="C610" s="143"/>
      <c r="D610" s="131" t="s">
        <v>18</v>
      </c>
      <c r="E610" s="123">
        <v>8857024.1300000008</v>
      </c>
    </row>
    <row r="611" spans="1:5" ht="18.95" customHeight="1" x14ac:dyDescent="0.2">
      <c r="A611" s="144">
        <v>184</v>
      </c>
      <c r="B611" s="142" t="s">
        <v>119</v>
      </c>
      <c r="C611" s="143">
        <v>68</v>
      </c>
      <c r="D611" s="131" t="s">
        <v>22</v>
      </c>
      <c r="E611" s="123">
        <v>4754302.4800000004</v>
      </c>
    </row>
    <row r="612" spans="1:5" ht="18.95" customHeight="1" x14ac:dyDescent="0.2">
      <c r="A612" s="144"/>
      <c r="B612" s="142"/>
      <c r="C612" s="143"/>
      <c r="D612" s="131" t="s">
        <v>16</v>
      </c>
      <c r="E612" s="123">
        <v>3702831.57</v>
      </c>
    </row>
    <row r="613" spans="1:5" ht="18.95" customHeight="1" x14ac:dyDescent="0.2">
      <c r="A613" s="144"/>
      <c r="B613" s="142"/>
      <c r="C613" s="143"/>
      <c r="D613" s="131" t="s">
        <v>32</v>
      </c>
      <c r="E613" s="123">
        <v>399890.08</v>
      </c>
    </row>
    <row r="614" spans="1:5" ht="18.95" customHeight="1" x14ac:dyDescent="0.2">
      <c r="A614" s="144"/>
      <c r="B614" s="142"/>
      <c r="C614" s="143"/>
      <c r="D614" s="131" t="s">
        <v>18</v>
      </c>
      <c r="E614" s="123">
        <v>8857024.1300000008</v>
      </c>
    </row>
    <row r="615" spans="1:5" ht="18.95" customHeight="1" x14ac:dyDescent="0.2">
      <c r="A615" s="144">
        <v>185</v>
      </c>
      <c r="B615" s="142" t="s">
        <v>119</v>
      </c>
      <c r="C615" s="143">
        <v>70</v>
      </c>
      <c r="D615" s="131" t="s">
        <v>22</v>
      </c>
      <c r="E615" s="123">
        <v>4754302.4800000004</v>
      </c>
    </row>
    <row r="616" spans="1:5" ht="18.95" customHeight="1" x14ac:dyDescent="0.2">
      <c r="A616" s="144"/>
      <c r="B616" s="142"/>
      <c r="C616" s="143"/>
      <c r="D616" s="131" t="s">
        <v>16</v>
      </c>
      <c r="E616" s="123">
        <v>3702831.57</v>
      </c>
    </row>
    <row r="617" spans="1:5" ht="18.95" customHeight="1" x14ac:dyDescent="0.2">
      <c r="A617" s="144"/>
      <c r="B617" s="142"/>
      <c r="C617" s="143"/>
      <c r="D617" s="131" t="s">
        <v>32</v>
      </c>
      <c r="E617" s="123">
        <v>399890.08</v>
      </c>
    </row>
    <row r="618" spans="1:5" ht="18.95" customHeight="1" x14ac:dyDescent="0.2">
      <c r="A618" s="144"/>
      <c r="B618" s="142"/>
      <c r="C618" s="143"/>
      <c r="D618" s="131" t="s">
        <v>18</v>
      </c>
      <c r="E618" s="123">
        <v>8857024.1300000008</v>
      </c>
    </row>
    <row r="619" spans="1:5" ht="18.95" customHeight="1" x14ac:dyDescent="0.2">
      <c r="A619" s="144">
        <v>186</v>
      </c>
      <c r="B619" s="142" t="s">
        <v>119</v>
      </c>
      <c r="C619" s="143">
        <v>72</v>
      </c>
      <c r="D619" s="131" t="s">
        <v>22</v>
      </c>
      <c r="E619" s="123">
        <v>7131453.7199999997</v>
      </c>
    </row>
    <row r="620" spans="1:5" ht="18.95" customHeight="1" x14ac:dyDescent="0.2">
      <c r="A620" s="144"/>
      <c r="B620" s="142"/>
      <c r="C620" s="143"/>
      <c r="D620" s="131" t="s">
        <v>16</v>
      </c>
      <c r="E620" s="123">
        <v>5554247.3499999996</v>
      </c>
    </row>
    <row r="621" spans="1:5" ht="18.95" customHeight="1" x14ac:dyDescent="0.2">
      <c r="A621" s="144"/>
      <c r="B621" s="142"/>
      <c r="C621" s="143"/>
      <c r="D621" s="131" t="s">
        <v>32</v>
      </c>
      <c r="E621" s="123">
        <v>599835.12</v>
      </c>
    </row>
    <row r="622" spans="1:5" ht="18.95" customHeight="1" x14ac:dyDescent="0.2">
      <c r="A622" s="144"/>
      <c r="B622" s="142"/>
      <c r="C622" s="143"/>
      <c r="D622" s="131" t="s">
        <v>18</v>
      </c>
      <c r="E622" s="123">
        <v>13285536.189999999</v>
      </c>
    </row>
    <row r="623" spans="1:5" ht="18.95" customHeight="1" x14ac:dyDescent="0.2">
      <c r="A623" s="144">
        <v>187</v>
      </c>
      <c r="B623" s="142" t="s">
        <v>119</v>
      </c>
      <c r="C623" s="143">
        <v>74</v>
      </c>
      <c r="D623" s="131" t="s">
        <v>22</v>
      </c>
      <c r="E623" s="123">
        <v>11885756.199999999</v>
      </c>
    </row>
    <row r="624" spans="1:5" ht="18.95" customHeight="1" x14ac:dyDescent="0.2">
      <c r="A624" s="144"/>
      <c r="B624" s="142"/>
      <c r="C624" s="143"/>
      <c r="D624" s="131" t="s">
        <v>16</v>
      </c>
      <c r="E624" s="123">
        <v>9257078.9199999999</v>
      </c>
    </row>
    <row r="625" spans="1:5" ht="18.95" customHeight="1" x14ac:dyDescent="0.2">
      <c r="A625" s="144"/>
      <c r="B625" s="142"/>
      <c r="C625" s="143"/>
      <c r="D625" s="131" t="s">
        <v>32</v>
      </c>
      <c r="E625" s="123">
        <v>999725.2</v>
      </c>
    </row>
    <row r="626" spans="1:5" ht="18.95" customHeight="1" x14ac:dyDescent="0.2">
      <c r="A626" s="144"/>
      <c r="B626" s="142"/>
      <c r="C626" s="143"/>
      <c r="D626" s="131" t="s">
        <v>18</v>
      </c>
      <c r="E626" s="123">
        <v>22142560.32</v>
      </c>
    </row>
    <row r="627" spans="1:5" ht="18.95" customHeight="1" x14ac:dyDescent="0.2">
      <c r="A627" s="144">
        <v>188</v>
      </c>
      <c r="B627" s="142" t="s">
        <v>119</v>
      </c>
      <c r="C627" s="143">
        <v>82</v>
      </c>
      <c r="D627" s="131" t="s">
        <v>22</v>
      </c>
      <c r="E627" s="123">
        <v>7131453.7199999997</v>
      </c>
    </row>
    <row r="628" spans="1:5" ht="18.95" customHeight="1" x14ac:dyDescent="0.2">
      <c r="A628" s="144"/>
      <c r="B628" s="142"/>
      <c r="C628" s="143"/>
      <c r="D628" s="131" t="s">
        <v>16</v>
      </c>
      <c r="E628" s="123">
        <v>5554247.3499999996</v>
      </c>
    </row>
    <row r="629" spans="1:5" ht="18.95" customHeight="1" x14ac:dyDescent="0.2">
      <c r="A629" s="144"/>
      <c r="B629" s="142"/>
      <c r="C629" s="143"/>
      <c r="D629" s="131" t="s">
        <v>32</v>
      </c>
      <c r="E629" s="123">
        <v>599835.12</v>
      </c>
    </row>
    <row r="630" spans="1:5" ht="18.95" customHeight="1" x14ac:dyDescent="0.2">
      <c r="A630" s="144"/>
      <c r="B630" s="142"/>
      <c r="C630" s="143"/>
      <c r="D630" s="131" t="s">
        <v>18</v>
      </c>
      <c r="E630" s="123">
        <v>13285536.189999999</v>
      </c>
    </row>
    <row r="631" spans="1:5" ht="18.95" customHeight="1" x14ac:dyDescent="0.2">
      <c r="A631" s="144">
        <v>189</v>
      </c>
      <c r="B631" s="155" t="s">
        <v>513</v>
      </c>
      <c r="C631" s="143">
        <v>6</v>
      </c>
      <c r="D631" s="131" t="s">
        <v>16</v>
      </c>
      <c r="E631" s="123">
        <v>3083368.68</v>
      </c>
    </row>
    <row r="632" spans="1:5" ht="18.95" customHeight="1" x14ac:dyDescent="0.2">
      <c r="A632" s="144"/>
      <c r="B632" s="155"/>
      <c r="C632" s="143"/>
      <c r="D632" s="131" t="s">
        <v>32</v>
      </c>
      <c r="E632" s="123">
        <v>212646.12</v>
      </c>
    </row>
    <row r="633" spans="1:5" ht="18.95" customHeight="1" x14ac:dyDescent="0.2">
      <c r="A633" s="144"/>
      <c r="B633" s="155"/>
      <c r="C633" s="143"/>
      <c r="D633" s="131" t="s">
        <v>18</v>
      </c>
      <c r="E633" s="123">
        <v>3296014.8</v>
      </c>
    </row>
    <row r="634" spans="1:5" ht="20.100000000000001" customHeight="1" x14ac:dyDescent="0.2">
      <c r="A634" s="144">
        <v>190</v>
      </c>
      <c r="B634" s="142" t="s">
        <v>127</v>
      </c>
      <c r="C634" s="143">
        <v>6</v>
      </c>
      <c r="D634" s="131" t="s">
        <v>24</v>
      </c>
      <c r="E634" s="123">
        <v>9197335.9399999995</v>
      </c>
    </row>
    <row r="635" spans="1:5" ht="20.100000000000001" customHeight="1" x14ac:dyDescent="0.2">
      <c r="A635" s="144"/>
      <c r="B635" s="142"/>
      <c r="C635" s="143"/>
      <c r="D635" s="131" t="s">
        <v>17</v>
      </c>
      <c r="E635" s="123">
        <v>543684.88</v>
      </c>
    </row>
    <row r="636" spans="1:5" ht="20.100000000000001" customHeight="1" x14ac:dyDescent="0.2">
      <c r="A636" s="144"/>
      <c r="B636" s="142"/>
      <c r="C636" s="143"/>
      <c r="D636" s="131" t="s">
        <v>18</v>
      </c>
      <c r="E636" s="123">
        <v>9741020.8200000003</v>
      </c>
    </row>
    <row r="637" spans="1:5" ht="20.100000000000001" customHeight="1" x14ac:dyDescent="0.2">
      <c r="A637" s="144">
        <v>191</v>
      </c>
      <c r="B637" s="142" t="s">
        <v>128</v>
      </c>
      <c r="C637" s="143">
        <v>9</v>
      </c>
      <c r="D637" s="131" t="s">
        <v>129</v>
      </c>
      <c r="E637" s="123">
        <v>2933294.07</v>
      </c>
    </row>
    <row r="638" spans="1:5" ht="20.100000000000001" customHeight="1" x14ac:dyDescent="0.2">
      <c r="A638" s="144"/>
      <c r="B638" s="142"/>
      <c r="C638" s="143"/>
      <c r="D638" s="131" t="s">
        <v>32</v>
      </c>
      <c r="E638" s="123">
        <v>7014.9</v>
      </c>
    </row>
    <row r="639" spans="1:5" ht="20.100000000000001" customHeight="1" x14ac:dyDescent="0.2">
      <c r="A639" s="144"/>
      <c r="B639" s="142"/>
      <c r="C639" s="143"/>
      <c r="D639" s="131" t="s">
        <v>18</v>
      </c>
      <c r="E639" s="123">
        <v>2940308.97</v>
      </c>
    </row>
    <row r="640" spans="1:5" ht="20.100000000000001" customHeight="1" x14ac:dyDescent="0.2">
      <c r="A640" s="144">
        <v>192</v>
      </c>
      <c r="B640" s="142" t="s">
        <v>130</v>
      </c>
      <c r="C640" s="143">
        <v>6</v>
      </c>
      <c r="D640" s="131" t="s">
        <v>24</v>
      </c>
      <c r="E640" s="123">
        <v>7373778.3099999996</v>
      </c>
    </row>
    <row r="641" spans="1:5" ht="20.100000000000001" customHeight="1" x14ac:dyDescent="0.2">
      <c r="A641" s="144"/>
      <c r="B641" s="142"/>
      <c r="C641" s="143"/>
      <c r="D641" s="131" t="s">
        <v>32</v>
      </c>
      <c r="E641" s="123">
        <v>310356.7</v>
      </c>
    </row>
    <row r="642" spans="1:5" ht="20.100000000000001" customHeight="1" x14ac:dyDescent="0.2">
      <c r="A642" s="144"/>
      <c r="B642" s="142"/>
      <c r="C642" s="143"/>
      <c r="D642" s="131" t="s">
        <v>18</v>
      </c>
      <c r="E642" s="123">
        <v>7684135.0099999998</v>
      </c>
    </row>
    <row r="643" spans="1:5" ht="20.100000000000001" customHeight="1" x14ac:dyDescent="0.2">
      <c r="A643" s="144">
        <v>193</v>
      </c>
      <c r="B643" s="142" t="s">
        <v>131</v>
      </c>
      <c r="C643" s="143" t="s">
        <v>132</v>
      </c>
      <c r="D643" s="131" t="s">
        <v>22</v>
      </c>
      <c r="E643" s="123">
        <v>7131453.7199999997</v>
      </c>
    </row>
    <row r="644" spans="1:5" ht="20.100000000000001" customHeight="1" x14ac:dyDescent="0.2">
      <c r="A644" s="144"/>
      <c r="B644" s="142"/>
      <c r="C644" s="143"/>
      <c r="D644" s="131" t="s">
        <v>32</v>
      </c>
      <c r="E644" s="123">
        <v>372000</v>
      </c>
    </row>
    <row r="645" spans="1:5" ht="20.100000000000001" customHeight="1" x14ac:dyDescent="0.2">
      <c r="A645" s="144"/>
      <c r="B645" s="142"/>
      <c r="C645" s="143"/>
      <c r="D645" s="131" t="s">
        <v>18</v>
      </c>
      <c r="E645" s="123">
        <v>7503453.7199999997</v>
      </c>
    </row>
    <row r="646" spans="1:5" ht="20.100000000000001" customHeight="1" x14ac:dyDescent="0.2">
      <c r="A646" s="144">
        <v>194</v>
      </c>
      <c r="B646" s="142" t="s">
        <v>133</v>
      </c>
      <c r="C646" s="143">
        <v>1</v>
      </c>
      <c r="D646" s="131" t="s">
        <v>24</v>
      </c>
      <c r="E646" s="123">
        <v>11643967.220000001</v>
      </c>
    </row>
    <row r="647" spans="1:5" ht="20.100000000000001" customHeight="1" x14ac:dyDescent="0.2">
      <c r="A647" s="144"/>
      <c r="B647" s="142"/>
      <c r="C647" s="143"/>
      <c r="D647" s="131" t="s">
        <v>32</v>
      </c>
      <c r="E647" s="123">
        <v>486116.38</v>
      </c>
    </row>
    <row r="648" spans="1:5" ht="20.100000000000001" customHeight="1" x14ac:dyDescent="0.2">
      <c r="A648" s="144"/>
      <c r="B648" s="142"/>
      <c r="C648" s="143"/>
      <c r="D648" s="131" t="s">
        <v>18</v>
      </c>
      <c r="E648" s="123">
        <v>12130083.6</v>
      </c>
    </row>
    <row r="649" spans="1:5" ht="20.100000000000001" customHeight="1" x14ac:dyDescent="0.2">
      <c r="A649" s="144">
        <v>195</v>
      </c>
      <c r="B649" s="142" t="s">
        <v>133</v>
      </c>
      <c r="C649" s="143">
        <v>3</v>
      </c>
      <c r="D649" s="131" t="s">
        <v>24</v>
      </c>
      <c r="E649" s="123">
        <v>40562734.329999998</v>
      </c>
    </row>
    <row r="650" spans="1:5" ht="20.100000000000001" customHeight="1" x14ac:dyDescent="0.2">
      <c r="A650" s="144"/>
      <c r="B650" s="142"/>
      <c r="C650" s="143"/>
      <c r="D650" s="131" t="s">
        <v>32</v>
      </c>
      <c r="E650" s="123">
        <v>2327236.1</v>
      </c>
    </row>
    <row r="651" spans="1:5" ht="20.100000000000001" customHeight="1" x14ac:dyDescent="0.2">
      <c r="A651" s="144"/>
      <c r="B651" s="142"/>
      <c r="C651" s="143"/>
      <c r="D651" s="131" t="s">
        <v>18</v>
      </c>
      <c r="E651" s="123">
        <v>42889970.43</v>
      </c>
    </row>
    <row r="652" spans="1:5" ht="20.100000000000001" customHeight="1" x14ac:dyDescent="0.2">
      <c r="A652" s="144">
        <v>196</v>
      </c>
      <c r="B652" s="142" t="s">
        <v>134</v>
      </c>
      <c r="C652" s="143">
        <v>19</v>
      </c>
      <c r="D652" s="131" t="s">
        <v>31</v>
      </c>
      <c r="E652" s="123">
        <v>6280782.7699999996</v>
      </c>
    </row>
    <row r="653" spans="1:5" ht="20.100000000000001" customHeight="1" x14ac:dyDescent="0.2">
      <c r="A653" s="144"/>
      <c r="B653" s="142"/>
      <c r="C653" s="143"/>
      <c r="D653" s="137" t="s">
        <v>33</v>
      </c>
      <c r="E653" s="123">
        <v>1353252.89</v>
      </c>
    </row>
    <row r="654" spans="1:5" ht="20.100000000000001" customHeight="1" x14ac:dyDescent="0.2">
      <c r="A654" s="144"/>
      <c r="B654" s="142"/>
      <c r="C654" s="143"/>
      <c r="D654" s="131" t="s">
        <v>32</v>
      </c>
      <c r="E654" s="123">
        <v>242635.2</v>
      </c>
    </row>
    <row r="655" spans="1:5" ht="20.100000000000001" customHeight="1" x14ac:dyDescent="0.2">
      <c r="A655" s="144"/>
      <c r="B655" s="142"/>
      <c r="C655" s="143"/>
      <c r="D655" s="131" t="s">
        <v>18</v>
      </c>
      <c r="E655" s="123">
        <v>7876670.8600000003</v>
      </c>
    </row>
    <row r="656" spans="1:5" ht="20.100000000000001" customHeight="1" x14ac:dyDescent="0.2">
      <c r="A656" s="144">
        <v>197</v>
      </c>
      <c r="B656" s="142" t="s">
        <v>134</v>
      </c>
      <c r="C656" s="156" t="s">
        <v>135</v>
      </c>
      <c r="D656" s="131" t="s">
        <v>31</v>
      </c>
      <c r="E656" s="123">
        <v>7432827.1299999999</v>
      </c>
    </row>
    <row r="657" spans="1:5" ht="20.100000000000001" customHeight="1" x14ac:dyDescent="0.2">
      <c r="A657" s="144"/>
      <c r="B657" s="142"/>
      <c r="C657" s="156"/>
      <c r="D657" s="137" t="s">
        <v>33</v>
      </c>
      <c r="E657" s="123">
        <v>2196437.59</v>
      </c>
    </row>
    <row r="658" spans="1:5" ht="20.100000000000001" customHeight="1" x14ac:dyDescent="0.2">
      <c r="A658" s="144"/>
      <c r="B658" s="142"/>
      <c r="C658" s="156"/>
      <c r="D658" s="131" t="s">
        <v>17</v>
      </c>
      <c r="E658" s="123">
        <v>1046109.34</v>
      </c>
    </row>
    <row r="659" spans="1:5" ht="20.100000000000001" customHeight="1" x14ac:dyDescent="0.2">
      <c r="A659" s="144"/>
      <c r="B659" s="142"/>
      <c r="C659" s="156"/>
      <c r="D659" s="131" t="s">
        <v>18</v>
      </c>
      <c r="E659" s="123">
        <v>10675374.060000001</v>
      </c>
    </row>
    <row r="660" spans="1:5" ht="20.100000000000001" customHeight="1" x14ac:dyDescent="0.2">
      <c r="A660" s="144">
        <v>198</v>
      </c>
      <c r="B660" s="142" t="s">
        <v>136</v>
      </c>
      <c r="C660" s="143" t="s">
        <v>137</v>
      </c>
      <c r="D660" s="131" t="s">
        <v>24</v>
      </c>
      <c r="E660" s="123">
        <v>15206067.59</v>
      </c>
    </row>
    <row r="661" spans="1:5" ht="20.100000000000001" customHeight="1" x14ac:dyDescent="0.2">
      <c r="A661" s="144"/>
      <c r="B661" s="142"/>
      <c r="C661" s="143"/>
      <c r="D661" s="131" t="s">
        <v>32</v>
      </c>
      <c r="E661" s="123">
        <v>852955.1</v>
      </c>
    </row>
    <row r="662" spans="1:5" ht="20.100000000000001" customHeight="1" x14ac:dyDescent="0.2">
      <c r="A662" s="144"/>
      <c r="B662" s="142"/>
      <c r="C662" s="143"/>
      <c r="D662" s="131" t="s">
        <v>18</v>
      </c>
      <c r="E662" s="123">
        <v>16059022.689999999</v>
      </c>
    </row>
    <row r="663" spans="1:5" ht="20.100000000000001" customHeight="1" x14ac:dyDescent="0.2">
      <c r="A663" s="144">
        <v>199</v>
      </c>
      <c r="B663" s="142" t="s">
        <v>136</v>
      </c>
      <c r="C663" s="143">
        <v>35</v>
      </c>
      <c r="D663" s="131" t="s">
        <v>31</v>
      </c>
      <c r="E663" s="123">
        <v>4369840.8</v>
      </c>
    </row>
    <row r="664" spans="1:5" ht="20.100000000000001" customHeight="1" x14ac:dyDescent="0.2">
      <c r="A664" s="144"/>
      <c r="B664" s="142"/>
      <c r="C664" s="143"/>
      <c r="D664" s="131" t="s">
        <v>32</v>
      </c>
      <c r="E664" s="123">
        <v>258315.71</v>
      </c>
    </row>
    <row r="665" spans="1:5" ht="20.100000000000001" customHeight="1" x14ac:dyDescent="0.2">
      <c r="A665" s="144"/>
      <c r="B665" s="142"/>
      <c r="C665" s="143"/>
      <c r="D665" s="131" t="s">
        <v>18</v>
      </c>
      <c r="E665" s="123">
        <v>4628156.51</v>
      </c>
    </row>
    <row r="666" spans="1:5" ht="20.100000000000001" customHeight="1" x14ac:dyDescent="0.2">
      <c r="A666" s="144">
        <v>200</v>
      </c>
      <c r="B666" s="142" t="s">
        <v>138</v>
      </c>
      <c r="C666" s="143">
        <v>5</v>
      </c>
      <c r="D666" s="131" t="s">
        <v>22</v>
      </c>
      <c r="E666" s="107">
        <v>2377151.2400000002</v>
      </c>
    </row>
    <row r="667" spans="1:5" ht="20.100000000000001" customHeight="1" x14ac:dyDescent="0.2">
      <c r="A667" s="144"/>
      <c r="B667" s="142"/>
      <c r="C667" s="143"/>
      <c r="D667" s="131" t="s">
        <v>24</v>
      </c>
      <c r="E667" s="105">
        <v>15132111.109999999</v>
      </c>
    </row>
    <row r="668" spans="1:5" ht="20.100000000000001" customHeight="1" x14ac:dyDescent="0.2">
      <c r="A668" s="144"/>
      <c r="B668" s="142"/>
      <c r="C668" s="143"/>
      <c r="D668" s="131" t="s">
        <v>31</v>
      </c>
      <c r="E668" s="105">
        <v>20640142.640000001</v>
      </c>
    </row>
    <row r="669" spans="1:5" ht="20.100000000000001" customHeight="1" x14ac:dyDescent="0.2">
      <c r="A669" s="144"/>
      <c r="B669" s="142"/>
      <c r="C669" s="143"/>
      <c r="D669" s="131" t="s">
        <v>17</v>
      </c>
      <c r="E669" s="105">
        <v>2591051.98</v>
      </c>
    </row>
    <row r="670" spans="1:5" ht="20.100000000000001" customHeight="1" x14ac:dyDescent="0.2">
      <c r="A670" s="144"/>
      <c r="B670" s="142"/>
      <c r="C670" s="143"/>
      <c r="D670" s="131" t="s">
        <v>18</v>
      </c>
      <c r="E670" s="105">
        <v>40740456.969999999</v>
      </c>
    </row>
    <row r="671" spans="1:5" ht="20.100000000000001" customHeight="1" x14ac:dyDescent="0.2">
      <c r="A671" s="144">
        <v>201</v>
      </c>
      <c r="B671" s="142" t="s">
        <v>138</v>
      </c>
      <c r="C671" s="143">
        <v>7</v>
      </c>
      <c r="D671" s="131" t="s">
        <v>22</v>
      </c>
      <c r="E671" s="107">
        <v>2377151.2400000002</v>
      </c>
    </row>
    <row r="672" spans="1:5" ht="20.100000000000001" customHeight="1" x14ac:dyDescent="0.2">
      <c r="A672" s="144"/>
      <c r="B672" s="142"/>
      <c r="C672" s="143"/>
      <c r="D672" s="131" t="s">
        <v>24</v>
      </c>
      <c r="E672" s="105">
        <v>12804094.01</v>
      </c>
    </row>
    <row r="673" spans="1:5" ht="20.100000000000001" customHeight="1" x14ac:dyDescent="0.2">
      <c r="A673" s="144"/>
      <c r="B673" s="142"/>
      <c r="C673" s="143"/>
      <c r="D673" s="131" t="s">
        <v>31</v>
      </c>
      <c r="E673" s="105">
        <v>18617829.530000001</v>
      </c>
    </row>
    <row r="674" spans="1:5" ht="20.100000000000001" customHeight="1" x14ac:dyDescent="0.2">
      <c r="A674" s="144"/>
      <c r="B674" s="142"/>
      <c r="C674" s="143"/>
      <c r="D674" s="131" t="s">
        <v>17</v>
      </c>
      <c r="E674" s="105">
        <v>2291029.21</v>
      </c>
    </row>
    <row r="675" spans="1:5" ht="20.100000000000001" customHeight="1" x14ac:dyDescent="0.2">
      <c r="A675" s="144"/>
      <c r="B675" s="142"/>
      <c r="C675" s="143"/>
      <c r="D675" s="131" t="s">
        <v>18</v>
      </c>
      <c r="E675" s="105">
        <v>36090103.990000002</v>
      </c>
    </row>
    <row r="676" spans="1:5" ht="20.100000000000001" customHeight="1" x14ac:dyDescent="0.2">
      <c r="A676" s="144">
        <v>202</v>
      </c>
      <c r="B676" s="142" t="s">
        <v>138</v>
      </c>
      <c r="C676" s="143">
        <v>8</v>
      </c>
      <c r="D676" s="131" t="s">
        <v>24</v>
      </c>
      <c r="E676" s="107">
        <v>11503615.5</v>
      </c>
    </row>
    <row r="677" spans="1:5" ht="20.100000000000001" customHeight="1" x14ac:dyDescent="0.2">
      <c r="A677" s="144"/>
      <c r="B677" s="142"/>
      <c r="C677" s="143"/>
      <c r="D677" s="131" t="s">
        <v>31</v>
      </c>
      <c r="E677" s="107">
        <v>15785947.65</v>
      </c>
    </row>
    <row r="678" spans="1:5" ht="20.100000000000001" customHeight="1" x14ac:dyDescent="0.2">
      <c r="A678" s="144"/>
      <c r="B678" s="142"/>
      <c r="C678" s="143"/>
      <c r="D678" s="131" t="s">
        <v>32</v>
      </c>
      <c r="E678" s="107">
        <v>1882038.83</v>
      </c>
    </row>
    <row r="679" spans="1:5" ht="20.100000000000001" customHeight="1" x14ac:dyDescent="0.2">
      <c r="A679" s="144"/>
      <c r="B679" s="142"/>
      <c r="C679" s="143"/>
      <c r="D679" s="131" t="s">
        <v>18</v>
      </c>
      <c r="E679" s="105">
        <v>29171601.979999997</v>
      </c>
    </row>
    <row r="680" spans="1:5" ht="20.100000000000001" customHeight="1" x14ac:dyDescent="0.2">
      <c r="A680" s="144">
        <v>203</v>
      </c>
      <c r="B680" s="142" t="s">
        <v>138</v>
      </c>
      <c r="C680" s="143">
        <v>9</v>
      </c>
      <c r="D680" s="131" t="s">
        <v>22</v>
      </c>
      <c r="E680" s="107">
        <v>2377151.2400000002</v>
      </c>
    </row>
    <row r="681" spans="1:5" ht="20.100000000000001" customHeight="1" x14ac:dyDescent="0.2">
      <c r="A681" s="144"/>
      <c r="B681" s="142"/>
      <c r="C681" s="143"/>
      <c r="D681" s="131" t="s">
        <v>17</v>
      </c>
      <c r="E681" s="107">
        <v>124000</v>
      </c>
    </row>
    <row r="682" spans="1:5" ht="20.100000000000001" customHeight="1" x14ac:dyDescent="0.2">
      <c r="A682" s="144"/>
      <c r="B682" s="142"/>
      <c r="C682" s="143"/>
      <c r="D682" s="131" t="s">
        <v>18</v>
      </c>
      <c r="E682" s="107">
        <v>2501151.2400000002</v>
      </c>
    </row>
    <row r="683" spans="1:5" ht="20.100000000000001" customHeight="1" x14ac:dyDescent="0.2">
      <c r="A683" s="144">
        <v>204</v>
      </c>
      <c r="B683" s="142" t="s">
        <v>138</v>
      </c>
      <c r="C683" s="143">
        <v>11</v>
      </c>
      <c r="D683" s="131" t="s">
        <v>22</v>
      </c>
      <c r="E683" s="107">
        <v>2377151.2400000002</v>
      </c>
    </row>
    <row r="684" spans="1:5" ht="20.100000000000001" customHeight="1" x14ac:dyDescent="0.2">
      <c r="A684" s="144"/>
      <c r="B684" s="142"/>
      <c r="C684" s="143"/>
      <c r="D684" s="131" t="s">
        <v>17</v>
      </c>
      <c r="E684" s="107">
        <v>124000</v>
      </c>
    </row>
    <row r="685" spans="1:5" ht="20.100000000000001" customHeight="1" x14ac:dyDescent="0.2">
      <c r="A685" s="144"/>
      <c r="B685" s="142"/>
      <c r="C685" s="143"/>
      <c r="D685" s="131" t="s">
        <v>18</v>
      </c>
      <c r="E685" s="107">
        <v>2501151.2400000002</v>
      </c>
    </row>
    <row r="686" spans="1:5" ht="20.100000000000001" customHeight="1" x14ac:dyDescent="0.2">
      <c r="A686" s="144">
        <v>205</v>
      </c>
      <c r="B686" s="142" t="s">
        <v>138</v>
      </c>
      <c r="C686" s="143">
        <v>13</v>
      </c>
      <c r="D686" s="131" t="s">
        <v>22</v>
      </c>
      <c r="E686" s="107">
        <v>2377151.2400000002</v>
      </c>
    </row>
    <row r="687" spans="1:5" ht="20.100000000000001" customHeight="1" x14ac:dyDescent="0.2">
      <c r="A687" s="144"/>
      <c r="B687" s="142"/>
      <c r="C687" s="143"/>
      <c r="D687" s="131" t="s">
        <v>24</v>
      </c>
      <c r="E687" s="107">
        <v>15132111.109999999</v>
      </c>
    </row>
    <row r="688" spans="1:5" ht="20.100000000000001" customHeight="1" x14ac:dyDescent="0.2">
      <c r="A688" s="144"/>
      <c r="B688" s="142"/>
      <c r="C688" s="143"/>
      <c r="D688" s="131" t="s">
        <v>33</v>
      </c>
      <c r="E688" s="107">
        <v>19776195.030000001</v>
      </c>
    </row>
    <row r="689" spans="1:5" ht="20.100000000000001" customHeight="1" x14ac:dyDescent="0.2">
      <c r="A689" s="144"/>
      <c r="B689" s="142"/>
      <c r="C689" s="143"/>
      <c r="D689" s="131" t="s">
        <v>17</v>
      </c>
      <c r="E689" s="107">
        <v>2531469.39</v>
      </c>
    </row>
    <row r="690" spans="1:5" ht="20.100000000000001" customHeight="1" x14ac:dyDescent="0.2">
      <c r="A690" s="144"/>
      <c r="B690" s="142"/>
      <c r="C690" s="143"/>
      <c r="D690" s="131" t="s">
        <v>18</v>
      </c>
      <c r="E690" s="107">
        <v>39816926.770000003</v>
      </c>
    </row>
    <row r="691" spans="1:5" ht="18.95" customHeight="1" x14ac:dyDescent="0.2">
      <c r="A691" s="144">
        <v>206</v>
      </c>
      <c r="B691" s="142" t="s">
        <v>138</v>
      </c>
      <c r="C691" s="143">
        <v>15</v>
      </c>
      <c r="D691" s="131" t="s">
        <v>22</v>
      </c>
      <c r="E691" s="107">
        <v>2377151.2400000002</v>
      </c>
    </row>
    <row r="692" spans="1:5" ht="18.95" customHeight="1" x14ac:dyDescent="0.2">
      <c r="A692" s="144"/>
      <c r="B692" s="142"/>
      <c r="C692" s="143"/>
      <c r="D692" s="131" t="s">
        <v>17</v>
      </c>
      <c r="E692" s="107">
        <v>124000</v>
      </c>
    </row>
    <row r="693" spans="1:5" ht="18.95" customHeight="1" x14ac:dyDescent="0.2">
      <c r="A693" s="144"/>
      <c r="B693" s="142"/>
      <c r="C693" s="143"/>
      <c r="D693" s="131" t="s">
        <v>18</v>
      </c>
      <c r="E693" s="107">
        <v>2501151.2400000002</v>
      </c>
    </row>
    <row r="694" spans="1:5" ht="18.95" customHeight="1" x14ac:dyDescent="0.2">
      <c r="A694" s="144">
        <v>207</v>
      </c>
      <c r="B694" s="142" t="s">
        <v>138</v>
      </c>
      <c r="C694" s="143">
        <v>17</v>
      </c>
      <c r="D694" s="131" t="s">
        <v>22</v>
      </c>
      <c r="E694" s="107">
        <v>2377151.2400000002</v>
      </c>
    </row>
    <row r="695" spans="1:5" ht="18.95" customHeight="1" x14ac:dyDescent="0.2">
      <c r="A695" s="144"/>
      <c r="B695" s="142"/>
      <c r="C695" s="143"/>
      <c r="D695" s="131" t="s">
        <v>17</v>
      </c>
      <c r="E695" s="107">
        <v>124000</v>
      </c>
    </row>
    <row r="696" spans="1:5" ht="18.95" customHeight="1" x14ac:dyDescent="0.2">
      <c r="A696" s="144"/>
      <c r="B696" s="142"/>
      <c r="C696" s="143"/>
      <c r="D696" s="131" t="s">
        <v>18</v>
      </c>
      <c r="E696" s="107">
        <v>2501151.2400000002</v>
      </c>
    </row>
    <row r="697" spans="1:5" ht="18.95" customHeight="1" x14ac:dyDescent="0.2">
      <c r="A697" s="144">
        <v>208</v>
      </c>
      <c r="B697" s="142" t="s">
        <v>138</v>
      </c>
      <c r="C697" s="143">
        <v>19</v>
      </c>
      <c r="D697" s="131" t="s">
        <v>22</v>
      </c>
      <c r="E697" s="107">
        <v>2377151.2400000002</v>
      </c>
    </row>
    <row r="698" spans="1:5" ht="18.95" customHeight="1" x14ac:dyDescent="0.2">
      <c r="A698" s="144"/>
      <c r="B698" s="142"/>
      <c r="C698" s="143"/>
      <c r="D698" s="131" t="s">
        <v>17</v>
      </c>
      <c r="E698" s="107">
        <v>124000</v>
      </c>
    </row>
    <row r="699" spans="1:5" ht="18.95" customHeight="1" x14ac:dyDescent="0.2">
      <c r="A699" s="144"/>
      <c r="B699" s="142"/>
      <c r="C699" s="143"/>
      <c r="D699" s="131" t="s">
        <v>18</v>
      </c>
      <c r="E699" s="107">
        <v>2501151.2400000002</v>
      </c>
    </row>
    <row r="700" spans="1:5" ht="18.95" customHeight="1" x14ac:dyDescent="0.2">
      <c r="A700" s="144">
        <v>209</v>
      </c>
      <c r="B700" s="142" t="s">
        <v>138</v>
      </c>
      <c r="C700" s="143">
        <v>21</v>
      </c>
      <c r="D700" s="131" t="s">
        <v>22</v>
      </c>
      <c r="E700" s="107">
        <v>2377151.2400000002</v>
      </c>
    </row>
    <row r="701" spans="1:5" ht="18.95" customHeight="1" x14ac:dyDescent="0.2">
      <c r="A701" s="144"/>
      <c r="B701" s="142"/>
      <c r="C701" s="143"/>
      <c r="D701" s="131" t="s">
        <v>24</v>
      </c>
      <c r="E701" s="105">
        <v>14911858.550000001</v>
      </c>
    </row>
    <row r="702" spans="1:5" ht="18.95" customHeight="1" x14ac:dyDescent="0.2">
      <c r="A702" s="144"/>
      <c r="B702" s="142"/>
      <c r="C702" s="143"/>
      <c r="D702" s="131" t="s">
        <v>31</v>
      </c>
      <c r="E702" s="105">
        <v>13138817.699999999</v>
      </c>
    </row>
    <row r="703" spans="1:5" ht="18.95" customHeight="1" x14ac:dyDescent="0.2">
      <c r="A703" s="144"/>
      <c r="B703" s="142"/>
      <c r="C703" s="143"/>
      <c r="D703" s="131" t="s">
        <v>17</v>
      </c>
      <c r="E703" s="105">
        <v>2058529.4</v>
      </c>
    </row>
    <row r="704" spans="1:5" ht="18.95" customHeight="1" x14ac:dyDescent="0.2">
      <c r="A704" s="144"/>
      <c r="B704" s="142"/>
      <c r="C704" s="143"/>
      <c r="D704" s="131" t="s">
        <v>18</v>
      </c>
      <c r="E704" s="107">
        <v>32486356.889999997</v>
      </c>
    </row>
    <row r="705" spans="1:5" ht="18.95" customHeight="1" x14ac:dyDescent="0.2">
      <c r="A705" s="144">
        <v>210</v>
      </c>
      <c r="B705" s="142" t="s">
        <v>138</v>
      </c>
      <c r="C705" s="143">
        <v>23</v>
      </c>
      <c r="D705" s="131" t="s">
        <v>22</v>
      </c>
      <c r="E705" s="107">
        <v>2377151.2400000002</v>
      </c>
    </row>
    <row r="706" spans="1:5" ht="18.95" customHeight="1" x14ac:dyDescent="0.2">
      <c r="A706" s="144"/>
      <c r="B706" s="142"/>
      <c r="C706" s="143"/>
      <c r="D706" s="131" t="s">
        <v>17</v>
      </c>
      <c r="E706" s="107">
        <v>124000</v>
      </c>
    </row>
    <row r="707" spans="1:5" ht="18.95" customHeight="1" x14ac:dyDescent="0.2">
      <c r="A707" s="144"/>
      <c r="B707" s="142"/>
      <c r="C707" s="143"/>
      <c r="D707" s="131" t="s">
        <v>18</v>
      </c>
      <c r="E707" s="107">
        <v>2501151.2400000002</v>
      </c>
    </row>
    <row r="708" spans="1:5" ht="18.95" customHeight="1" x14ac:dyDescent="0.2">
      <c r="A708" s="144">
        <v>211</v>
      </c>
      <c r="B708" s="142" t="s">
        <v>138</v>
      </c>
      <c r="C708" s="143">
        <v>24</v>
      </c>
      <c r="D708" s="131" t="s">
        <v>24</v>
      </c>
      <c r="E708" s="107">
        <v>14916020.07</v>
      </c>
    </row>
    <row r="709" spans="1:5" ht="18.95" customHeight="1" x14ac:dyDescent="0.2">
      <c r="A709" s="144"/>
      <c r="B709" s="142"/>
      <c r="C709" s="143"/>
      <c r="D709" s="131" t="s">
        <v>31</v>
      </c>
      <c r="E709" s="107">
        <v>13142484.41</v>
      </c>
    </row>
    <row r="710" spans="1:5" ht="18.95" customHeight="1" x14ac:dyDescent="0.2">
      <c r="A710" s="144"/>
      <c r="B710" s="142"/>
      <c r="C710" s="143"/>
      <c r="D710" s="131" t="s">
        <v>17</v>
      </c>
      <c r="E710" s="107">
        <v>1935069.28</v>
      </c>
    </row>
    <row r="711" spans="1:5" ht="18.95" customHeight="1" x14ac:dyDescent="0.2">
      <c r="A711" s="144"/>
      <c r="B711" s="142"/>
      <c r="C711" s="143"/>
      <c r="D711" s="131" t="s">
        <v>18</v>
      </c>
      <c r="E711" s="107">
        <v>29993573.760000002</v>
      </c>
    </row>
    <row r="712" spans="1:5" ht="18.95" customHeight="1" x14ac:dyDescent="0.2">
      <c r="A712" s="144">
        <v>212</v>
      </c>
      <c r="B712" s="142" t="s">
        <v>138</v>
      </c>
      <c r="C712" s="143">
        <v>25</v>
      </c>
      <c r="D712" s="131" t="s">
        <v>22</v>
      </c>
      <c r="E712" s="107">
        <v>2377151.2400000002</v>
      </c>
    </row>
    <row r="713" spans="1:5" ht="18.95" customHeight="1" x14ac:dyDescent="0.2">
      <c r="A713" s="144"/>
      <c r="B713" s="142"/>
      <c r="C713" s="143"/>
      <c r="D713" s="131" t="s">
        <v>17</v>
      </c>
      <c r="E713" s="107">
        <v>124000</v>
      </c>
    </row>
    <row r="714" spans="1:5" ht="18.95" customHeight="1" x14ac:dyDescent="0.2">
      <c r="A714" s="144"/>
      <c r="B714" s="142"/>
      <c r="C714" s="143"/>
      <c r="D714" s="131" t="s">
        <v>18</v>
      </c>
      <c r="E714" s="107">
        <v>2501151.2400000002</v>
      </c>
    </row>
    <row r="715" spans="1:5" ht="18.95" customHeight="1" x14ac:dyDescent="0.2">
      <c r="A715" s="144">
        <v>213</v>
      </c>
      <c r="B715" s="142" t="s">
        <v>138</v>
      </c>
      <c r="C715" s="143">
        <v>27</v>
      </c>
      <c r="D715" s="131" t="s">
        <v>22</v>
      </c>
      <c r="E715" s="107">
        <v>2377151.2400000002</v>
      </c>
    </row>
    <row r="716" spans="1:5" ht="18.95" customHeight="1" x14ac:dyDescent="0.2">
      <c r="A716" s="144"/>
      <c r="B716" s="142"/>
      <c r="C716" s="143"/>
      <c r="D716" s="131" t="s">
        <v>17</v>
      </c>
      <c r="E716" s="107">
        <v>124000</v>
      </c>
    </row>
    <row r="717" spans="1:5" ht="18.95" customHeight="1" x14ac:dyDescent="0.2">
      <c r="A717" s="144"/>
      <c r="B717" s="142"/>
      <c r="C717" s="143"/>
      <c r="D717" s="131" t="s">
        <v>18</v>
      </c>
      <c r="E717" s="107">
        <v>2501151.2400000002</v>
      </c>
    </row>
    <row r="718" spans="1:5" ht="18.95" customHeight="1" x14ac:dyDescent="0.2">
      <c r="A718" s="144">
        <v>214</v>
      </c>
      <c r="B718" s="142" t="s">
        <v>138</v>
      </c>
      <c r="C718" s="143">
        <v>29</v>
      </c>
      <c r="D718" s="131" t="s">
        <v>22</v>
      </c>
      <c r="E718" s="107">
        <v>2377151.2400000002</v>
      </c>
    </row>
    <row r="719" spans="1:5" ht="18.95" customHeight="1" x14ac:dyDescent="0.2">
      <c r="A719" s="144"/>
      <c r="B719" s="142"/>
      <c r="C719" s="143"/>
      <c r="D719" s="131" t="s">
        <v>17</v>
      </c>
      <c r="E719" s="107">
        <v>124000</v>
      </c>
    </row>
    <row r="720" spans="1:5" ht="18.95" customHeight="1" x14ac:dyDescent="0.2">
      <c r="A720" s="144"/>
      <c r="B720" s="142"/>
      <c r="C720" s="143"/>
      <c r="D720" s="131" t="s">
        <v>18</v>
      </c>
      <c r="E720" s="107">
        <v>2501151.2400000002</v>
      </c>
    </row>
    <row r="721" spans="1:5" ht="20.100000000000001" customHeight="1" x14ac:dyDescent="0.2">
      <c r="A721" s="144">
        <v>215</v>
      </c>
      <c r="B721" s="142" t="s">
        <v>138</v>
      </c>
      <c r="C721" s="143" t="s">
        <v>139</v>
      </c>
      <c r="D721" s="131" t="s">
        <v>22</v>
      </c>
      <c r="E721" s="107">
        <v>2377151.2400000002</v>
      </c>
    </row>
    <row r="722" spans="1:5" ht="20.100000000000001" customHeight="1" x14ac:dyDescent="0.2">
      <c r="A722" s="144"/>
      <c r="B722" s="142"/>
      <c r="C722" s="143"/>
      <c r="D722" s="131" t="s">
        <v>17</v>
      </c>
      <c r="E722" s="107">
        <v>124000</v>
      </c>
    </row>
    <row r="723" spans="1:5" ht="20.100000000000001" customHeight="1" x14ac:dyDescent="0.2">
      <c r="A723" s="144"/>
      <c r="B723" s="142"/>
      <c r="C723" s="143"/>
      <c r="D723" s="131" t="s">
        <v>18</v>
      </c>
      <c r="E723" s="107">
        <v>2501151.2400000002</v>
      </c>
    </row>
    <row r="724" spans="1:5" ht="20.100000000000001" customHeight="1" x14ac:dyDescent="0.2">
      <c r="A724" s="144">
        <v>216</v>
      </c>
      <c r="B724" s="142" t="s">
        <v>138</v>
      </c>
      <c r="C724" s="143" t="s">
        <v>140</v>
      </c>
      <c r="D724" s="131" t="s">
        <v>22</v>
      </c>
      <c r="E724" s="107">
        <v>2377151.2400000002</v>
      </c>
    </row>
    <row r="725" spans="1:5" ht="20.100000000000001" customHeight="1" x14ac:dyDescent="0.2">
      <c r="A725" s="144"/>
      <c r="B725" s="142"/>
      <c r="C725" s="143"/>
      <c r="D725" s="131" t="s">
        <v>17</v>
      </c>
      <c r="E725" s="107">
        <v>124000</v>
      </c>
    </row>
    <row r="726" spans="1:5" ht="20.100000000000001" customHeight="1" x14ac:dyDescent="0.2">
      <c r="A726" s="144"/>
      <c r="B726" s="142"/>
      <c r="C726" s="143"/>
      <c r="D726" s="131" t="s">
        <v>18</v>
      </c>
      <c r="E726" s="107">
        <v>2501151.2400000002</v>
      </c>
    </row>
    <row r="727" spans="1:5" ht="20.100000000000001" customHeight="1" x14ac:dyDescent="0.2">
      <c r="A727" s="144">
        <v>217</v>
      </c>
      <c r="B727" s="142" t="s">
        <v>138</v>
      </c>
      <c r="C727" s="143" t="s">
        <v>141</v>
      </c>
      <c r="D727" s="131" t="s">
        <v>22</v>
      </c>
      <c r="E727" s="107">
        <v>2377151.2400000002</v>
      </c>
    </row>
    <row r="728" spans="1:5" ht="20.100000000000001" customHeight="1" x14ac:dyDescent="0.2">
      <c r="A728" s="144"/>
      <c r="B728" s="142"/>
      <c r="C728" s="143"/>
      <c r="D728" s="131" t="s">
        <v>17</v>
      </c>
      <c r="E728" s="107">
        <v>124000</v>
      </c>
    </row>
    <row r="729" spans="1:5" ht="20.100000000000001" customHeight="1" x14ac:dyDescent="0.2">
      <c r="A729" s="144"/>
      <c r="B729" s="142"/>
      <c r="C729" s="143"/>
      <c r="D729" s="131" t="s">
        <v>18</v>
      </c>
      <c r="E729" s="107">
        <v>2501151.2400000002</v>
      </c>
    </row>
    <row r="730" spans="1:5" ht="20.100000000000001" customHeight="1" x14ac:dyDescent="0.2">
      <c r="A730" s="144">
        <v>218</v>
      </c>
      <c r="B730" s="142" t="s">
        <v>138</v>
      </c>
      <c r="C730" s="143">
        <v>33</v>
      </c>
      <c r="D730" s="131" t="s">
        <v>22</v>
      </c>
      <c r="E730" s="107">
        <v>2377151.2400000002</v>
      </c>
    </row>
    <row r="731" spans="1:5" ht="20.100000000000001" customHeight="1" x14ac:dyDescent="0.2">
      <c r="A731" s="144"/>
      <c r="B731" s="142"/>
      <c r="C731" s="143"/>
      <c r="D731" s="131" t="s">
        <v>17</v>
      </c>
      <c r="E731" s="107">
        <v>124000</v>
      </c>
    </row>
    <row r="732" spans="1:5" ht="20.100000000000001" customHeight="1" x14ac:dyDescent="0.2">
      <c r="A732" s="144"/>
      <c r="B732" s="142"/>
      <c r="C732" s="143"/>
      <c r="D732" s="131" t="s">
        <v>18</v>
      </c>
      <c r="E732" s="107">
        <v>2501151.2400000002</v>
      </c>
    </row>
    <row r="733" spans="1:5" ht="20.100000000000001" customHeight="1" x14ac:dyDescent="0.2">
      <c r="A733" s="144">
        <v>219</v>
      </c>
      <c r="B733" s="142" t="s">
        <v>138</v>
      </c>
      <c r="C733" s="143" t="s">
        <v>122</v>
      </c>
      <c r="D733" s="131" t="s">
        <v>22</v>
      </c>
      <c r="E733" s="107">
        <v>2377151.2400000002</v>
      </c>
    </row>
    <row r="734" spans="1:5" ht="20.100000000000001" customHeight="1" x14ac:dyDescent="0.2">
      <c r="A734" s="144"/>
      <c r="B734" s="142"/>
      <c r="C734" s="143"/>
      <c r="D734" s="131" t="s">
        <v>17</v>
      </c>
      <c r="E734" s="107">
        <v>124000</v>
      </c>
    </row>
    <row r="735" spans="1:5" ht="20.100000000000001" customHeight="1" x14ac:dyDescent="0.2">
      <c r="A735" s="144"/>
      <c r="B735" s="142"/>
      <c r="C735" s="143"/>
      <c r="D735" s="131" t="s">
        <v>18</v>
      </c>
      <c r="E735" s="107">
        <v>2501151.2400000002</v>
      </c>
    </row>
    <row r="736" spans="1:5" ht="20.100000000000001" customHeight="1" x14ac:dyDescent="0.2">
      <c r="A736" s="144">
        <v>220</v>
      </c>
      <c r="B736" s="142" t="s">
        <v>138</v>
      </c>
      <c r="C736" s="143" t="s">
        <v>123</v>
      </c>
      <c r="D736" s="131" t="s">
        <v>22</v>
      </c>
      <c r="E736" s="107">
        <v>2377151.2400000002</v>
      </c>
    </row>
    <row r="737" spans="1:5" ht="20.100000000000001" customHeight="1" x14ac:dyDescent="0.2">
      <c r="A737" s="144"/>
      <c r="B737" s="142"/>
      <c r="C737" s="143"/>
      <c r="D737" s="131" t="s">
        <v>17</v>
      </c>
      <c r="E737" s="107">
        <v>124000</v>
      </c>
    </row>
    <row r="738" spans="1:5" ht="20.100000000000001" customHeight="1" x14ac:dyDescent="0.2">
      <c r="A738" s="144"/>
      <c r="B738" s="142"/>
      <c r="C738" s="143"/>
      <c r="D738" s="131" t="s">
        <v>18</v>
      </c>
      <c r="E738" s="107">
        <v>2501151.2400000002</v>
      </c>
    </row>
    <row r="739" spans="1:5" ht="20.100000000000001" customHeight="1" x14ac:dyDescent="0.2">
      <c r="A739" s="144">
        <v>221</v>
      </c>
      <c r="B739" s="142" t="s">
        <v>138</v>
      </c>
      <c r="C739" s="143" t="s">
        <v>124</v>
      </c>
      <c r="D739" s="131" t="s">
        <v>22</v>
      </c>
      <c r="E739" s="107">
        <v>4754302.4800000004</v>
      </c>
    </row>
    <row r="740" spans="1:5" ht="20.100000000000001" customHeight="1" x14ac:dyDescent="0.2">
      <c r="A740" s="144"/>
      <c r="B740" s="142"/>
      <c r="C740" s="143"/>
      <c r="D740" s="131" t="s">
        <v>17</v>
      </c>
      <c r="E740" s="107">
        <v>248000</v>
      </c>
    </row>
    <row r="741" spans="1:5" ht="20.100000000000001" customHeight="1" x14ac:dyDescent="0.2">
      <c r="A741" s="144"/>
      <c r="B741" s="142"/>
      <c r="C741" s="143"/>
      <c r="D741" s="131" t="s">
        <v>18</v>
      </c>
      <c r="E741" s="107">
        <v>5002302.4800000004</v>
      </c>
    </row>
    <row r="742" spans="1:5" ht="20.100000000000001" customHeight="1" x14ac:dyDescent="0.2">
      <c r="A742" s="144">
        <v>222</v>
      </c>
      <c r="B742" s="142" t="s">
        <v>138</v>
      </c>
      <c r="C742" s="143" t="s">
        <v>142</v>
      </c>
      <c r="D742" s="131" t="s">
        <v>26</v>
      </c>
      <c r="E742" s="123">
        <v>1706659.7</v>
      </c>
    </row>
    <row r="743" spans="1:5" ht="20.100000000000001" customHeight="1" x14ac:dyDescent="0.2">
      <c r="A743" s="144"/>
      <c r="B743" s="142"/>
      <c r="C743" s="143"/>
      <c r="D743" s="131" t="s">
        <v>27</v>
      </c>
      <c r="E743" s="123">
        <v>9276640.5199999996</v>
      </c>
    </row>
    <row r="744" spans="1:5" ht="20.100000000000001" customHeight="1" x14ac:dyDescent="0.2">
      <c r="A744" s="144"/>
      <c r="B744" s="142"/>
      <c r="C744" s="143"/>
      <c r="D744" s="131" t="s">
        <v>28</v>
      </c>
      <c r="E744" s="123">
        <v>1800681.76</v>
      </c>
    </row>
    <row r="745" spans="1:5" ht="20.100000000000001" customHeight="1" x14ac:dyDescent="0.2">
      <c r="A745" s="144"/>
      <c r="B745" s="142"/>
      <c r="C745" s="143"/>
      <c r="D745" s="131" t="s">
        <v>29</v>
      </c>
      <c r="E745" s="123">
        <v>1781018.83</v>
      </c>
    </row>
    <row r="746" spans="1:5" ht="20.100000000000001" customHeight="1" x14ac:dyDescent="0.2">
      <c r="A746" s="144"/>
      <c r="B746" s="142"/>
      <c r="C746" s="143"/>
      <c r="D746" s="131" t="s">
        <v>30</v>
      </c>
      <c r="E746" s="123">
        <v>1785034.5</v>
      </c>
    </row>
    <row r="747" spans="1:5" ht="20.100000000000001" customHeight="1" x14ac:dyDescent="0.2">
      <c r="A747" s="144"/>
      <c r="B747" s="142"/>
      <c r="C747" s="143"/>
      <c r="D747" s="131" t="s">
        <v>24</v>
      </c>
      <c r="E747" s="123">
        <v>9740630.4000000004</v>
      </c>
    </row>
    <row r="748" spans="1:5" ht="20.100000000000001" customHeight="1" x14ac:dyDescent="0.2">
      <c r="A748" s="144"/>
      <c r="B748" s="142"/>
      <c r="C748" s="143"/>
      <c r="D748" s="131" t="s">
        <v>32</v>
      </c>
      <c r="E748" s="123">
        <v>1328755</v>
      </c>
    </row>
    <row r="749" spans="1:5" ht="20.100000000000001" customHeight="1" x14ac:dyDescent="0.2">
      <c r="A749" s="144"/>
      <c r="B749" s="142"/>
      <c r="C749" s="143"/>
      <c r="D749" s="131" t="s">
        <v>18</v>
      </c>
      <c r="E749" s="123">
        <v>27419420.710000001</v>
      </c>
    </row>
    <row r="750" spans="1:5" ht="20.100000000000001" customHeight="1" x14ac:dyDescent="0.2">
      <c r="A750" s="144">
        <v>223</v>
      </c>
      <c r="B750" s="142" t="s">
        <v>143</v>
      </c>
      <c r="C750" s="143" t="s">
        <v>144</v>
      </c>
      <c r="D750" s="131" t="s">
        <v>24</v>
      </c>
      <c r="E750" s="123">
        <v>8432162.1600000001</v>
      </c>
    </row>
    <row r="751" spans="1:5" ht="20.100000000000001" customHeight="1" x14ac:dyDescent="0.2">
      <c r="A751" s="144"/>
      <c r="B751" s="142"/>
      <c r="C751" s="143"/>
      <c r="D751" s="131" t="s">
        <v>32</v>
      </c>
      <c r="E751" s="123">
        <v>939358.67</v>
      </c>
    </row>
    <row r="752" spans="1:5" ht="20.100000000000001" customHeight="1" x14ac:dyDescent="0.2">
      <c r="A752" s="144"/>
      <c r="B752" s="142"/>
      <c r="C752" s="143"/>
      <c r="D752" s="131" t="s">
        <v>18</v>
      </c>
      <c r="E752" s="123">
        <v>9371520.8300000001</v>
      </c>
    </row>
    <row r="753" spans="1:5" ht="20.100000000000001" customHeight="1" x14ac:dyDescent="0.2">
      <c r="A753" s="144">
        <v>224</v>
      </c>
      <c r="B753" s="142" t="s">
        <v>145</v>
      </c>
      <c r="C753" s="143">
        <v>17</v>
      </c>
      <c r="D753" s="131" t="s">
        <v>26</v>
      </c>
      <c r="E753" s="123">
        <v>1252442.95</v>
      </c>
    </row>
    <row r="754" spans="1:5" ht="20.100000000000001" customHeight="1" x14ac:dyDescent="0.2">
      <c r="A754" s="144"/>
      <c r="B754" s="142"/>
      <c r="C754" s="143"/>
      <c r="D754" s="131" t="s">
        <v>27</v>
      </c>
      <c r="E754" s="123">
        <v>8411496.1199999992</v>
      </c>
    </row>
    <row r="755" spans="1:5" ht="20.100000000000001" customHeight="1" x14ac:dyDescent="0.2">
      <c r="A755" s="144"/>
      <c r="B755" s="142"/>
      <c r="C755" s="143"/>
      <c r="D755" s="131" t="s">
        <v>28</v>
      </c>
      <c r="E755" s="123">
        <v>1619900.98</v>
      </c>
    </row>
    <row r="756" spans="1:5" ht="20.100000000000001" customHeight="1" x14ac:dyDescent="0.2">
      <c r="A756" s="144"/>
      <c r="B756" s="142"/>
      <c r="C756" s="143"/>
      <c r="D756" s="131" t="s">
        <v>29</v>
      </c>
      <c r="E756" s="123">
        <v>1722217.24</v>
      </c>
    </row>
    <row r="757" spans="1:5" ht="20.100000000000001" customHeight="1" x14ac:dyDescent="0.2">
      <c r="A757" s="144"/>
      <c r="B757" s="142"/>
      <c r="C757" s="143"/>
      <c r="D757" s="131" t="s">
        <v>146</v>
      </c>
      <c r="E757" s="123">
        <v>1215410.51</v>
      </c>
    </row>
    <row r="758" spans="1:5" ht="20.100000000000001" customHeight="1" x14ac:dyDescent="0.2">
      <c r="A758" s="144"/>
      <c r="B758" s="142"/>
      <c r="C758" s="143"/>
      <c r="D758" s="131" t="s">
        <v>30</v>
      </c>
      <c r="E758" s="123">
        <v>1760073.14</v>
      </c>
    </row>
    <row r="759" spans="1:5" ht="20.100000000000001" customHeight="1" x14ac:dyDescent="0.2">
      <c r="A759" s="144"/>
      <c r="B759" s="142"/>
      <c r="C759" s="143"/>
      <c r="D759" s="131" t="s">
        <v>17</v>
      </c>
      <c r="E759" s="123">
        <v>679427.78</v>
      </c>
    </row>
    <row r="760" spans="1:5" ht="20.100000000000001" customHeight="1" x14ac:dyDescent="0.2">
      <c r="A760" s="144"/>
      <c r="B760" s="142"/>
      <c r="C760" s="143"/>
      <c r="D760" s="131" t="s">
        <v>18</v>
      </c>
      <c r="E760" s="123">
        <v>16660968.720000001</v>
      </c>
    </row>
    <row r="761" spans="1:5" ht="20.100000000000001" customHeight="1" x14ac:dyDescent="0.2">
      <c r="A761" s="144">
        <v>225</v>
      </c>
      <c r="B761" s="142" t="s">
        <v>145</v>
      </c>
      <c r="C761" s="143">
        <v>47</v>
      </c>
      <c r="D761" s="131" t="s">
        <v>24</v>
      </c>
      <c r="E761" s="123">
        <v>6807443.0899999999</v>
      </c>
    </row>
    <row r="762" spans="1:5" ht="20.100000000000001" customHeight="1" x14ac:dyDescent="0.2">
      <c r="A762" s="144"/>
      <c r="B762" s="142"/>
      <c r="C762" s="143"/>
      <c r="D762" s="131" t="s">
        <v>31</v>
      </c>
      <c r="E762" s="123">
        <v>9207396.9000000004</v>
      </c>
    </row>
    <row r="763" spans="1:5" ht="20.100000000000001" customHeight="1" x14ac:dyDescent="0.2">
      <c r="A763" s="144"/>
      <c r="B763" s="142"/>
      <c r="C763" s="143"/>
      <c r="D763" s="131" t="s">
        <v>17</v>
      </c>
      <c r="E763" s="123">
        <v>1094734.04</v>
      </c>
    </row>
    <row r="764" spans="1:5" ht="20.100000000000001" customHeight="1" x14ac:dyDescent="0.2">
      <c r="A764" s="144"/>
      <c r="B764" s="142"/>
      <c r="C764" s="143"/>
      <c r="D764" s="131" t="s">
        <v>18</v>
      </c>
      <c r="E764" s="123">
        <v>17109574.030000001</v>
      </c>
    </row>
    <row r="765" spans="1:5" ht="20.100000000000001" customHeight="1" x14ac:dyDescent="0.2">
      <c r="A765" s="144">
        <v>226</v>
      </c>
      <c r="B765" s="142" t="s">
        <v>55</v>
      </c>
      <c r="C765" s="143">
        <v>27</v>
      </c>
      <c r="D765" s="131" t="s">
        <v>22</v>
      </c>
      <c r="E765" s="107">
        <v>2377151.2400000002</v>
      </c>
    </row>
    <row r="766" spans="1:5" ht="20.100000000000001" customHeight="1" x14ac:dyDescent="0.2">
      <c r="A766" s="144"/>
      <c r="B766" s="142"/>
      <c r="C766" s="143"/>
      <c r="D766" s="131" t="s">
        <v>17</v>
      </c>
      <c r="E766" s="107">
        <v>124000</v>
      </c>
    </row>
    <row r="767" spans="1:5" ht="20.100000000000001" customHeight="1" x14ac:dyDescent="0.2">
      <c r="A767" s="144"/>
      <c r="B767" s="142"/>
      <c r="C767" s="143"/>
      <c r="D767" s="131" t="s">
        <v>18</v>
      </c>
      <c r="E767" s="107">
        <v>2501151.2400000002</v>
      </c>
    </row>
    <row r="768" spans="1:5" ht="20.100000000000001" customHeight="1" x14ac:dyDescent="0.2">
      <c r="A768" s="144">
        <v>227</v>
      </c>
      <c r="B768" s="142" t="s">
        <v>55</v>
      </c>
      <c r="C768" s="143">
        <v>29</v>
      </c>
      <c r="D768" s="131" t="s">
        <v>22</v>
      </c>
      <c r="E768" s="107">
        <v>2377151.2400000002</v>
      </c>
    </row>
    <row r="769" spans="1:5" ht="20.100000000000001" customHeight="1" x14ac:dyDescent="0.2">
      <c r="A769" s="144"/>
      <c r="B769" s="142"/>
      <c r="C769" s="143"/>
      <c r="D769" s="131" t="s">
        <v>17</v>
      </c>
      <c r="E769" s="107">
        <v>124000</v>
      </c>
    </row>
    <row r="770" spans="1:5" ht="20.100000000000001" customHeight="1" x14ac:dyDescent="0.2">
      <c r="A770" s="144"/>
      <c r="B770" s="142"/>
      <c r="C770" s="143"/>
      <c r="D770" s="131" t="s">
        <v>18</v>
      </c>
      <c r="E770" s="107">
        <v>2501151.2400000002</v>
      </c>
    </row>
    <row r="771" spans="1:5" ht="20.100000000000001" customHeight="1" x14ac:dyDescent="0.2">
      <c r="A771" s="144">
        <v>228</v>
      </c>
      <c r="B771" s="142" t="s">
        <v>55</v>
      </c>
      <c r="C771" s="143">
        <v>31</v>
      </c>
      <c r="D771" s="131" t="s">
        <v>22</v>
      </c>
      <c r="E771" s="107">
        <v>2377151.2400000002</v>
      </c>
    </row>
    <row r="772" spans="1:5" ht="20.100000000000001" customHeight="1" x14ac:dyDescent="0.2">
      <c r="A772" s="144"/>
      <c r="B772" s="142"/>
      <c r="C772" s="143"/>
      <c r="D772" s="131" t="s">
        <v>17</v>
      </c>
      <c r="E772" s="107">
        <v>124000</v>
      </c>
    </row>
    <row r="773" spans="1:5" ht="20.100000000000001" customHeight="1" x14ac:dyDescent="0.2">
      <c r="A773" s="144"/>
      <c r="B773" s="142"/>
      <c r="C773" s="143"/>
      <c r="D773" s="131" t="s">
        <v>18</v>
      </c>
      <c r="E773" s="107">
        <v>2501151.2400000002</v>
      </c>
    </row>
    <row r="774" spans="1:5" ht="20.100000000000001" customHeight="1" x14ac:dyDescent="0.2">
      <c r="A774" s="144">
        <v>229</v>
      </c>
      <c r="B774" s="142" t="s">
        <v>55</v>
      </c>
      <c r="C774" s="143">
        <v>33</v>
      </c>
      <c r="D774" s="131" t="s">
        <v>16</v>
      </c>
      <c r="E774" s="123">
        <v>1851415.78</v>
      </c>
    </row>
    <row r="775" spans="1:5" ht="20.100000000000001" customHeight="1" x14ac:dyDescent="0.2">
      <c r="A775" s="144"/>
      <c r="B775" s="142"/>
      <c r="C775" s="143"/>
      <c r="D775" s="131" t="s">
        <v>17</v>
      </c>
      <c r="E775" s="123">
        <v>75945.039999999994</v>
      </c>
    </row>
    <row r="776" spans="1:5" ht="20.100000000000001" customHeight="1" x14ac:dyDescent="0.2">
      <c r="A776" s="144"/>
      <c r="B776" s="142"/>
      <c r="C776" s="143"/>
      <c r="D776" s="131" t="s">
        <v>18</v>
      </c>
      <c r="E776" s="123">
        <v>1927360.82</v>
      </c>
    </row>
    <row r="777" spans="1:5" ht="20.100000000000001" customHeight="1" x14ac:dyDescent="0.2">
      <c r="A777" s="144">
        <v>230</v>
      </c>
      <c r="B777" s="142" t="s">
        <v>148</v>
      </c>
      <c r="C777" s="143">
        <v>2</v>
      </c>
      <c r="D777" s="131" t="s">
        <v>16</v>
      </c>
      <c r="E777" s="123">
        <v>1851415.78</v>
      </c>
    </row>
    <row r="778" spans="1:5" ht="20.100000000000001" customHeight="1" x14ac:dyDescent="0.2">
      <c r="A778" s="144"/>
      <c r="B778" s="142"/>
      <c r="C778" s="143"/>
      <c r="D778" s="131" t="s">
        <v>17</v>
      </c>
      <c r="E778" s="123">
        <v>75945.039999999994</v>
      </c>
    </row>
    <row r="779" spans="1:5" ht="20.100000000000001" customHeight="1" x14ac:dyDescent="0.2">
      <c r="A779" s="144"/>
      <c r="B779" s="142"/>
      <c r="C779" s="143"/>
      <c r="D779" s="131" t="s">
        <v>18</v>
      </c>
      <c r="E779" s="123">
        <v>1927360.82</v>
      </c>
    </row>
    <row r="780" spans="1:5" ht="20.100000000000001" customHeight="1" x14ac:dyDescent="0.2">
      <c r="A780" s="144">
        <v>231</v>
      </c>
      <c r="B780" s="142" t="s">
        <v>148</v>
      </c>
      <c r="C780" s="143">
        <v>3</v>
      </c>
      <c r="D780" s="131" t="s">
        <v>16</v>
      </c>
      <c r="E780" s="123">
        <v>3702831.57</v>
      </c>
    </row>
    <row r="781" spans="1:5" ht="20.100000000000001" customHeight="1" x14ac:dyDescent="0.2">
      <c r="A781" s="144"/>
      <c r="B781" s="142"/>
      <c r="C781" s="143"/>
      <c r="D781" s="131" t="s">
        <v>17</v>
      </c>
      <c r="E781" s="123">
        <v>151890.07999999999</v>
      </c>
    </row>
    <row r="782" spans="1:5" ht="20.100000000000001" customHeight="1" x14ac:dyDescent="0.2">
      <c r="A782" s="144"/>
      <c r="B782" s="142"/>
      <c r="C782" s="143"/>
      <c r="D782" s="131" t="s">
        <v>18</v>
      </c>
      <c r="E782" s="123">
        <v>3854721.65</v>
      </c>
    </row>
    <row r="783" spans="1:5" ht="20.100000000000001" customHeight="1" x14ac:dyDescent="0.2">
      <c r="A783" s="144">
        <v>232</v>
      </c>
      <c r="B783" s="142" t="s">
        <v>148</v>
      </c>
      <c r="C783" s="143">
        <v>4</v>
      </c>
      <c r="D783" s="131" t="s">
        <v>16</v>
      </c>
      <c r="E783" s="123">
        <v>7405663.1399999997</v>
      </c>
    </row>
    <row r="784" spans="1:5" ht="20.100000000000001" customHeight="1" x14ac:dyDescent="0.2">
      <c r="A784" s="144"/>
      <c r="B784" s="142"/>
      <c r="C784" s="143"/>
      <c r="D784" s="131" t="s">
        <v>17</v>
      </c>
      <c r="E784" s="123">
        <v>303780.15999999997</v>
      </c>
    </row>
    <row r="785" spans="1:5" ht="20.100000000000001" customHeight="1" x14ac:dyDescent="0.2">
      <c r="A785" s="144"/>
      <c r="B785" s="142"/>
      <c r="C785" s="143"/>
      <c r="D785" s="131" t="s">
        <v>18</v>
      </c>
      <c r="E785" s="123">
        <v>7709443.2999999998</v>
      </c>
    </row>
    <row r="786" spans="1:5" ht="20.100000000000001" customHeight="1" x14ac:dyDescent="0.2">
      <c r="A786" s="144">
        <v>233</v>
      </c>
      <c r="B786" s="142" t="s">
        <v>148</v>
      </c>
      <c r="C786" s="143">
        <v>14</v>
      </c>
      <c r="D786" s="131" t="s">
        <v>16</v>
      </c>
      <c r="E786" s="123">
        <v>9257078.9199999999</v>
      </c>
    </row>
    <row r="787" spans="1:5" ht="20.100000000000001" customHeight="1" x14ac:dyDescent="0.2">
      <c r="A787" s="144"/>
      <c r="B787" s="142"/>
      <c r="C787" s="143"/>
      <c r="D787" s="131" t="s">
        <v>17</v>
      </c>
      <c r="E787" s="123">
        <v>379725.2</v>
      </c>
    </row>
    <row r="788" spans="1:5" ht="20.100000000000001" customHeight="1" x14ac:dyDescent="0.2">
      <c r="A788" s="144"/>
      <c r="B788" s="142"/>
      <c r="C788" s="143"/>
      <c r="D788" s="131" t="s">
        <v>18</v>
      </c>
      <c r="E788" s="123">
        <v>9636804.1199999992</v>
      </c>
    </row>
    <row r="789" spans="1:5" ht="12.6" customHeight="1" x14ac:dyDescent="0.2"/>
    <row r="790" spans="1:5" ht="15" customHeight="1" x14ac:dyDescent="0.2">
      <c r="A790" s="159" t="s">
        <v>149</v>
      </c>
      <c r="B790" s="159"/>
      <c r="C790" s="159"/>
      <c r="D790" s="159"/>
    </row>
    <row r="791" spans="1:5" ht="15.6" customHeight="1" x14ac:dyDescent="0.2">
      <c r="A791" s="160" t="s">
        <v>514</v>
      </c>
      <c r="B791" s="159"/>
      <c r="C791" s="159"/>
      <c r="D791" s="159"/>
    </row>
    <row r="792" spans="1:5" ht="15.6" customHeight="1" x14ac:dyDescent="0.2">
      <c r="A792" s="160" t="s">
        <v>516</v>
      </c>
      <c r="B792" s="159"/>
      <c r="C792" s="159"/>
      <c r="D792" s="159"/>
    </row>
    <row r="793" spans="1:5" s="119" customFormat="1" ht="14.25" customHeight="1" x14ac:dyDescent="0.2">
      <c r="A793" s="154" t="s">
        <v>519</v>
      </c>
      <c r="B793" s="154"/>
      <c r="C793" s="154"/>
      <c r="D793" s="154"/>
    </row>
    <row r="796" spans="1:5" s="119" customFormat="1" ht="15.6" customHeight="1" x14ac:dyDescent="0.2">
      <c r="A796" s="159"/>
      <c r="B796" s="159"/>
      <c r="C796" s="159"/>
      <c r="D796" s="159"/>
    </row>
  </sheetData>
  <mergeCells count="718">
    <mergeCell ref="A17:A19"/>
    <mergeCell ref="B17:B19"/>
    <mergeCell ref="C17:C19"/>
    <mergeCell ref="A20:A22"/>
    <mergeCell ref="B20:B22"/>
    <mergeCell ref="C20:C22"/>
    <mergeCell ref="D1:E1"/>
    <mergeCell ref="D2:E2"/>
    <mergeCell ref="D3:E3"/>
    <mergeCell ref="A11:E11"/>
    <mergeCell ref="A14:A15"/>
    <mergeCell ref="B14:B15"/>
    <mergeCell ref="C14:C15"/>
    <mergeCell ref="D14:D15"/>
    <mergeCell ref="E14:E15"/>
    <mergeCell ref="D4:E4"/>
    <mergeCell ref="A7:E7"/>
    <mergeCell ref="A8:E8"/>
    <mergeCell ref="A9:E9"/>
    <mergeCell ref="A10:E10"/>
    <mergeCell ref="A36:A37"/>
    <mergeCell ref="B36:B37"/>
    <mergeCell ref="C36:C37"/>
    <mergeCell ref="A33:A35"/>
    <mergeCell ref="B33:B35"/>
    <mergeCell ref="C33:C35"/>
    <mergeCell ref="A23:A25"/>
    <mergeCell ref="B23:B25"/>
    <mergeCell ref="C23:C25"/>
    <mergeCell ref="C26:C29"/>
    <mergeCell ref="B26:B29"/>
    <mergeCell ref="A26:A29"/>
    <mergeCell ref="C30:C32"/>
    <mergeCell ref="B30:B32"/>
    <mergeCell ref="A30:A32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56:A58"/>
    <mergeCell ref="B56:B58"/>
    <mergeCell ref="C56:C58"/>
    <mergeCell ref="A59:A61"/>
    <mergeCell ref="B59:B61"/>
    <mergeCell ref="C59:C61"/>
    <mergeCell ref="A50:A52"/>
    <mergeCell ref="B50:B52"/>
    <mergeCell ref="C50:C52"/>
    <mergeCell ref="A53:A55"/>
    <mergeCell ref="B53:B55"/>
    <mergeCell ref="C53:C55"/>
    <mergeCell ref="A98:A100"/>
    <mergeCell ref="B98:B100"/>
    <mergeCell ref="C98:C100"/>
    <mergeCell ref="A80:A82"/>
    <mergeCell ref="B80:B82"/>
    <mergeCell ref="C80:C82"/>
    <mergeCell ref="A83:A85"/>
    <mergeCell ref="B83:B85"/>
    <mergeCell ref="C83:C85"/>
    <mergeCell ref="C86:C94"/>
    <mergeCell ref="B86:B94"/>
    <mergeCell ref="A86:A94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124:A126"/>
    <mergeCell ref="B124:B126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B142:B145"/>
    <mergeCell ref="A142:A145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A149:A151"/>
    <mergeCell ref="B149:B151"/>
    <mergeCell ref="C149:C151"/>
    <mergeCell ref="A152:A154"/>
    <mergeCell ref="B152:B154"/>
    <mergeCell ref="C152:C154"/>
    <mergeCell ref="A146:A148"/>
    <mergeCell ref="B146:B148"/>
    <mergeCell ref="C146:C148"/>
    <mergeCell ref="A185:A187"/>
    <mergeCell ref="B185:B187"/>
    <mergeCell ref="C185:C187"/>
    <mergeCell ref="A188:A190"/>
    <mergeCell ref="B188:B190"/>
    <mergeCell ref="C188:C190"/>
    <mergeCell ref="A182:A184"/>
    <mergeCell ref="B182:B184"/>
    <mergeCell ref="C182:C184"/>
    <mergeCell ref="C211:C216"/>
    <mergeCell ref="B211:B216"/>
    <mergeCell ref="A211:A216"/>
    <mergeCell ref="A191:A193"/>
    <mergeCell ref="B191:B193"/>
    <mergeCell ref="C191:C193"/>
    <mergeCell ref="A194:A196"/>
    <mergeCell ref="B194:B196"/>
    <mergeCell ref="C194:C196"/>
    <mergeCell ref="A203:A206"/>
    <mergeCell ref="B203:B206"/>
    <mergeCell ref="C203:C206"/>
    <mergeCell ref="A200:A202"/>
    <mergeCell ref="B200:B202"/>
    <mergeCell ref="C200:C202"/>
    <mergeCell ref="C207:C210"/>
    <mergeCell ref="B207:B210"/>
    <mergeCell ref="A207:A210"/>
    <mergeCell ref="A223:A225"/>
    <mergeCell ref="B223:B225"/>
    <mergeCell ref="C223:C225"/>
    <mergeCell ref="A226:A228"/>
    <mergeCell ref="B226:B228"/>
    <mergeCell ref="C226:C228"/>
    <mergeCell ref="A217:A219"/>
    <mergeCell ref="B217:B219"/>
    <mergeCell ref="C217:C219"/>
    <mergeCell ref="A220:A222"/>
    <mergeCell ref="B220:B222"/>
    <mergeCell ref="C220:C222"/>
    <mergeCell ref="A232:A234"/>
    <mergeCell ref="B232:B234"/>
    <mergeCell ref="C232:C234"/>
    <mergeCell ref="C235:C237"/>
    <mergeCell ref="B235:B237"/>
    <mergeCell ref="A235:A237"/>
    <mergeCell ref="C229:C231"/>
    <mergeCell ref="B229:B231"/>
    <mergeCell ref="A229:A231"/>
    <mergeCell ref="A241:A243"/>
    <mergeCell ref="B241:B243"/>
    <mergeCell ref="C241:C243"/>
    <mergeCell ref="A244:A246"/>
    <mergeCell ref="B244:B246"/>
    <mergeCell ref="C244:C246"/>
    <mergeCell ref="A238:A240"/>
    <mergeCell ref="B238:B240"/>
    <mergeCell ref="C238:C240"/>
    <mergeCell ref="C262:C264"/>
    <mergeCell ref="B262:B264"/>
    <mergeCell ref="A262:A264"/>
    <mergeCell ref="A247:A249"/>
    <mergeCell ref="B247:B249"/>
    <mergeCell ref="C247:C249"/>
    <mergeCell ref="A250:A252"/>
    <mergeCell ref="B250:B252"/>
    <mergeCell ref="C250:C252"/>
    <mergeCell ref="A259:A261"/>
    <mergeCell ref="B259:B261"/>
    <mergeCell ref="C259:C261"/>
    <mergeCell ref="A253:A255"/>
    <mergeCell ref="B253:B255"/>
    <mergeCell ref="C253:C255"/>
    <mergeCell ref="C256:C258"/>
    <mergeCell ref="B256:B258"/>
    <mergeCell ref="A256:A258"/>
    <mergeCell ref="A271:A273"/>
    <mergeCell ref="B271:B273"/>
    <mergeCell ref="C271:C273"/>
    <mergeCell ref="A274:A276"/>
    <mergeCell ref="B274:B276"/>
    <mergeCell ref="C274:C276"/>
    <mergeCell ref="A265:A267"/>
    <mergeCell ref="B265:B267"/>
    <mergeCell ref="C265:C267"/>
    <mergeCell ref="A268:A270"/>
    <mergeCell ref="B268:B270"/>
    <mergeCell ref="C268:C270"/>
    <mergeCell ref="A283:A285"/>
    <mergeCell ref="B283:B285"/>
    <mergeCell ref="C283:C285"/>
    <mergeCell ref="A286:A288"/>
    <mergeCell ref="B286:B288"/>
    <mergeCell ref="C286:C288"/>
    <mergeCell ref="A277:A279"/>
    <mergeCell ref="B277:B279"/>
    <mergeCell ref="C277:C279"/>
    <mergeCell ref="A280:A282"/>
    <mergeCell ref="B280:B282"/>
    <mergeCell ref="C280:C282"/>
    <mergeCell ref="A295:A297"/>
    <mergeCell ref="B295:B297"/>
    <mergeCell ref="C295:C297"/>
    <mergeCell ref="A298:A300"/>
    <mergeCell ref="B298:B300"/>
    <mergeCell ref="C298:C300"/>
    <mergeCell ref="A289:A291"/>
    <mergeCell ref="B289:B291"/>
    <mergeCell ref="C289:C291"/>
    <mergeCell ref="A292:A294"/>
    <mergeCell ref="B292:B294"/>
    <mergeCell ref="C292:C294"/>
    <mergeCell ref="A307:A309"/>
    <mergeCell ref="B307:B309"/>
    <mergeCell ref="C307:C309"/>
    <mergeCell ref="A310:A312"/>
    <mergeCell ref="B310:B312"/>
    <mergeCell ref="C310:C312"/>
    <mergeCell ref="A301:A303"/>
    <mergeCell ref="B301:B303"/>
    <mergeCell ref="C301:C303"/>
    <mergeCell ref="A304:A306"/>
    <mergeCell ref="B304:B306"/>
    <mergeCell ref="C304:C306"/>
    <mergeCell ref="C328:C330"/>
    <mergeCell ref="A322:A324"/>
    <mergeCell ref="B322:B324"/>
    <mergeCell ref="C322:C324"/>
    <mergeCell ref="A316:A318"/>
    <mergeCell ref="B316:B318"/>
    <mergeCell ref="C316:C318"/>
    <mergeCell ref="C313:C315"/>
    <mergeCell ref="B313:B315"/>
    <mergeCell ref="A313:A315"/>
    <mergeCell ref="C319:C321"/>
    <mergeCell ref="B319:B321"/>
    <mergeCell ref="A319:A321"/>
    <mergeCell ref="B328:B330"/>
    <mergeCell ref="A356:A358"/>
    <mergeCell ref="B356:B358"/>
    <mergeCell ref="C356:C358"/>
    <mergeCell ref="A359:A361"/>
    <mergeCell ref="B359:B361"/>
    <mergeCell ref="C359:C361"/>
    <mergeCell ref="A353:A355"/>
    <mergeCell ref="B353:B355"/>
    <mergeCell ref="C353:C355"/>
    <mergeCell ref="A377:A379"/>
    <mergeCell ref="B377:B379"/>
    <mergeCell ref="C377:C379"/>
    <mergeCell ref="A368:A370"/>
    <mergeCell ref="B368:B370"/>
    <mergeCell ref="C368:C370"/>
    <mergeCell ref="A362:A364"/>
    <mergeCell ref="B362:B364"/>
    <mergeCell ref="C362:C364"/>
    <mergeCell ref="A365:A367"/>
    <mergeCell ref="B365:B367"/>
    <mergeCell ref="C365:C367"/>
    <mergeCell ref="A386:A388"/>
    <mergeCell ref="B386:B388"/>
    <mergeCell ref="C386:C388"/>
    <mergeCell ref="A389:A391"/>
    <mergeCell ref="B389:B391"/>
    <mergeCell ref="C389:C391"/>
    <mergeCell ref="A380:A382"/>
    <mergeCell ref="B380:B382"/>
    <mergeCell ref="C380:C382"/>
    <mergeCell ref="A383:A385"/>
    <mergeCell ref="B383:B385"/>
    <mergeCell ref="C383:C385"/>
    <mergeCell ref="A401:A403"/>
    <mergeCell ref="B401:B403"/>
    <mergeCell ref="C401:C403"/>
    <mergeCell ref="A392:A394"/>
    <mergeCell ref="B392:B394"/>
    <mergeCell ref="C392:C394"/>
    <mergeCell ref="A395:A397"/>
    <mergeCell ref="B395:B397"/>
    <mergeCell ref="C395:C397"/>
    <mergeCell ref="A444:A446"/>
    <mergeCell ref="B444:B446"/>
    <mergeCell ref="C444:C446"/>
    <mergeCell ref="A447:A450"/>
    <mergeCell ref="B447:B450"/>
    <mergeCell ref="C447:C450"/>
    <mergeCell ref="A436:A439"/>
    <mergeCell ref="B436:B439"/>
    <mergeCell ref="C436:C439"/>
    <mergeCell ref="A440:A443"/>
    <mergeCell ref="B440:B443"/>
    <mergeCell ref="C440:C443"/>
    <mergeCell ref="C469:C471"/>
    <mergeCell ref="A463:A465"/>
    <mergeCell ref="B463:B465"/>
    <mergeCell ref="C463:C465"/>
    <mergeCell ref="A456:A458"/>
    <mergeCell ref="B456:B458"/>
    <mergeCell ref="C456:C458"/>
    <mergeCell ref="A451:A453"/>
    <mergeCell ref="B451:B453"/>
    <mergeCell ref="C451:C453"/>
    <mergeCell ref="A454:A455"/>
    <mergeCell ref="B454:B455"/>
    <mergeCell ref="C454:C455"/>
    <mergeCell ref="A466:A468"/>
    <mergeCell ref="B466:B468"/>
    <mergeCell ref="C466:C468"/>
    <mergeCell ref="A469:A471"/>
    <mergeCell ref="B469:B471"/>
    <mergeCell ref="B500:B502"/>
    <mergeCell ref="C500:C502"/>
    <mergeCell ref="A529:A531"/>
    <mergeCell ref="B529:B531"/>
    <mergeCell ref="C529:C531"/>
    <mergeCell ref="A532:A534"/>
    <mergeCell ref="B532:B534"/>
    <mergeCell ref="C532:C534"/>
    <mergeCell ref="A526:A528"/>
    <mergeCell ref="B526:B528"/>
    <mergeCell ref="C526:C528"/>
    <mergeCell ref="C520:C522"/>
    <mergeCell ref="B520:B522"/>
    <mergeCell ref="A520:A522"/>
    <mergeCell ref="A511:A516"/>
    <mergeCell ref="B511:B516"/>
    <mergeCell ref="A550:A552"/>
    <mergeCell ref="B550:B552"/>
    <mergeCell ref="C550:C552"/>
    <mergeCell ref="A541:A543"/>
    <mergeCell ref="B541:B543"/>
    <mergeCell ref="C541:C543"/>
    <mergeCell ref="A544:A546"/>
    <mergeCell ref="B544:B546"/>
    <mergeCell ref="C544:C546"/>
    <mergeCell ref="A559:A561"/>
    <mergeCell ref="B559:B561"/>
    <mergeCell ref="C559:C561"/>
    <mergeCell ref="A562:A565"/>
    <mergeCell ref="B562:B565"/>
    <mergeCell ref="C562:C565"/>
    <mergeCell ref="A553:A555"/>
    <mergeCell ref="B553:B555"/>
    <mergeCell ref="C553:C555"/>
    <mergeCell ref="A556:A558"/>
    <mergeCell ref="B556:B558"/>
    <mergeCell ref="C556:C558"/>
    <mergeCell ref="A595:A597"/>
    <mergeCell ref="B595:B597"/>
    <mergeCell ref="C595:C597"/>
    <mergeCell ref="A598:A600"/>
    <mergeCell ref="B598:B600"/>
    <mergeCell ref="C598:C600"/>
    <mergeCell ref="A566:A568"/>
    <mergeCell ref="B566:B568"/>
    <mergeCell ref="C566:C568"/>
    <mergeCell ref="A569:A571"/>
    <mergeCell ref="B569:B571"/>
    <mergeCell ref="C569:C571"/>
    <mergeCell ref="A615:A618"/>
    <mergeCell ref="B615:B618"/>
    <mergeCell ref="C615:C618"/>
    <mergeCell ref="A619:A622"/>
    <mergeCell ref="B619:B622"/>
    <mergeCell ref="C619:C622"/>
    <mergeCell ref="A607:A610"/>
    <mergeCell ref="B607:B610"/>
    <mergeCell ref="C607:C610"/>
    <mergeCell ref="C611:C614"/>
    <mergeCell ref="B611:B614"/>
    <mergeCell ref="A611:A614"/>
    <mergeCell ref="B634:B636"/>
    <mergeCell ref="C634:C636"/>
    <mergeCell ref="A637:A639"/>
    <mergeCell ref="B637:B639"/>
    <mergeCell ref="C637:C639"/>
    <mergeCell ref="A623:A626"/>
    <mergeCell ref="B623:B626"/>
    <mergeCell ref="C623:C626"/>
    <mergeCell ref="A627:A630"/>
    <mergeCell ref="B627:B630"/>
    <mergeCell ref="C627:C630"/>
    <mergeCell ref="A697:A699"/>
    <mergeCell ref="B697:B699"/>
    <mergeCell ref="C697:C699"/>
    <mergeCell ref="C700:C704"/>
    <mergeCell ref="B700:B704"/>
    <mergeCell ref="A700:A704"/>
    <mergeCell ref="A666:A670"/>
    <mergeCell ref="B666:B670"/>
    <mergeCell ref="C666:C670"/>
    <mergeCell ref="A671:A675"/>
    <mergeCell ref="B671:B675"/>
    <mergeCell ref="C671:C675"/>
    <mergeCell ref="A691:A693"/>
    <mergeCell ref="B691:B693"/>
    <mergeCell ref="C691:C693"/>
    <mergeCell ref="A694:A696"/>
    <mergeCell ref="B694:B696"/>
    <mergeCell ref="C694:C696"/>
    <mergeCell ref="B680:B682"/>
    <mergeCell ref="C680:C682"/>
    <mergeCell ref="A683:A685"/>
    <mergeCell ref="B683:B685"/>
    <mergeCell ref="C683:C685"/>
    <mergeCell ref="A676:A679"/>
    <mergeCell ref="A712:A714"/>
    <mergeCell ref="B712:B714"/>
    <mergeCell ref="C712:C714"/>
    <mergeCell ref="A705:A707"/>
    <mergeCell ref="B705:B707"/>
    <mergeCell ref="C705:C707"/>
    <mergeCell ref="A708:A711"/>
    <mergeCell ref="B708:B711"/>
    <mergeCell ref="C708:C711"/>
    <mergeCell ref="A718:A720"/>
    <mergeCell ref="B718:B720"/>
    <mergeCell ref="C718:C720"/>
    <mergeCell ref="A721:A723"/>
    <mergeCell ref="B721:B723"/>
    <mergeCell ref="C721:C723"/>
    <mergeCell ref="A733:A735"/>
    <mergeCell ref="B733:B735"/>
    <mergeCell ref="C733:C735"/>
    <mergeCell ref="C730:C732"/>
    <mergeCell ref="B730:B732"/>
    <mergeCell ref="A730:A732"/>
    <mergeCell ref="A724:A726"/>
    <mergeCell ref="B724:B726"/>
    <mergeCell ref="C724:C726"/>
    <mergeCell ref="A727:A729"/>
    <mergeCell ref="B727:B729"/>
    <mergeCell ref="C77:C79"/>
    <mergeCell ref="B77:B79"/>
    <mergeCell ref="A77:A79"/>
    <mergeCell ref="C197:C199"/>
    <mergeCell ref="B197:B199"/>
    <mergeCell ref="A197:A199"/>
    <mergeCell ref="A783:A785"/>
    <mergeCell ref="B783:B785"/>
    <mergeCell ref="C783:C785"/>
    <mergeCell ref="A777:A779"/>
    <mergeCell ref="B777:B779"/>
    <mergeCell ref="C777:C779"/>
    <mergeCell ref="A780:A782"/>
    <mergeCell ref="B780:B782"/>
    <mergeCell ref="C780:C782"/>
    <mergeCell ref="A771:A773"/>
    <mergeCell ref="B771:B773"/>
    <mergeCell ref="C771:C773"/>
    <mergeCell ref="A774:A776"/>
    <mergeCell ref="B774:B776"/>
    <mergeCell ref="C774:C776"/>
    <mergeCell ref="A765:A767"/>
    <mergeCell ref="B765:B767"/>
    <mergeCell ref="C765:C767"/>
    <mergeCell ref="C727:C729"/>
    <mergeCell ref="A761:A764"/>
    <mergeCell ref="B761:B764"/>
    <mergeCell ref="C761:C764"/>
    <mergeCell ref="C753:C760"/>
    <mergeCell ref="B753:B760"/>
    <mergeCell ref="A753:A760"/>
    <mergeCell ref="A750:A752"/>
    <mergeCell ref="B750:B752"/>
    <mergeCell ref="C750:C752"/>
    <mergeCell ref="B742:B749"/>
    <mergeCell ref="C742:C749"/>
    <mergeCell ref="A736:A738"/>
    <mergeCell ref="B736:B738"/>
    <mergeCell ref="C736:C738"/>
    <mergeCell ref="A739:A741"/>
    <mergeCell ref="B739:B741"/>
    <mergeCell ref="C739:C741"/>
    <mergeCell ref="A742:A749"/>
    <mergeCell ref="A790:D790"/>
    <mergeCell ref="A791:D791"/>
    <mergeCell ref="A792:D792"/>
    <mergeCell ref="A796:D796"/>
    <mergeCell ref="C786:C788"/>
    <mergeCell ref="B786:B788"/>
    <mergeCell ref="A786:A788"/>
    <mergeCell ref="A768:A770"/>
    <mergeCell ref="B768:B770"/>
    <mergeCell ref="C768:C770"/>
    <mergeCell ref="B538:B540"/>
    <mergeCell ref="C538:C540"/>
    <mergeCell ref="A538:A540"/>
    <mergeCell ref="C404:C406"/>
    <mergeCell ref="B404:B406"/>
    <mergeCell ref="A404:A406"/>
    <mergeCell ref="C511:C516"/>
    <mergeCell ref="B503:B505"/>
    <mergeCell ref="C503:C505"/>
    <mergeCell ref="A506:A510"/>
    <mergeCell ref="B506:B510"/>
    <mergeCell ref="C506:C510"/>
    <mergeCell ref="A517:A519"/>
    <mergeCell ref="B517:B519"/>
    <mergeCell ref="C517:C519"/>
    <mergeCell ref="A497:A499"/>
    <mergeCell ref="B497:B499"/>
    <mergeCell ref="A472:A474"/>
    <mergeCell ref="B472:B474"/>
    <mergeCell ref="C459:C462"/>
    <mergeCell ref="B489:B496"/>
    <mergeCell ref="A489:A496"/>
    <mergeCell ref="C489:C496"/>
    <mergeCell ref="A433:A435"/>
    <mergeCell ref="A535:A537"/>
    <mergeCell ref="B535:B537"/>
    <mergeCell ref="C535:C537"/>
    <mergeCell ref="A337:A343"/>
    <mergeCell ref="C350:C352"/>
    <mergeCell ref="B350:B352"/>
    <mergeCell ref="A350:A352"/>
    <mergeCell ref="C371:C373"/>
    <mergeCell ref="B371:B373"/>
    <mergeCell ref="A371:A373"/>
    <mergeCell ref="A503:A505"/>
    <mergeCell ref="B478:B480"/>
    <mergeCell ref="C478:C480"/>
    <mergeCell ref="A486:A488"/>
    <mergeCell ref="B486:B488"/>
    <mergeCell ref="C486:C488"/>
    <mergeCell ref="A481:A485"/>
    <mergeCell ref="C472:C474"/>
    <mergeCell ref="A475:A477"/>
    <mergeCell ref="B475:B477"/>
    <mergeCell ref="C475:C477"/>
    <mergeCell ref="A478:A480"/>
    <mergeCell ref="C497:C499"/>
    <mergeCell ref="A500:A502"/>
    <mergeCell ref="A113:A117"/>
    <mergeCell ref="C142:C145"/>
    <mergeCell ref="A179:A181"/>
    <mergeCell ref="A167:A169"/>
    <mergeCell ref="B167:B169"/>
    <mergeCell ref="C167:C169"/>
    <mergeCell ref="C170:C172"/>
    <mergeCell ref="B170:B172"/>
    <mergeCell ref="A170:A172"/>
    <mergeCell ref="A173:A175"/>
    <mergeCell ref="B173:B175"/>
    <mergeCell ref="C173:C175"/>
    <mergeCell ref="A176:A178"/>
    <mergeCell ref="B176:B178"/>
    <mergeCell ref="C176:C178"/>
    <mergeCell ref="A158:A160"/>
    <mergeCell ref="B158:B160"/>
    <mergeCell ref="C158:C160"/>
    <mergeCell ref="A161:A163"/>
    <mergeCell ref="B161:B163"/>
    <mergeCell ref="C161:C163"/>
    <mergeCell ref="A164:A166"/>
    <mergeCell ref="B164:B166"/>
    <mergeCell ref="C164:C166"/>
    <mergeCell ref="C179:C181"/>
    <mergeCell ref="B179:B181"/>
    <mergeCell ref="C113:C117"/>
    <mergeCell ref="C325:C327"/>
    <mergeCell ref="A328:A330"/>
    <mergeCell ref="A62:A64"/>
    <mergeCell ref="B62:B64"/>
    <mergeCell ref="C62:C64"/>
    <mergeCell ref="A65:A67"/>
    <mergeCell ref="B65:B67"/>
    <mergeCell ref="C65:C67"/>
    <mergeCell ref="C95:C97"/>
    <mergeCell ref="B95:B97"/>
    <mergeCell ref="A95:A97"/>
    <mergeCell ref="A74:A76"/>
    <mergeCell ref="B74:B76"/>
    <mergeCell ref="C74:C76"/>
    <mergeCell ref="A68:A70"/>
    <mergeCell ref="B68:B70"/>
    <mergeCell ref="C68:C70"/>
    <mergeCell ref="A71:A73"/>
    <mergeCell ref="B71:B73"/>
    <mergeCell ref="C71:C73"/>
    <mergeCell ref="B113:B117"/>
    <mergeCell ref="A430:A432"/>
    <mergeCell ref="B430:B432"/>
    <mergeCell ref="C430:C432"/>
    <mergeCell ref="B481:B485"/>
    <mergeCell ref="C481:C485"/>
    <mergeCell ref="A155:A157"/>
    <mergeCell ref="B155:B157"/>
    <mergeCell ref="C155:C157"/>
    <mergeCell ref="C347:C349"/>
    <mergeCell ref="B347:B349"/>
    <mergeCell ref="A347:A349"/>
    <mergeCell ref="A344:A346"/>
    <mergeCell ref="B344:B346"/>
    <mergeCell ref="C344:C346"/>
    <mergeCell ref="C337:C343"/>
    <mergeCell ref="B337:B343"/>
    <mergeCell ref="A331:A333"/>
    <mergeCell ref="B331:B333"/>
    <mergeCell ref="C331:C333"/>
    <mergeCell ref="A334:A336"/>
    <mergeCell ref="B334:B336"/>
    <mergeCell ref="C334:C336"/>
    <mergeCell ref="A325:A327"/>
    <mergeCell ref="B325:B327"/>
    <mergeCell ref="C374:C376"/>
    <mergeCell ref="B374:B376"/>
    <mergeCell ref="A374:A376"/>
    <mergeCell ref="A427:A429"/>
    <mergeCell ref="B427:B429"/>
    <mergeCell ref="C427:C429"/>
    <mergeCell ref="A413:A415"/>
    <mergeCell ref="B413:B415"/>
    <mergeCell ref="C413:C415"/>
    <mergeCell ref="A416:A418"/>
    <mergeCell ref="B416:B418"/>
    <mergeCell ref="C416:C418"/>
    <mergeCell ref="C419:C426"/>
    <mergeCell ref="B419:B426"/>
    <mergeCell ref="A419:A426"/>
    <mergeCell ref="A407:A409"/>
    <mergeCell ref="B407:B409"/>
    <mergeCell ref="C407:C409"/>
    <mergeCell ref="A410:A412"/>
    <mergeCell ref="B410:B412"/>
    <mergeCell ref="C410:C412"/>
    <mergeCell ref="A398:A400"/>
    <mergeCell ref="B398:B400"/>
    <mergeCell ref="C398:C400"/>
    <mergeCell ref="B676:B679"/>
    <mergeCell ref="C676:C679"/>
    <mergeCell ref="A680:A682"/>
    <mergeCell ref="C601:C603"/>
    <mergeCell ref="B601:B603"/>
    <mergeCell ref="A601:A603"/>
    <mergeCell ref="A663:A665"/>
    <mergeCell ref="B663:B665"/>
    <mergeCell ref="C663:C665"/>
    <mergeCell ref="A652:A655"/>
    <mergeCell ref="B652:B655"/>
    <mergeCell ref="C652:C655"/>
    <mergeCell ref="A646:A648"/>
    <mergeCell ref="B646:B648"/>
    <mergeCell ref="C646:C648"/>
    <mergeCell ref="A649:A651"/>
    <mergeCell ref="B649:B651"/>
    <mergeCell ref="C649:C651"/>
    <mergeCell ref="A640:A642"/>
    <mergeCell ref="B640:B642"/>
    <mergeCell ref="A660:A662"/>
    <mergeCell ref="B660:B662"/>
    <mergeCell ref="C660:C662"/>
    <mergeCell ref="C640:C642"/>
    <mergeCell ref="B656:B659"/>
    <mergeCell ref="A656:A659"/>
    <mergeCell ref="C547:C549"/>
    <mergeCell ref="B547:B549"/>
    <mergeCell ref="A547:A549"/>
    <mergeCell ref="A589:A591"/>
    <mergeCell ref="B589:B591"/>
    <mergeCell ref="C589:C591"/>
    <mergeCell ref="A592:A594"/>
    <mergeCell ref="B592:B594"/>
    <mergeCell ref="C592:C594"/>
    <mergeCell ref="A578:A585"/>
    <mergeCell ref="B578:B585"/>
    <mergeCell ref="C578:C585"/>
    <mergeCell ref="A586:A588"/>
    <mergeCell ref="B586:B588"/>
    <mergeCell ref="C586:C588"/>
    <mergeCell ref="A572:A574"/>
    <mergeCell ref="B572:B574"/>
    <mergeCell ref="C572:C574"/>
    <mergeCell ref="C643:C645"/>
    <mergeCell ref="B643:B645"/>
    <mergeCell ref="A643:A645"/>
    <mergeCell ref="A634:A636"/>
    <mergeCell ref="B433:B435"/>
    <mergeCell ref="C433:C435"/>
    <mergeCell ref="A459:A462"/>
    <mergeCell ref="B459:B462"/>
    <mergeCell ref="C523:C525"/>
    <mergeCell ref="B523:B525"/>
    <mergeCell ref="A523:A525"/>
    <mergeCell ref="A793:D793"/>
    <mergeCell ref="A686:A690"/>
    <mergeCell ref="B686:B690"/>
    <mergeCell ref="C686:C690"/>
    <mergeCell ref="A715:A717"/>
    <mergeCell ref="B715:B717"/>
    <mergeCell ref="C715:C717"/>
    <mergeCell ref="A575:A577"/>
    <mergeCell ref="B575:B577"/>
    <mergeCell ref="C575:C577"/>
    <mergeCell ref="B604:B606"/>
    <mergeCell ref="A604:A606"/>
    <mergeCell ref="C604:C606"/>
    <mergeCell ref="A631:A633"/>
    <mergeCell ref="B631:B633"/>
    <mergeCell ref="C631:C633"/>
    <mergeCell ref="C656:C659"/>
  </mergeCells>
  <printOptions horizontalCentered="1"/>
  <pageMargins left="0.74803149606299213" right="0.74803149606299213" top="1.1811023622047245" bottom="0.35433070866141736" header="0" footer="0"/>
  <pageSetup paperSize="9" scale="79" fitToHeight="0" orientation="landscape" useFirstPageNumber="1" r:id="rId1"/>
  <headerFooter differentFirst="1">
    <oddHeader>&amp;C&amp;12
&amp;P</oddHeader>
  </headerFooter>
  <rowBreaks count="27" manualBreakCount="27">
    <brk id="25" max="16383" man="1"/>
    <brk id="52" max="16383" man="1"/>
    <brk id="79" max="16383" man="1"/>
    <brk id="106" max="16383" man="1"/>
    <brk id="132" max="16383" man="1"/>
    <brk id="160" max="16383" man="1"/>
    <brk id="187" max="16383" man="1"/>
    <brk id="216" max="4" man="1"/>
    <brk id="246" max="16383" man="1"/>
    <brk id="273" max="16383" man="1"/>
    <brk id="300" max="16383" man="1"/>
    <brk id="327" max="16383" man="1"/>
    <brk id="355" max="16383" man="1"/>
    <brk id="382" max="16383" man="1"/>
    <brk id="409" max="16383" man="1"/>
    <brk id="435" max="16383" man="1"/>
    <brk id="462" max="16383" man="1"/>
    <brk id="488" max="16383" man="1"/>
    <brk id="516" max="16383" man="1"/>
    <brk id="574" max="16383" man="1"/>
    <brk id="603" max="4" man="1"/>
    <brk id="633" max="16383" man="1"/>
    <brk id="662" max="16383" man="1"/>
    <brk id="690" max="16383" man="1"/>
    <brk id="720" max="16383" man="1"/>
    <brk id="749" max="16383" man="1"/>
    <brk id="77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9"/>
  <sheetViews>
    <sheetView view="pageBreakPreview" topLeftCell="A19" zoomScale="90" zoomScaleNormal="100" zoomScaleSheetLayoutView="90" zoomScalePageLayoutView="80" workbookViewId="0">
      <selection activeCell="B33" sqref="B33:B41"/>
    </sheetView>
  </sheetViews>
  <sheetFormatPr defaultColWidth="9" defaultRowHeight="12.75" x14ac:dyDescent="0.2"/>
  <cols>
    <col min="1" max="1" width="8.5" style="117" customWidth="1"/>
    <col min="2" max="2" width="35.5" style="109" customWidth="1"/>
    <col min="3" max="3" width="15.6640625" style="118" customWidth="1"/>
    <col min="4" max="4" width="47.5" style="117" customWidth="1"/>
    <col min="5" max="5" width="37.1640625" style="119" customWidth="1"/>
    <col min="6" max="6" width="10.5" style="109" bestFit="1" customWidth="1"/>
    <col min="7" max="16384" width="9" style="109"/>
  </cols>
  <sheetData>
    <row r="1" spans="1:15" ht="16.899999999999999" customHeight="1" x14ac:dyDescent="0.25">
      <c r="A1" s="113"/>
      <c r="B1" s="108"/>
      <c r="C1" s="114"/>
      <c r="D1" s="162" t="s">
        <v>0</v>
      </c>
      <c r="E1" s="162"/>
      <c r="K1" s="174"/>
      <c r="L1" s="174"/>
      <c r="M1" s="174"/>
      <c r="N1" s="174"/>
      <c r="O1" s="174"/>
    </row>
    <row r="2" spans="1:15" ht="16.899999999999999" customHeight="1" x14ac:dyDescent="0.25">
      <c r="A2" s="113"/>
      <c r="B2" s="108"/>
      <c r="C2" s="114"/>
      <c r="D2" s="162" t="s">
        <v>1</v>
      </c>
      <c r="E2" s="162"/>
      <c r="K2" s="174"/>
      <c r="L2" s="174"/>
      <c r="M2" s="174"/>
      <c r="N2" s="174"/>
      <c r="O2" s="174"/>
    </row>
    <row r="3" spans="1:15" ht="16.899999999999999" customHeight="1" x14ac:dyDescent="0.25">
      <c r="A3" s="113"/>
      <c r="B3" s="108"/>
      <c r="C3" s="114"/>
      <c r="D3" s="162" t="s">
        <v>2</v>
      </c>
      <c r="E3" s="162"/>
      <c r="K3" s="174"/>
      <c r="L3" s="174"/>
      <c r="M3" s="174"/>
      <c r="N3" s="174"/>
      <c r="O3" s="174"/>
    </row>
    <row r="4" spans="1:15" ht="16.899999999999999" customHeight="1" x14ac:dyDescent="0.25">
      <c r="A4" s="113"/>
      <c r="B4" s="108"/>
      <c r="C4" s="114"/>
      <c r="D4" s="162" t="s">
        <v>510</v>
      </c>
      <c r="E4" s="162"/>
      <c r="K4" s="174"/>
      <c r="L4" s="174"/>
      <c r="M4" s="174"/>
      <c r="N4" s="174"/>
      <c r="O4" s="174"/>
    </row>
    <row r="5" spans="1:15" ht="13.15" customHeight="1" x14ac:dyDescent="0.2">
      <c r="A5" s="113"/>
      <c r="B5" s="108"/>
      <c r="C5" s="114"/>
      <c r="D5" s="113"/>
      <c r="E5" s="115"/>
    </row>
    <row r="6" spans="1:15" ht="13.15" customHeight="1" x14ac:dyDescent="0.2">
      <c r="A6" s="113"/>
      <c r="B6" s="108"/>
      <c r="C6" s="114"/>
      <c r="D6" s="113"/>
      <c r="E6" s="115"/>
    </row>
    <row r="7" spans="1:15" ht="16.899999999999999" customHeight="1" x14ac:dyDescent="0.2">
      <c r="A7" s="163" t="s">
        <v>4</v>
      </c>
      <c r="B7" s="163"/>
      <c r="C7" s="163"/>
      <c r="D7" s="163"/>
      <c r="E7" s="163"/>
      <c r="F7" s="116"/>
      <c r="G7" s="116"/>
      <c r="H7" s="116"/>
      <c r="I7" s="116"/>
      <c r="J7" s="116"/>
    </row>
    <row r="8" spans="1:15" ht="16.899999999999999" customHeight="1" x14ac:dyDescent="0.2">
      <c r="A8" s="163" t="s">
        <v>5</v>
      </c>
      <c r="B8" s="163"/>
      <c r="C8" s="163"/>
      <c r="D8" s="163"/>
      <c r="E8" s="163"/>
      <c r="F8" s="116"/>
      <c r="G8" s="116"/>
      <c r="H8" s="116"/>
      <c r="I8" s="116"/>
      <c r="J8" s="116"/>
    </row>
    <row r="9" spans="1:15" ht="16.899999999999999" customHeight="1" x14ac:dyDescent="0.2">
      <c r="A9" s="163" t="s">
        <v>6</v>
      </c>
      <c r="B9" s="163"/>
      <c r="C9" s="163"/>
      <c r="D9" s="163"/>
      <c r="E9" s="163"/>
      <c r="F9" s="116"/>
      <c r="G9" s="116"/>
      <c r="H9" s="116"/>
      <c r="I9" s="116"/>
      <c r="J9" s="116"/>
    </row>
    <row r="10" spans="1:15" ht="16.899999999999999" customHeight="1" x14ac:dyDescent="0.2">
      <c r="A10" s="163" t="s">
        <v>7</v>
      </c>
      <c r="B10" s="163"/>
      <c r="C10" s="163"/>
      <c r="D10" s="163"/>
      <c r="E10" s="163"/>
      <c r="F10" s="116"/>
      <c r="G10" s="116"/>
      <c r="H10" s="116"/>
      <c r="I10" s="116"/>
      <c r="J10" s="116"/>
    </row>
    <row r="11" spans="1:15" ht="16.899999999999999" customHeight="1" x14ac:dyDescent="0.2">
      <c r="A11" s="163" t="s">
        <v>8</v>
      </c>
      <c r="B11" s="163"/>
      <c r="C11" s="163"/>
      <c r="D11" s="163"/>
      <c r="E11" s="163"/>
      <c r="F11" s="116"/>
      <c r="G11" s="116"/>
      <c r="H11" s="116"/>
      <c r="I11" s="116"/>
      <c r="J11" s="116"/>
    </row>
    <row r="12" spans="1:15" ht="13.15" customHeight="1" x14ac:dyDescent="0.2"/>
    <row r="13" spans="1:15" ht="100.15" customHeight="1" x14ac:dyDescent="0.2">
      <c r="A13" s="144" t="s">
        <v>9</v>
      </c>
      <c r="B13" s="145" t="s">
        <v>10</v>
      </c>
      <c r="C13" s="158" t="s">
        <v>11</v>
      </c>
      <c r="D13" s="144" t="s">
        <v>12</v>
      </c>
      <c r="E13" s="164" t="s">
        <v>13</v>
      </c>
      <c r="F13" s="120"/>
    </row>
    <row r="14" spans="1:15" ht="13.9" hidden="1" customHeight="1" x14ac:dyDescent="0.2">
      <c r="A14" s="144"/>
      <c r="B14" s="147"/>
      <c r="C14" s="158"/>
      <c r="D14" s="144"/>
      <c r="E14" s="164"/>
      <c r="F14" s="120"/>
    </row>
    <row r="15" spans="1:15" ht="17.25" customHeight="1" x14ac:dyDescent="0.2">
      <c r="A15" s="121">
        <v>1</v>
      </c>
      <c r="B15" s="110">
        <v>2</v>
      </c>
      <c r="C15" s="110">
        <v>3</v>
      </c>
      <c r="D15" s="121">
        <v>4</v>
      </c>
      <c r="E15" s="122">
        <v>5</v>
      </c>
      <c r="F15" s="120"/>
    </row>
    <row r="16" spans="1:15" ht="17.25" customHeight="1" x14ac:dyDescent="0.2">
      <c r="A16" s="151">
        <v>1</v>
      </c>
      <c r="B16" s="165" t="s">
        <v>14</v>
      </c>
      <c r="C16" s="168" t="s">
        <v>15</v>
      </c>
      <c r="D16" s="131" t="s">
        <v>16</v>
      </c>
      <c r="E16" s="107">
        <v>3702831.57</v>
      </c>
      <c r="F16" s="120"/>
    </row>
    <row r="17" spans="1:6" ht="17.25" customHeight="1" x14ac:dyDescent="0.2">
      <c r="A17" s="152"/>
      <c r="B17" s="166"/>
      <c r="C17" s="169"/>
      <c r="D17" s="131" t="s">
        <v>17</v>
      </c>
      <c r="E17" s="107">
        <v>151890.07999999999</v>
      </c>
      <c r="F17" s="120"/>
    </row>
    <row r="18" spans="1:6" ht="17.25" customHeight="1" x14ac:dyDescent="0.2">
      <c r="A18" s="153"/>
      <c r="B18" s="167"/>
      <c r="C18" s="170"/>
      <c r="D18" s="131" t="s">
        <v>18</v>
      </c>
      <c r="E18" s="107">
        <v>3854721.65</v>
      </c>
      <c r="F18" s="120"/>
    </row>
    <row r="19" spans="1:6" ht="17.25" customHeight="1" x14ac:dyDescent="0.2">
      <c r="A19" s="151">
        <v>2</v>
      </c>
      <c r="B19" s="165" t="s">
        <v>14</v>
      </c>
      <c r="C19" s="168" t="s">
        <v>19</v>
      </c>
      <c r="D19" s="131" t="s">
        <v>16</v>
      </c>
      <c r="E19" s="107">
        <v>7405663.1399999997</v>
      </c>
      <c r="F19" s="120"/>
    </row>
    <row r="20" spans="1:6" ht="17.25" customHeight="1" x14ac:dyDescent="0.2">
      <c r="A20" s="152"/>
      <c r="B20" s="166"/>
      <c r="C20" s="169"/>
      <c r="D20" s="131" t="s">
        <v>17</v>
      </c>
      <c r="E20" s="107">
        <v>303780.15999999997</v>
      </c>
      <c r="F20" s="120"/>
    </row>
    <row r="21" spans="1:6" ht="17.25" customHeight="1" x14ac:dyDescent="0.2">
      <c r="A21" s="153"/>
      <c r="B21" s="167"/>
      <c r="C21" s="170"/>
      <c r="D21" s="131" t="s">
        <v>18</v>
      </c>
      <c r="E21" s="107">
        <v>7709443.2999999998</v>
      </c>
      <c r="F21" s="120"/>
    </row>
    <row r="22" spans="1:6" ht="16.899999999999999" customHeight="1" x14ac:dyDescent="0.2">
      <c r="A22" s="151">
        <v>3</v>
      </c>
      <c r="B22" s="165" t="s">
        <v>14</v>
      </c>
      <c r="C22" s="168" t="s">
        <v>20</v>
      </c>
      <c r="D22" s="131" t="s">
        <v>16</v>
      </c>
      <c r="E22" s="107">
        <v>1851415.78</v>
      </c>
      <c r="F22" s="120"/>
    </row>
    <row r="23" spans="1:6" ht="16.899999999999999" customHeight="1" x14ac:dyDescent="0.2">
      <c r="A23" s="152"/>
      <c r="B23" s="166"/>
      <c r="C23" s="169"/>
      <c r="D23" s="131" t="s">
        <v>17</v>
      </c>
      <c r="E23" s="107">
        <v>75945.039999999994</v>
      </c>
      <c r="F23" s="120"/>
    </row>
    <row r="24" spans="1:6" ht="16.899999999999999" customHeight="1" x14ac:dyDescent="0.2">
      <c r="A24" s="153"/>
      <c r="B24" s="167"/>
      <c r="C24" s="170"/>
      <c r="D24" s="131" t="s">
        <v>18</v>
      </c>
      <c r="E24" s="107">
        <v>1927360.82</v>
      </c>
      <c r="F24" s="120"/>
    </row>
    <row r="25" spans="1:6" ht="16.899999999999999" customHeight="1" x14ac:dyDescent="0.2">
      <c r="A25" s="151">
        <v>4</v>
      </c>
      <c r="B25" s="165" t="s">
        <v>14</v>
      </c>
      <c r="C25" s="168" t="s">
        <v>21</v>
      </c>
      <c r="D25" s="131" t="s">
        <v>22</v>
      </c>
      <c r="E25" s="107">
        <v>4754302.4800000004</v>
      </c>
      <c r="F25" s="120"/>
    </row>
    <row r="26" spans="1:6" ht="16.899999999999999" customHeight="1" x14ac:dyDescent="0.2">
      <c r="A26" s="153"/>
      <c r="B26" s="167"/>
      <c r="C26" s="170"/>
      <c r="D26" s="131" t="s">
        <v>16</v>
      </c>
      <c r="E26" s="107">
        <v>7405663.1399999997</v>
      </c>
      <c r="F26" s="120"/>
    </row>
    <row r="27" spans="1:6" ht="17.25" customHeight="1" x14ac:dyDescent="0.2">
      <c r="A27" s="121">
        <v>1</v>
      </c>
      <c r="B27" s="110">
        <v>2</v>
      </c>
      <c r="C27" s="110">
        <v>3</v>
      </c>
      <c r="D27" s="121">
        <v>4</v>
      </c>
      <c r="E27" s="122">
        <v>5</v>
      </c>
      <c r="F27" s="120"/>
    </row>
    <row r="28" spans="1:6" ht="16.899999999999999" customHeight="1" x14ac:dyDescent="0.2">
      <c r="A28" s="144"/>
      <c r="B28" s="143"/>
      <c r="C28" s="143"/>
      <c r="D28" s="131" t="s">
        <v>17</v>
      </c>
      <c r="E28" s="107">
        <v>551780.16</v>
      </c>
      <c r="F28" s="120"/>
    </row>
    <row r="29" spans="1:6" ht="16.899999999999999" customHeight="1" x14ac:dyDescent="0.2">
      <c r="A29" s="144"/>
      <c r="B29" s="143"/>
      <c r="C29" s="143"/>
      <c r="D29" s="131" t="s">
        <v>18</v>
      </c>
      <c r="E29" s="107">
        <v>12711745.779999999</v>
      </c>
      <c r="F29" s="120"/>
    </row>
    <row r="30" spans="1:6" ht="16.899999999999999" customHeight="1" x14ac:dyDescent="0.2">
      <c r="A30" s="151">
        <v>5</v>
      </c>
      <c r="B30" s="142" t="s">
        <v>23</v>
      </c>
      <c r="C30" s="143">
        <v>2</v>
      </c>
      <c r="D30" s="131" t="s">
        <v>24</v>
      </c>
      <c r="E30" s="107">
        <v>8274424.8600000003</v>
      </c>
      <c r="F30" s="120"/>
    </row>
    <row r="31" spans="1:6" ht="16.899999999999999" customHeight="1" x14ac:dyDescent="0.2">
      <c r="A31" s="152"/>
      <c r="B31" s="142"/>
      <c r="C31" s="143"/>
      <c r="D31" s="131" t="s">
        <v>17</v>
      </c>
      <c r="E31" s="107">
        <v>466942.1</v>
      </c>
      <c r="F31" s="120"/>
    </row>
    <row r="32" spans="1:6" ht="16.899999999999999" customHeight="1" x14ac:dyDescent="0.2">
      <c r="A32" s="153"/>
      <c r="B32" s="142"/>
      <c r="C32" s="143"/>
      <c r="D32" s="131" t="s">
        <v>18</v>
      </c>
      <c r="E32" s="107" t="s">
        <v>25</v>
      </c>
      <c r="F32" s="120"/>
    </row>
    <row r="33" spans="1:6" ht="16.899999999999999" customHeight="1" x14ac:dyDescent="0.2">
      <c r="A33" s="151">
        <v>6</v>
      </c>
      <c r="B33" s="165" t="s">
        <v>23</v>
      </c>
      <c r="C33" s="168">
        <v>28</v>
      </c>
      <c r="D33" s="131" t="s">
        <v>26</v>
      </c>
      <c r="E33" s="107">
        <v>465992.84</v>
      </c>
      <c r="F33" s="120"/>
    </row>
    <row r="34" spans="1:6" ht="16.899999999999999" customHeight="1" x14ac:dyDescent="0.2">
      <c r="A34" s="152"/>
      <c r="B34" s="166"/>
      <c r="C34" s="169"/>
      <c r="D34" s="131" t="s">
        <v>27</v>
      </c>
      <c r="E34" s="107">
        <v>2218277.17</v>
      </c>
      <c r="F34" s="120"/>
    </row>
    <row r="35" spans="1:6" ht="16.899999999999999" customHeight="1" x14ac:dyDescent="0.2">
      <c r="A35" s="152"/>
      <c r="B35" s="166"/>
      <c r="C35" s="169"/>
      <c r="D35" s="131" t="s">
        <v>28</v>
      </c>
      <c r="E35" s="123">
        <v>452638.79</v>
      </c>
      <c r="F35" s="120"/>
    </row>
    <row r="36" spans="1:6" ht="16.899999999999999" customHeight="1" x14ac:dyDescent="0.2">
      <c r="A36" s="152"/>
      <c r="B36" s="166"/>
      <c r="C36" s="169"/>
      <c r="D36" s="131" t="s">
        <v>29</v>
      </c>
      <c r="E36" s="123">
        <v>498576.42</v>
      </c>
      <c r="F36" s="120"/>
    </row>
    <row r="37" spans="1:6" ht="16.899999999999999" customHeight="1" x14ac:dyDescent="0.2">
      <c r="A37" s="152"/>
      <c r="B37" s="166"/>
      <c r="C37" s="169"/>
      <c r="D37" s="131" t="s">
        <v>30</v>
      </c>
      <c r="E37" s="123">
        <v>768107.44</v>
      </c>
      <c r="F37" s="120"/>
    </row>
    <row r="38" spans="1:6" ht="16.899999999999999" customHeight="1" x14ac:dyDescent="0.2">
      <c r="A38" s="152"/>
      <c r="B38" s="166"/>
      <c r="C38" s="169"/>
      <c r="D38" s="131" t="s">
        <v>24</v>
      </c>
      <c r="E38" s="123">
        <v>6537367.29</v>
      </c>
      <c r="F38" s="120"/>
    </row>
    <row r="39" spans="1:6" ht="16.899999999999999" customHeight="1" x14ac:dyDescent="0.2">
      <c r="A39" s="152"/>
      <c r="B39" s="166"/>
      <c r="C39" s="169"/>
      <c r="D39" s="131" t="s">
        <v>31</v>
      </c>
      <c r="E39" s="123">
        <v>4900694.5599999996</v>
      </c>
      <c r="F39" s="120"/>
    </row>
    <row r="40" spans="1:6" ht="16.899999999999999" customHeight="1" x14ac:dyDescent="0.2">
      <c r="A40" s="152"/>
      <c r="B40" s="166"/>
      <c r="C40" s="169"/>
      <c r="D40" s="131" t="s">
        <v>32</v>
      </c>
      <c r="E40" s="123">
        <v>399817.36</v>
      </c>
      <c r="F40" s="120"/>
    </row>
    <row r="41" spans="1:6" ht="16.899999999999999" customHeight="1" x14ac:dyDescent="0.2">
      <c r="A41" s="153"/>
      <c r="B41" s="167"/>
      <c r="C41" s="170"/>
      <c r="D41" s="131" t="s">
        <v>18</v>
      </c>
      <c r="E41" s="123">
        <v>16241471.869999999</v>
      </c>
      <c r="F41" s="120"/>
    </row>
    <row r="42" spans="1:6" ht="16.899999999999999" customHeight="1" x14ac:dyDescent="0.2">
      <c r="A42" s="151">
        <v>7</v>
      </c>
      <c r="B42" s="155" t="s">
        <v>501</v>
      </c>
      <c r="C42" s="143">
        <v>59</v>
      </c>
      <c r="D42" s="131" t="s">
        <v>33</v>
      </c>
      <c r="E42" s="123">
        <v>1323903.43</v>
      </c>
      <c r="F42" s="120"/>
    </row>
    <row r="43" spans="1:6" ht="16.899999999999999" customHeight="1" x14ac:dyDescent="0.2">
      <c r="A43" s="153"/>
      <c r="B43" s="142"/>
      <c r="C43" s="143"/>
      <c r="D43" s="131" t="s">
        <v>18</v>
      </c>
      <c r="E43" s="123">
        <v>1323903.43</v>
      </c>
      <c r="F43" s="120"/>
    </row>
    <row r="44" spans="1:6" ht="16.899999999999999" customHeight="1" x14ac:dyDescent="0.2">
      <c r="A44" s="151">
        <v>8</v>
      </c>
      <c r="B44" s="165" t="s">
        <v>34</v>
      </c>
      <c r="C44" s="168">
        <v>71</v>
      </c>
      <c r="D44" s="131" t="s">
        <v>22</v>
      </c>
      <c r="E44" s="107">
        <v>2377151.2400000002</v>
      </c>
      <c r="F44" s="120"/>
    </row>
    <row r="45" spans="1:6" ht="16.899999999999999" customHeight="1" x14ac:dyDescent="0.2">
      <c r="A45" s="152"/>
      <c r="B45" s="166"/>
      <c r="C45" s="169"/>
      <c r="D45" s="131" t="s">
        <v>17</v>
      </c>
      <c r="E45" s="107">
        <v>124000</v>
      </c>
      <c r="F45" s="120"/>
    </row>
    <row r="46" spans="1:6" ht="16.899999999999999" customHeight="1" x14ac:dyDescent="0.2">
      <c r="A46" s="153"/>
      <c r="B46" s="167"/>
      <c r="C46" s="170"/>
      <c r="D46" s="131" t="s">
        <v>18</v>
      </c>
      <c r="E46" s="107">
        <v>2501151.2400000002</v>
      </c>
      <c r="F46" s="120"/>
    </row>
    <row r="47" spans="1:6" ht="16.899999999999999" customHeight="1" x14ac:dyDescent="0.2">
      <c r="A47" s="151">
        <v>9</v>
      </c>
      <c r="B47" s="165" t="s">
        <v>34</v>
      </c>
      <c r="C47" s="168">
        <v>73</v>
      </c>
      <c r="D47" s="131" t="s">
        <v>22</v>
      </c>
      <c r="E47" s="107">
        <v>2377151.2400000002</v>
      </c>
      <c r="F47" s="120"/>
    </row>
    <row r="48" spans="1:6" ht="16.899999999999999" customHeight="1" x14ac:dyDescent="0.2">
      <c r="A48" s="152"/>
      <c r="B48" s="166"/>
      <c r="C48" s="169"/>
      <c r="D48" s="131" t="s">
        <v>17</v>
      </c>
      <c r="E48" s="107">
        <v>124000</v>
      </c>
      <c r="F48" s="120"/>
    </row>
    <row r="49" spans="1:6" ht="16.899999999999999" customHeight="1" x14ac:dyDescent="0.2">
      <c r="A49" s="153"/>
      <c r="B49" s="167"/>
      <c r="C49" s="170"/>
      <c r="D49" s="131" t="s">
        <v>18</v>
      </c>
      <c r="E49" s="107">
        <v>2501151.2400000002</v>
      </c>
      <c r="F49" s="120"/>
    </row>
    <row r="50" spans="1:6" ht="16.899999999999999" customHeight="1" x14ac:dyDescent="0.2">
      <c r="A50" s="151">
        <v>10</v>
      </c>
      <c r="B50" s="165" t="s">
        <v>34</v>
      </c>
      <c r="C50" s="168">
        <v>80</v>
      </c>
      <c r="D50" s="131" t="s">
        <v>22</v>
      </c>
      <c r="E50" s="107">
        <v>2377151.2400000002</v>
      </c>
      <c r="F50" s="120"/>
    </row>
    <row r="51" spans="1:6" ht="16.899999999999999" customHeight="1" x14ac:dyDescent="0.2">
      <c r="A51" s="152"/>
      <c r="B51" s="166"/>
      <c r="C51" s="169"/>
      <c r="D51" s="131" t="s">
        <v>17</v>
      </c>
      <c r="E51" s="107">
        <v>124000</v>
      </c>
      <c r="F51" s="120"/>
    </row>
    <row r="52" spans="1:6" ht="16.899999999999999" customHeight="1" x14ac:dyDescent="0.2">
      <c r="A52" s="153"/>
      <c r="B52" s="167"/>
      <c r="C52" s="170"/>
      <c r="D52" s="131" t="s">
        <v>18</v>
      </c>
      <c r="E52" s="107">
        <v>2501151.2400000002</v>
      </c>
      <c r="F52" s="120"/>
    </row>
    <row r="53" spans="1:6" ht="16.899999999999999" customHeight="1" x14ac:dyDescent="0.2">
      <c r="A53" s="151">
        <v>11</v>
      </c>
      <c r="B53" s="165" t="s">
        <v>34</v>
      </c>
      <c r="C53" s="168">
        <v>82</v>
      </c>
      <c r="D53" s="131" t="s">
        <v>22</v>
      </c>
      <c r="E53" s="107">
        <v>2377151.2400000002</v>
      </c>
      <c r="F53" s="120"/>
    </row>
    <row r="54" spans="1:6" ht="16.899999999999999" customHeight="1" x14ac:dyDescent="0.2">
      <c r="A54" s="152"/>
      <c r="B54" s="166"/>
      <c r="C54" s="169"/>
      <c r="D54" s="131" t="s">
        <v>17</v>
      </c>
      <c r="E54" s="107">
        <v>124000</v>
      </c>
      <c r="F54" s="120"/>
    </row>
    <row r="55" spans="1:6" ht="16.899999999999999" customHeight="1" x14ac:dyDescent="0.2">
      <c r="A55" s="153"/>
      <c r="B55" s="167"/>
      <c r="C55" s="170"/>
      <c r="D55" s="131" t="s">
        <v>18</v>
      </c>
      <c r="E55" s="107">
        <v>2501151.2400000002</v>
      </c>
      <c r="F55" s="120"/>
    </row>
    <row r="56" spans="1:6" ht="17.25" customHeight="1" x14ac:dyDescent="0.2">
      <c r="A56" s="121">
        <v>1</v>
      </c>
      <c r="B56" s="110">
        <v>2</v>
      </c>
      <c r="C56" s="110">
        <v>3</v>
      </c>
      <c r="D56" s="121">
        <v>4</v>
      </c>
      <c r="E56" s="122">
        <v>5</v>
      </c>
      <c r="F56" s="120"/>
    </row>
    <row r="57" spans="1:6" ht="16.899999999999999" customHeight="1" x14ac:dyDescent="0.2">
      <c r="A57" s="151">
        <v>12</v>
      </c>
      <c r="B57" s="165" t="s">
        <v>34</v>
      </c>
      <c r="C57" s="168">
        <v>88</v>
      </c>
      <c r="D57" s="131" t="s">
        <v>22</v>
      </c>
      <c r="E57" s="107">
        <v>2377151.2400000002</v>
      </c>
      <c r="F57" s="120"/>
    </row>
    <row r="58" spans="1:6" ht="16.899999999999999" customHeight="1" x14ac:dyDescent="0.2">
      <c r="A58" s="152"/>
      <c r="B58" s="166"/>
      <c r="C58" s="169"/>
      <c r="D58" s="131" t="s">
        <v>17</v>
      </c>
      <c r="E58" s="107">
        <v>124000</v>
      </c>
      <c r="F58" s="120"/>
    </row>
    <row r="59" spans="1:6" ht="16.899999999999999" customHeight="1" x14ac:dyDescent="0.2">
      <c r="A59" s="153"/>
      <c r="B59" s="167"/>
      <c r="C59" s="170"/>
      <c r="D59" s="131" t="s">
        <v>18</v>
      </c>
      <c r="E59" s="107">
        <v>2501151.2400000002</v>
      </c>
      <c r="F59" s="120"/>
    </row>
    <row r="60" spans="1:6" ht="16.899999999999999" customHeight="1" x14ac:dyDescent="0.2">
      <c r="A60" s="151">
        <v>13</v>
      </c>
      <c r="B60" s="165" t="s">
        <v>34</v>
      </c>
      <c r="C60" s="168">
        <v>89</v>
      </c>
      <c r="D60" s="131" t="s">
        <v>22</v>
      </c>
      <c r="E60" s="107">
        <v>2377151.2400000002</v>
      </c>
      <c r="F60" s="120"/>
    </row>
    <row r="61" spans="1:6" ht="16.899999999999999" customHeight="1" x14ac:dyDescent="0.2">
      <c r="A61" s="152"/>
      <c r="B61" s="166"/>
      <c r="C61" s="169"/>
      <c r="D61" s="131" t="s">
        <v>17</v>
      </c>
      <c r="E61" s="107">
        <v>124000</v>
      </c>
      <c r="F61" s="120"/>
    </row>
    <row r="62" spans="1:6" ht="16.899999999999999" customHeight="1" x14ac:dyDescent="0.2">
      <c r="A62" s="153"/>
      <c r="B62" s="167"/>
      <c r="C62" s="170"/>
      <c r="D62" s="131" t="s">
        <v>18</v>
      </c>
      <c r="E62" s="107">
        <v>2501151.2400000002</v>
      </c>
      <c r="F62" s="120"/>
    </row>
    <row r="63" spans="1:6" ht="16.899999999999999" customHeight="1" x14ac:dyDescent="0.2">
      <c r="A63" s="151">
        <v>14</v>
      </c>
      <c r="B63" s="165" t="s">
        <v>35</v>
      </c>
      <c r="C63" s="168">
        <v>26</v>
      </c>
      <c r="D63" s="131" t="s">
        <v>22</v>
      </c>
      <c r="E63" s="107">
        <v>2377151.2400000002</v>
      </c>
      <c r="F63" s="120"/>
    </row>
    <row r="64" spans="1:6" ht="16.899999999999999" customHeight="1" x14ac:dyDescent="0.2">
      <c r="A64" s="152"/>
      <c r="B64" s="166"/>
      <c r="C64" s="169"/>
      <c r="D64" s="131" t="s">
        <v>17</v>
      </c>
      <c r="E64" s="107">
        <v>124000</v>
      </c>
      <c r="F64" s="120"/>
    </row>
    <row r="65" spans="1:6" ht="16.899999999999999" customHeight="1" x14ac:dyDescent="0.2">
      <c r="A65" s="153"/>
      <c r="B65" s="167"/>
      <c r="C65" s="170"/>
      <c r="D65" s="131" t="s">
        <v>18</v>
      </c>
      <c r="E65" s="107">
        <v>2501151.2400000002</v>
      </c>
      <c r="F65" s="120"/>
    </row>
    <row r="66" spans="1:6" ht="16.899999999999999" customHeight="1" x14ac:dyDescent="0.2">
      <c r="A66" s="151">
        <v>15</v>
      </c>
      <c r="B66" s="165" t="s">
        <v>35</v>
      </c>
      <c r="C66" s="168">
        <v>28</v>
      </c>
      <c r="D66" s="131" t="s">
        <v>22</v>
      </c>
      <c r="E66" s="107">
        <v>2377151.2400000002</v>
      </c>
      <c r="F66" s="120"/>
    </row>
    <row r="67" spans="1:6" ht="16.899999999999999" customHeight="1" x14ac:dyDescent="0.2">
      <c r="A67" s="152"/>
      <c r="B67" s="166"/>
      <c r="C67" s="169"/>
      <c r="D67" s="131" t="s">
        <v>17</v>
      </c>
      <c r="E67" s="107">
        <v>124000</v>
      </c>
      <c r="F67" s="120"/>
    </row>
    <row r="68" spans="1:6" ht="16.899999999999999" customHeight="1" x14ac:dyDescent="0.2">
      <c r="A68" s="153"/>
      <c r="B68" s="167"/>
      <c r="C68" s="170"/>
      <c r="D68" s="131" t="s">
        <v>18</v>
      </c>
      <c r="E68" s="107">
        <v>2501151.2400000002</v>
      </c>
      <c r="F68" s="120"/>
    </row>
    <row r="69" spans="1:6" ht="16.899999999999999" customHeight="1" x14ac:dyDescent="0.2">
      <c r="A69" s="151">
        <v>16</v>
      </c>
      <c r="B69" s="165" t="s">
        <v>35</v>
      </c>
      <c r="C69" s="168" t="s">
        <v>36</v>
      </c>
      <c r="D69" s="131" t="s">
        <v>22</v>
      </c>
      <c r="E69" s="107">
        <v>2377151.2400000002</v>
      </c>
      <c r="F69" s="120"/>
    </row>
    <row r="70" spans="1:6" ht="16.899999999999999" customHeight="1" x14ac:dyDescent="0.2">
      <c r="A70" s="152"/>
      <c r="B70" s="166"/>
      <c r="C70" s="169"/>
      <c r="D70" s="131" t="s">
        <v>17</v>
      </c>
      <c r="E70" s="107">
        <v>124000</v>
      </c>
      <c r="F70" s="120"/>
    </row>
    <row r="71" spans="1:6" ht="16.899999999999999" customHeight="1" x14ac:dyDescent="0.2">
      <c r="A71" s="153"/>
      <c r="B71" s="167"/>
      <c r="C71" s="170"/>
      <c r="D71" s="131" t="s">
        <v>18</v>
      </c>
      <c r="E71" s="107">
        <v>2501151.2400000002</v>
      </c>
      <c r="F71" s="120"/>
    </row>
    <row r="72" spans="1:6" ht="16.899999999999999" customHeight="1" x14ac:dyDescent="0.2">
      <c r="A72" s="151">
        <v>17</v>
      </c>
      <c r="B72" s="165" t="s">
        <v>35</v>
      </c>
      <c r="C72" s="168" t="s">
        <v>37</v>
      </c>
      <c r="D72" s="131" t="s">
        <v>22</v>
      </c>
      <c r="E72" s="107">
        <v>2377151.2400000002</v>
      </c>
      <c r="F72" s="120"/>
    </row>
    <row r="73" spans="1:6" ht="16.899999999999999" customHeight="1" x14ac:dyDescent="0.2">
      <c r="A73" s="152"/>
      <c r="B73" s="166"/>
      <c r="C73" s="169"/>
      <c r="D73" s="131" t="s">
        <v>17</v>
      </c>
      <c r="E73" s="107">
        <v>124000</v>
      </c>
      <c r="F73" s="120"/>
    </row>
    <row r="74" spans="1:6" ht="16.899999999999999" customHeight="1" x14ac:dyDescent="0.2">
      <c r="A74" s="153"/>
      <c r="B74" s="167"/>
      <c r="C74" s="170"/>
      <c r="D74" s="131" t="s">
        <v>18</v>
      </c>
      <c r="E74" s="107">
        <v>2501151.2400000002</v>
      </c>
      <c r="F74" s="120"/>
    </row>
    <row r="75" spans="1:6" ht="16.899999999999999" customHeight="1" x14ac:dyDescent="0.2">
      <c r="A75" s="151">
        <v>18</v>
      </c>
      <c r="B75" s="165" t="s">
        <v>35</v>
      </c>
      <c r="C75" s="168" t="s">
        <v>38</v>
      </c>
      <c r="D75" s="131" t="s">
        <v>22</v>
      </c>
      <c r="E75" s="107">
        <v>2377151.2400000002</v>
      </c>
      <c r="F75" s="120"/>
    </row>
    <row r="76" spans="1:6" ht="16.899999999999999" customHeight="1" x14ac:dyDescent="0.2">
      <c r="A76" s="152"/>
      <c r="B76" s="166"/>
      <c r="C76" s="169"/>
      <c r="D76" s="131" t="s">
        <v>17</v>
      </c>
      <c r="E76" s="107">
        <v>124000</v>
      </c>
      <c r="F76" s="120"/>
    </row>
    <row r="77" spans="1:6" ht="16.899999999999999" customHeight="1" x14ac:dyDescent="0.2">
      <c r="A77" s="153"/>
      <c r="B77" s="167"/>
      <c r="C77" s="170"/>
      <c r="D77" s="131" t="s">
        <v>18</v>
      </c>
      <c r="E77" s="107">
        <v>2501151.2400000002</v>
      </c>
      <c r="F77" s="120"/>
    </row>
    <row r="78" spans="1:6" ht="16.899999999999999" customHeight="1" x14ac:dyDescent="0.2">
      <c r="A78" s="151">
        <v>19</v>
      </c>
      <c r="B78" s="165" t="s">
        <v>35</v>
      </c>
      <c r="C78" s="168" t="s">
        <v>39</v>
      </c>
      <c r="D78" s="131" t="s">
        <v>22</v>
      </c>
      <c r="E78" s="107">
        <v>2377151.2400000002</v>
      </c>
      <c r="F78" s="120"/>
    </row>
    <row r="79" spans="1:6" ht="16.899999999999999" customHeight="1" x14ac:dyDescent="0.2">
      <c r="A79" s="152"/>
      <c r="B79" s="166"/>
      <c r="C79" s="169"/>
      <c r="D79" s="132" t="s">
        <v>17</v>
      </c>
      <c r="E79" s="125">
        <v>124000</v>
      </c>
      <c r="F79" s="120"/>
    </row>
    <row r="80" spans="1:6" ht="16.899999999999999" customHeight="1" x14ac:dyDescent="0.2">
      <c r="A80" s="153"/>
      <c r="B80" s="167"/>
      <c r="C80" s="170"/>
      <c r="D80" s="131" t="s">
        <v>18</v>
      </c>
      <c r="E80" s="107">
        <v>2501151.2400000002</v>
      </c>
      <c r="F80" s="120"/>
    </row>
    <row r="81" spans="1:6" ht="16.899999999999999" customHeight="1" x14ac:dyDescent="0.2">
      <c r="A81" s="151">
        <v>20</v>
      </c>
      <c r="B81" s="165" t="s">
        <v>35</v>
      </c>
      <c r="C81" s="168" t="s">
        <v>40</v>
      </c>
      <c r="D81" s="131" t="s">
        <v>22</v>
      </c>
      <c r="E81" s="107">
        <v>2377151.2400000002</v>
      </c>
      <c r="F81" s="120"/>
    </row>
    <row r="82" spans="1:6" ht="16.899999999999999" customHeight="1" x14ac:dyDescent="0.2">
      <c r="A82" s="152"/>
      <c r="B82" s="166"/>
      <c r="C82" s="169"/>
      <c r="D82" s="131" t="s">
        <v>17</v>
      </c>
      <c r="E82" s="107">
        <v>124000</v>
      </c>
      <c r="F82" s="120"/>
    </row>
    <row r="83" spans="1:6" ht="16.899999999999999" customHeight="1" x14ac:dyDescent="0.2">
      <c r="A83" s="153"/>
      <c r="B83" s="167"/>
      <c r="C83" s="170"/>
      <c r="D83" s="131" t="s">
        <v>18</v>
      </c>
      <c r="E83" s="107">
        <v>2501151.2400000002</v>
      </c>
      <c r="F83" s="120"/>
    </row>
    <row r="84" spans="1:6" ht="16.899999999999999" customHeight="1" x14ac:dyDescent="0.2">
      <c r="A84" s="121">
        <v>21</v>
      </c>
      <c r="B84" s="111" t="s">
        <v>35</v>
      </c>
      <c r="C84" s="110">
        <v>36</v>
      </c>
      <c r="D84" s="131" t="s">
        <v>22</v>
      </c>
      <c r="E84" s="107">
        <v>2377151.2400000002</v>
      </c>
      <c r="F84" s="120"/>
    </row>
    <row r="85" spans="1:6" ht="17.25" customHeight="1" x14ac:dyDescent="0.2">
      <c r="A85" s="121">
        <v>1</v>
      </c>
      <c r="B85" s="110">
        <v>2</v>
      </c>
      <c r="C85" s="110">
        <v>3</v>
      </c>
      <c r="D85" s="121">
        <v>4</v>
      </c>
      <c r="E85" s="122">
        <v>5</v>
      </c>
      <c r="F85" s="120"/>
    </row>
    <row r="86" spans="1:6" ht="16.899999999999999" customHeight="1" x14ac:dyDescent="0.2">
      <c r="A86" s="151"/>
      <c r="B86" s="168"/>
      <c r="C86" s="168"/>
      <c r="D86" s="131" t="s">
        <v>17</v>
      </c>
      <c r="E86" s="107">
        <v>124000</v>
      </c>
      <c r="F86" s="120"/>
    </row>
    <row r="87" spans="1:6" ht="16.899999999999999" customHeight="1" x14ac:dyDescent="0.2">
      <c r="A87" s="153"/>
      <c r="B87" s="170"/>
      <c r="C87" s="170"/>
      <c r="D87" s="131" t="s">
        <v>18</v>
      </c>
      <c r="E87" s="107">
        <v>2501151.2400000002</v>
      </c>
      <c r="F87" s="120"/>
    </row>
    <row r="88" spans="1:6" ht="16.899999999999999" customHeight="1" x14ac:dyDescent="0.2">
      <c r="A88" s="151">
        <v>22</v>
      </c>
      <c r="B88" s="165" t="s">
        <v>35</v>
      </c>
      <c r="C88" s="168">
        <v>38</v>
      </c>
      <c r="D88" s="131" t="s">
        <v>22</v>
      </c>
      <c r="E88" s="107">
        <v>2377151.2400000002</v>
      </c>
      <c r="F88" s="120"/>
    </row>
    <row r="89" spans="1:6" ht="16.899999999999999" customHeight="1" x14ac:dyDescent="0.2">
      <c r="A89" s="152"/>
      <c r="B89" s="166"/>
      <c r="C89" s="169"/>
      <c r="D89" s="131" t="s">
        <v>17</v>
      </c>
      <c r="E89" s="107">
        <v>124000</v>
      </c>
      <c r="F89" s="120"/>
    </row>
    <row r="90" spans="1:6" ht="16.899999999999999" customHeight="1" x14ac:dyDescent="0.2">
      <c r="A90" s="153"/>
      <c r="B90" s="167"/>
      <c r="C90" s="170"/>
      <c r="D90" s="131" t="s">
        <v>18</v>
      </c>
      <c r="E90" s="107">
        <v>2501151.2400000002</v>
      </c>
      <c r="F90" s="120"/>
    </row>
    <row r="91" spans="1:6" ht="16.899999999999999" customHeight="1" x14ac:dyDescent="0.2">
      <c r="A91" s="151">
        <v>23</v>
      </c>
      <c r="B91" s="165" t="s">
        <v>35</v>
      </c>
      <c r="C91" s="168">
        <v>40</v>
      </c>
      <c r="D91" s="131" t="s">
        <v>22</v>
      </c>
      <c r="E91" s="107">
        <v>2377151.2400000002</v>
      </c>
      <c r="F91" s="120"/>
    </row>
    <row r="92" spans="1:6" ht="16.899999999999999" customHeight="1" x14ac:dyDescent="0.2">
      <c r="A92" s="152"/>
      <c r="B92" s="166"/>
      <c r="C92" s="169"/>
      <c r="D92" s="131" t="s">
        <v>17</v>
      </c>
      <c r="E92" s="107">
        <v>124000</v>
      </c>
      <c r="F92" s="120"/>
    </row>
    <row r="93" spans="1:6" ht="16.899999999999999" customHeight="1" x14ac:dyDescent="0.2">
      <c r="A93" s="153"/>
      <c r="B93" s="167"/>
      <c r="C93" s="170"/>
      <c r="D93" s="131" t="s">
        <v>18</v>
      </c>
      <c r="E93" s="107">
        <v>2501151.2400000002</v>
      </c>
      <c r="F93" s="120"/>
    </row>
    <row r="94" spans="1:6" ht="16.899999999999999" customHeight="1" x14ac:dyDescent="0.2">
      <c r="A94" s="151">
        <v>24</v>
      </c>
      <c r="B94" s="165" t="s">
        <v>41</v>
      </c>
      <c r="C94" s="168">
        <v>3</v>
      </c>
      <c r="D94" s="131" t="s">
        <v>22</v>
      </c>
      <c r="E94" s="107">
        <v>2377151.2400000002</v>
      </c>
      <c r="F94" s="120"/>
    </row>
    <row r="95" spans="1:6" ht="16.899999999999999" customHeight="1" x14ac:dyDescent="0.2">
      <c r="A95" s="152"/>
      <c r="B95" s="166"/>
      <c r="C95" s="169"/>
      <c r="D95" s="131" t="s">
        <v>17</v>
      </c>
      <c r="E95" s="107">
        <v>124000</v>
      </c>
      <c r="F95" s="120"/>
    </row>
    <row r="96" spans="1:6" ht="16.899999999999999" customHeight="1" x14ac:dyDescent="0.2">
      <c r="A96" s="153"/>
      <c r="B96" s="167"/>
      <c r="C96" s="170"/>
      <c r="D96" s="131" t="s">
        <v>18</v>
      </c>
      <c r="E96" s="107">
        <v>2501151.2400000002</v>
      </c>
      <c r="F96" s="120"/>
    </row>
    <row r="97" spans="1:6" ht="16.899999999999999" customHeight="1" x14ac:dyDescent="0.2">
      <c r="A97" s="151">
        <v>25</v>
      </c>
      <c r="B97" s="165" t="s">
        <v>41</v>
      </c>
      <c r="C97" s="168">
        <v>5</v>
      </c>
      <c r="D97" s="131" t="s">
        <v>22</v>
      </c>
      <c r="E97" s="107">
        <v>2377151.2400000002</v>
      </c>
      <c r="F97" s="120"/>
    </row>
    <row r="98" spans="1:6" ht="16.899999999999999" customHeight="1" x14ac:dyDescent="0.2">
      <c r="A98" s="152"/>
      <c r="B98" s="166"/>
      <c r="C98" s="169"/>
      <c r="D98" s="131" t="s">
        <v>17</v>
      </c>
      <c r="E98" s="107">
        <v>124000</v>
      </c>
      <c r="F98" s="120"/>
    </row>
    <row r="99" spans="1:6" ht="16.899999999999999" customHeight="1" x14ac:dyDescent="0.2">
      <c r="A99" s="153"/>
      <c r="B99" s="167"/>
      <c r="C99" s="170"/>
      <c r="D99" s="131" t="s">
        <v>18</v>
      </c>
      <c r="E99" s="107">
        <v>2501151.2400000002</v>
      </c>
      <c r="F99" s="120"/>
    </row>
    <row r="100" spans="1:6" ht="16.899999999999999" customHeight="1" x14ac:dyDescent="0.2">
      <c r="A100" s="151">
        <v>26</v>
      </c>
      <c r="B100" s="165" t="s">
        <v>41</v>
      </c>
      <c r="C100" s="168">
        <v>9</v>
      </c>
      <c r="D100" s="131" t="s">
        <v>22</v>
      </c>
      <c r="E100" s="107">
        <v>2377151.2400000002</v>
      </c>
      <c r="F100" s="120"/>
    </row>
    <row r="101" spans="1:6" ht="16.899999999999999" customHeight="1" x14ac:dyDescent="0.2">
      <c r="A101" s="152"/>
      <c r="B101" s="166"/>
      <c r="C101" s="169"/>
      <c r="D101" s="131" t="s">
        <v>17</v>
      </c>
      <c r="E101" s="107">
        <v>124000</v>
      </c>
      <c r="F101" s="120"/>
    </row>
    <row r="102" spans="1:6" ht="16.899999999999999" customHeight="1" x14ac:dyDescent="0.2">
      <c r="A102" s="153"/>
      <c r="B102" s="167"/>
      <c r="C102" s="170"/>
      <c r="D102" s="131" t="s">
        <v>18</v>
      </c>
      <c r="E102" s="107">
        <v>2501151.2400000002</v>
      </c>
      <c r="F102" s="120"/>
    </row>
    <row r="103" spans="1:6" ht="16.899999999999999" customHeight="1" x14ac:dyDescent="0.2">
      <c r="A103" s="151">
        <v>27</v>
      </c>
      <c r="B103" s="165" t="s">
        <v>41</v>
      </c>
      <c r="C103" s="168">
        <v>11</v>
      </c>
      <c r="D103" s="131" t="s">
        <v>22</v>
      </c>
      <c r="E103" s="107">
        <v>2377151.2400000002</v>
      </c>
      <c r="F103" s="120"/>
    </row>
    <row r="104" spans="1:6" ht="16.899999999999999" customHeight="1" x14ac:dyDescent="0.2">
      <c r="A104" s="152"/>
      <c r="B104" s="166"/>
      <c r="C104" s="169"/>
      <c r="D104" s="131" t="s">
        <v>17</v>
      </c>
      <c r="E104" s="107">
        <v>124000</v>
      </c>
      <c r="F104" s="120"/>
    </row>
    <row r="105" spans="1:6" ht="16.899999999999999" customHeight="1" x14ac:dyDescent="0.2">
      <c r="A105" s="153"/>
      <c r="B105" s="167"/>
      <c r="C105" s="170"/>
      <c r="D105" s="131" t="s">
        <v>18</v>
      </c>
      <c r="E105" s="107">
        <v>2501151.2400000002</v>
      </c>
      <c r="F105" s="120"/>
    </row>
    <row r="106" spans="1:6" ht="16.899999999999999" customHeight="1" x14ac:dyDescent="0.2">
      <c r="A106" s="151">
        <v>28</v>
      </c>
      <c r="B106" s="165" t="s">
        <v>41</v>
      </c>
      <c r="C106" s="168">
        <v>18</v>
      </c>
      <c r="D106" s="131" t="s">
        <v>22</v>
      </c>
      <c r="E106" s="107">
        <v>2377151.2400000002</v>
      </c>
      <c r="F106" s="120"/>
    </row>
    <row r="107" spans="1:6" ht="16.899999999999999" customHeight="1" x14ac:dyDescent="0.2">
      <c r="A107" s="152"/>
      <c r="B107" s="166"/>
      <c r="C107" s="169"/>
      <c r="D107" s="131" t="s">
        <v>17</v>
      </c>
      <c r="E107" s="107">
        <v>124000</v>
      </c>
      <c r="F107" s="120"/>
    </row>
    <row r="108" spans="1:6" ht="16.899999999999999" customHeight="1" x14ac:dyDescent="0.2">
      <c r="A108" s="153"/>
      <c r="B108" s="167"/>
      <c r="C108" s="170"/>
      <c r="D108" s="131" t="s">
        <v>18</v>
      </c>
      <c r="E108" s="107">
        <v>2501151.2400000002</v>
      </c>
      <c r="F108" s="120"/>
    </row>
    <row r="109" spans="1:6" ht="16.899999999999999" customHeight="1" x14ac:dyDescent="0.2">
      <c r="A109" s="151">
        <v>29</v>
      </c>
      <c r="B109" s="142" t="s">
        <v>41</v>
      </c>
      <c r="C109" s="143" t="s">
        <v>43</v>
      </c>
      <c r="D109" s="131" t="s">
        <v>24</v>
      </c>
      <c r="E109" s="123">
        <v>15638645.640000001</v>
      </c>
      <c r="F109" s="120"/>
    </row>
    <row r="110" spans="1:6" ht="16.899999999999999" customHeight="1" x14ac:dyDescent="0.2">
      <c r="A110" s="152"/>
      <c r="B110" s="142"/>
      <c r="C110" s="143"/>
      <c r="D110" s="131" t="s">
        <v>32</v>
      </c>
      <c r="E110" s="123">
        <v>742257.6</v>
      </c>
      <c r="F110" s="120"/>
    </row>
    <row r="111" spans="1:6" ht="16.899999999999999" customHeight="1" x14ac:dyDescent="0.2">
      <c r="A111" s="153"/>
      <c r="B111" s="142"/>
      <c r="C111" s="143"/>
      <c r="D111" s="131" t="s">
        <v>18</v>
      </c>
      <c r="E111" s="123">
        <v>16380903.24</v>
      </c>
      <c r="F111" s="120"/>
    </row>
    <row r="112" spans="1:6" ht="16.899999999999999" customHeight="1" x14ac:dyDescent="0.2">
      <c r="A112" s="144">
        <v>30</v>
      </c>
      <c r="B112" s="142" t="s">
        <v>42</v>
      </c>
      <c r="C112" s="143">
        <v>4</v>
      </c>
      <c r="D112" s="131" t="s">
        <v>24</v>
      </c>
      <c r="E112" s="107">
        <v>6229365.1500000004</v>
      </c>
      <c r="F112" s="120"/>
    </row>
    <row r="113" spans="1:6" ht="16.899999999999999" customHeight="1" x14ac:dyDescent="0.2">
      <c r="A113" s="144"/>
      <c r="B113" s="142"/>
      <c r="C113" s="143"/>
      <c r="D113" s="131" t="s">
        <v>31</v>
      </c>
      <c r="E113" s="107">
        <v>4669802.7699999996</v>
      </c>
      <c r="F113" s="120"/>
    </row>
    <row r="114" spans="1:6" ht="17.25" customHeight="1" x14ac:dyDescent="0.2">
      <c r="A114" s="121">
        <v>1</v>
      </c>
      <c r="B114" s="110">
        <v>2</v>
      </c>
      <c r="C114" s="110">
        <v>3</v>
      </c>
      <c r="D114" s="121">
        <v>4</v>
      </c>
      <c r="E114" s="122">
        <v>5</v>
      </c>
      <c r="F114" s="120"/>
    </row>
    <row r="115" spans="1:6" ht="16.899999999999999" customHeight="1" x14ac:dyDescent="0.2">
      <c r="A115" s="151"/>
      <c r="B115" s="168"/>
      <c r="C115" s="168"/>
      <c r="D115" s="131" t="s">
        <v>33</v>
      </c>
      <c r="E115" s="107">
        <v>1006152.31</v>
      </c>
      <c r="F115" s="120"/>
    </row>
    <row r="116" spans="1:6" ht="16.899999999999999" customHeight="1" x14ac:dyDescent="0.2">
      <c r="A116" s="152"/>
      <c r="B116" s="169"/>
      <c r="C116" s="169"/>
      <c r="D116" s="131" t="s">
        <v>17</v>
      </c>
      <c r="E116" s="107">
        <v>748788.68</v>
      </c>
      <c r="F116" s="120"/>
    </row>
    <row r="117" spans="1:6" ht="16.899999999999999" customHeight="1" x14ac:dyDescent="0.2">
      <c r="A117" s="153"/>
      <c r="B117" s="170"/>
      <c r="C117" s="170"/>
      <c r="D117" s="131" t="s">
        <v>18</v>
      </c>
      <c r="E117" s="105">
        <v>12654108.91</v>
      </c>
      <c r="F117" s="120"/>
    </row>
    <row r="118" spans="1:6" ht="16.899999999999999" customHeight="1" x14ac:dyDescent="0.2">
      <c r="A118" s="151">
        <v>31</v>
      </c>
      <c r="B118" s="165" t="s">
        <v>44</v>
      </c>
      <c r="C118" s="168">
        <v>12</v>
      </c>
      <c r="D118" s="131" t="s">
        <v>22</v>
      </c>
      <c r="E118" s="107">
        <v>4754302.4800000004</v>
      </c>
      <c r="F118" s="120"/>
    </row>
    <row r="119" spans="1:6" ht="16.899999999999999" customHeight="1" x14ac:dyDescent="0.2">
      <c r="A119" s="152"/>
      <c r="B119" s="166"/>
      <c r="C119" s="169"/>
      <c r="D119" s="131" t="s">
        <v>17</v>
      </c>
      <c r="E119" s="107">
        <v>248000</v>
      </c>
      <c r="F119" s="120"/>
    </row>
    <row r="120" spans="1:6" ht="16.899999999999999" customHeight="1" x14ac:dyDescent="0.2">
      <c r="A120" s="153"/>
      <c r="B120" s="167"/>
      <c r="C120" s="170"/>
      <c r="D120" s="131" t="s">
        <v>18</v>
      </c>
      <c r="E120" s="107">
        <v>5002302.4800000004</v>
      </c>
      <c r="F120" s="120"/>
    </row>
    <row r="121" spans="1:6" ht="16.899999999999999" customHeight="1" x14ac:dyDescent="0.2">
      <c r="A121" s="151">
        <v>32</v>
      </c>
      <c r="B121" s="142" t="s">
        <v>44</v>
      </c>
      <c r="C121" s="143">
        <v>19</v>
      </c>
      <c r="D121" s="131" t="s">
        <v>24</v>
      </c>
      <c r="E121" s="123">
        <v>10377091.949999999</v>
      </c>
      <c r="F121" s="120"/>
    </row>
    <row r="122" spans="1:6" ht="16.899999999999999" customHeight="1" x14ac:dyDescent="0.2">
      <c r="A122" s="152"/>
      <c r="B122" s="142"/>
      <c r="C122" s="143"/>
      <c r="D122" s="131" t="s">
        <v>32</v>
      </c>
      <c r="E122" s="123">
        <v>685877.2</v>
      </c>
      <c r="F122" s="120"/>
    </row>
    <row r="123" spans="1:6" ht="16.899999999999999" customHeight="1" x14ac:dyDescent="0.2">
      <c r="A123" s="153"/>
      <c r="B123" s="142"/>
      <c r="C123" s="143"/>
      <c r="D123" s="131" t="s">
        <v>18</v>
      </c>
      <c r="E123" s="123">
        <v>11062969.15</v>
      </c>
      <c r="F123" s="120"/>
    </row>
    <row r="124" spans="1:6" ht="16.899999999999999" customHeight="1" x14ac:dyDescent="0.2">
      <c r="A124" s="151">
        <v>33</v>
      </c>
      <c r="B124" s="165" t="s">
        <v>44</v>
      </c>
      <c r="C124" s="168">
        <v>25</v>
      </c>
      <c r="D124" s="131" t="s">
        <v>22</v>
      </c>
      <c r="E124" s="107">
        <v>2377151.2400000002</v>
      </c>
      <c r="F124" s="120"/>
    </row>
    <row r="125" spans="1:6" ht="16.899999999999999" customHeight="1" x14ac:dyDescent="0.2">
      <c r="A125" s="152"/>
      <c r="B125" s="166"/>
      <c r="C125" s="169"/>
      <c r="D125" s="131" t="s">
        <v>17</v>
      </c>
      <c r="E125" s="107">
        <v>124000</v>
      </c>
      <c r="F125" s="120"/>
    </row>
    <row r="126" spans="1:6" ht="16.899999999999999" customHeight="1" x14ac:dyDescent="0.2">
      <c r="A126" s="153"/>
      <c r="B126" s="167"/>
      <c r="C126" s="170"/>
      <c r="D126" s="131" t="s">
        <v>18</v>
      </c>
      <c r="E126" s="107">
        <v>2501151.2400000002</v>
      </c>
      <c r="F126" s="120"/>
    </row>
    <row r="127" spans="1:6" ht="16.899999999999999" customHeight="1" x14ac:dyDescent="0.2">
      <c r="A127" s="151">
        <v>34</v>
      </c>
      <c r="B127" s="165" t="s">
        <v>44</v>
      </c>
      <c r="C127" s="168" t="s">
        <v>45</v>
      </c>
      <c r="D127" s="131" t="s">
        <v>22</v>
      </c>
      <c r="E127" s="107">
        <v>2377151.2400000002</v>
      </c>
      <c r="F127" s="120"/>
    </row>
    <row r="128" spans="1:6" ht="16.899999999999999" customHeight="1" x14ac:dyDescent="0.2">
      <c r="A128" s="152"/>
      <c r="B128" s="166"/>
      <c r="C128" s="169"/>
      <c r="D128" s="131" t="s">
        <v>17</v>
      </c>
      <c r="E128" s="107">
        <v>124000</v>
      </c>
      <c r="F128" s="120"/>
    </row>
    <row r="129" spans="1:6" ht="16.899999999999999" customHeight="1" x14ac:dyDescent="0.2">
      <c r="A129" s="153"/>
      <c r="B129" s="167"/>
      <c r="C129" s="170"/>
      <c r="D129" s="131" t="s">
        <v>18</v>
      </c>
      <c r="E129" s="107">
        <v>2501151.2400000002</v>
      </c>
      <c r="F129" s="120"/>
    </row>
    <row r="130" spans="1:6" ht="16.899999999999999" customHeight="1" x14ac:dyDescent="0.2">
      <c r="A130" s="151">
        <v>35</v>
      </c>
      <c r="B130" s="165" t="s">
        <v>44</v>
      </c>
      <c r="C130" s="168" t="s">
        <v>46</v>
      </c>
      <c r="D130" s="131" t="s">
        <v>22</v>
      </c>
      <c r="E130" s="107">
        <v>4754302.4800000004</v>
      </c>
      <c r="F130" s="120"/>
    </row>
    <row r="131" spans="1:6" ht="16.899999999999999" customHeight="1" x14ac:dyDescent="0.2">
      <c r="A131" s="152"/>
      <c r="B131" s="166"/>
      <c r="C131" s="169"/>
      <c r="D131" s="131" t="s">
        <v>17</v>
      </c>
      <c r="E131" s="107">
        <v>248000</v>
      </c>
      <c r="F131" s="120"/>
    </row>
    <row r="132" spans="1:6" ht="16.899999999999999" customHeight="1" x14ac:dyDescent="0.2">
      <c r="A132" s="153"/>
      <c r="B132" s="167"/>
      <c r="C132" s="170"/>
      <c r="D132" s="131" t="s">
        <v>18</v>
      </c>
      <c r="E132" s="107">
        <v>5002302.4800000004</v>
      </c>
      <c r="F132" s="120"/>
    </row>
    <row r="133" spans="1:6" ht="16.899999999999999" customHeight="1" x14ac:dyDescent="0.2">
      <c r="A133" s="151">
        <v>36</v>
      </c>
      <c r="B133" s="165" t="s">
        <v>44</v>
      </c>
      <c r="C133" s="168" t="s">
        <v>47</v>
      </c>
      <c r="D133" s="131" t="s">
        <v>22</v>
      </c>
      <c r="E133" s="107">
        <v>2377151.2400000002</v>
      </c>
      <c r="F133" s="120"/>
    </row>
    <row r="134" spans="1:6" ht="16.899999999999999" customHeight="1" x14ac:dyDescent="0.2">
      <c r="A134" s="152"/>
      <c r="B134" s="166"/>
      <c r="C134" s="169"/>
      <c r="D134" s="131" t="s">
        <v>17</v>
      </c>
      <c r="E134" s="107">
        <v>124000</v>
      </c>
      <c r="F134" s="120"/>
    </row>
    <row r="135" spans="1:6" ht="16.899999999999999" customHeight="1" x14ac:dyDescent="0.2">
      <c r="A135" s="153"/>
      <c r="B135" s="167"/>
      <c r="C135" s="170"/>
      <c r="D135" s="131" t="s">
        <v>18</v>
      </c>
      <c r="E135" s="107">
        <v>2501151.2400000002</v>
      </c>
      <c r="F135" s="120"/>
    </row>
    <row r="136" spans="1:6" ht="16.899999999999999" customHeight="1" x14ac:dyDescent="0.2">
      <c r="A136" s="151">
        <v>37</v>
      </c>
      <c r="B136" s="165" t="s">
        <v>44</v>
      </c>
      <c r="C136" s="168" t="s">
        <v>48</v>
      </c>
      <c r="D136" s="131" t="s">
        <v>22</v>
      </c>
      <c r="E136" s="107">
        <v>2377151.2400000002</v>
      </c>
      <c r="F136" s="120"/>
    </row>
    <row r="137" spans="1:6" ht="16.899999999999999" customHeight="1" x14ac:dyDescent="0.2">
      <c r="A137" s="152"/>
      <c r="B137" s="166"/>
      <c r="C137" s="169"/>
      <c r="D137" s="131" t="s">
        <v>17</v>
      </c>
      <c r="E137" s="107">
        <v>124000</v>
      </c>
      <c r="F137" s="120"/>
    </row>
    <row r="138" spans="1:6" ht="16.899999999999999" customHeight="1" x14ac:dyDescent="0.2">
      <c r="A138" s="153"/>
      <c r="B138" s="167"/>
      <c r="C138" s="170"/>
      <c r="D138" s="131" t="s">
        <v>18</v>
      </c>
      <c r="E138" s="107">
        <v>2501151.2400000002</v>
      </c>
      <c r="F138" s="120"/>
    </row>
    <row r="139" spans="1:6" ht="16.899999999999999" customHeight="1" x14ac:dyDescent="0.2">
      <c r="A139" s="151">
        <v>38</v>
      </c>
      <c r="B139" s="165" t="s">
        <v>44</v>
      </c>
      <c r="C139" s="168">
        <v>27</v>
      </c>
      <c r="D139" s="131" t="s">
        <v>22</v>
      </c>
      <c r="E139" s="107">
        <v>2377151.2400000002</v>
      </c>
      <c r="F139" s="120"/>
    </row>
    <row r="140" spans="1:6" ht="16.899999999999999" customHeight="1" x14ac:dyDescent="0.2">
      <c r="A140" s="152"/>
      <c r="B140" s="166"/>
      <c r="C140" s="169"/>
      <c r="D140" s="131" t="s">
        <v>17</v>
      </c>
      <c r="E140" s="107">
        <v>124000</v>
      </c>
      <c r="F140" s="120"/>
    </row>
    <row r="141" spans="1:6" ht="16.899999999999999" customHeight="1" x14ac:dyDescent="0.2">
      <c r="A141" s="153"/>
      <c r="B141" s="167"/>
      <c r="C141" s="170"/>
      <c r="D141" s="131" t="s">
        <v>18</v>
      </c>
      <c r="E141" s="107">
        <v>2501151.2400000002</v>
      </c>
      <c r="F141" s="120"/>
    </row>
    <row r="142" spans="1:6" ht="16.899999999999999" customHeight="1" x14ac:dyDescent="0.2">
      <c r="A142" s="121">
        <v>39</v>
      </c>
      <c r="B142" s="111" t="s">
        <v>44</v>
      </c>
      <c r="C142" s="110">
        <v>29</v>
      </c>
      <c r="D142" s="131" t="s">
        <v>22</v>
      </c>
      <c r="E142" s="107">
        <v>2377151.2400000002</v>
      </c>
      <c r="F142" s="120"/>
    </row>
    <row r="143" spans="1:6" ht="17.25" customHeight="1" x14ac:dyDescent="0.2">
      <c r="A143" s="121">
        <v>1</v>
      </c>
      <c r="B143" s="110">
        <v>2</v>
      </c>
      <c r="C143" s="110">
        <v>3</v>
      </c>
      <c r="D143" s="121">
        <v>4</v>
      </c>
      <c r="E143" s="122">
        <v>5</v>
      </c>
      <c r="F143" s="120"/>
    </row>
    <row r="144" spans="1:6" ht="16.899999999999999" customHeight="1" x14ac:dyDescent="0.2">
      <c r="A144" s="151"/>
      <c r="B144" s="168"/>
      <c r="C144" s="168"/>
      <c r="D144" s="133" t="s">
        <v>24</v>
      </c>
      <c r="E144" s="128">
        <v>17203759.719999999</v>
      </c>
      <c r="F144" s="120"/>
    </row>
    <row r="145" spans="1:6" ht="16.899999999999999" customHeight="1" x14ac:dyDescent="0.2">
      <c r="A145" s="152"/>
      <c r="B145" s="169"/>
      <c r="C145" s="169"/>
      <c r="D145" s="131" t="s">
        <v>32</v>
      </c>
      <c r="E145" s="123">
        <v>884248.6</v>
      </c>
      <c r="F145" s="120"/>
    </row>
    <row r="146" spans="1:6" ht="16.899999999999999" customHeight="1" x14ac:dyDescent="0.2">
      <c r="A146" s="153"/>
      <c r="B146" s="170"/>
      <c r="C146" s="170"/>
      <c r="D146" s="131" t="s">
        <v>18</v>
      </c>
      <c r="E146" s="123">
        <v>20465159.559999999</v>
      </c>
      <c r="F146" s="120"/>
    </row>
    <row r="147" spans="1:6" ht="16.899999999999999" customHeight="1" x14ac:dyDescent="0.2">
      <c r="A147" s="151">
        <v>40</v>
      </c>
      <c r="B147" s="165" t="s">
        <v>44</v>
      </c>
      <c r="C147" s="168">
        <v>31</v>
      </c>
      <c r="D147" s="131" t="s">
        <v>22</v>
      </c>
      <c r="E147" s="107">
        <v>2377151.2400000002</v>
      </c>
      <c r="F147" s="120"/>
    </row>
    <row r="148" spans="1:6" ht="16.899999999999999" customHeight="1" x14ac:dyDescent="0.2">
      <c r="A148" s="152"/>
      <c r="B148" s="166"/>
      <c r="C148" s="169"/>
      <c r="D148" s="131" t="s">
        <v>17</v>
      </c>
      <c r="E148" s="107">
        <v>124000</v>
      </c>
      <c r="F148" s="120"/>
    </row>
    <row r="149" spans="1:6" ht="16.899999999999999" customHeight="1" x14ac:dyDescent="0.2">
      <c r="A149" s="153"/>
      <c r="B149" s="167"/>
      <c r="C149" s="170"/>
      <c r="D149" s="131" t="s">
        <v>18</v>
      </c>
      <c r="E149" s="107">
        <v>2501151.2400000002</v>
      </c>
      <c r="F149" s="120"/>
    </row>
    <row r="150" spans="1:6" ht="16.899999999999999" customHeight="1" x14ac:dyDescent="0.2">
      <c r="A150" s="151">
        <v>41</v>
      </c>
      <c r="B150" s="165" t="s">
        <v>44</v>
      </c>
      <c r="C150" s="168">
        <v>33</v>
      </c>
      <c r="D150" s="131" t="s">
        <v>22</v>
      </c>
      <c r="E150" s="107">
        <v>2377151.2400000002</v>
      </c>
      <c r="F150" s="120"/>
    </row>
    <row r="151" spans="1:6" ht="16.899999999999999" customHeight="1" x14ac:dyDescent="0.2">
      <c r="A151" s="152"/>
      <c r="B151" s="166"/>
      <c r="C151" s="169"/>
      <c r="D151" s="131" t="s">
        <v>17</v>
      </c>
      <c r="E151" s="107">
        <v>124000</v>
      </c>
      <c r="F151" s="120"/>
    </row>
    <row r="152" spans="1:6" ht="16.899999999999999" customHeight="1" x14ac:dyDescent="0.2">
      <c r="A152" s="153"/>
      <c r="B152" s="167"/>
      <c r="C152" s="170"/>
      <c r="D152" s="131" t="s">
        <v>18</v>
      </c>
      <c r="E152" s="107">
        <v>2501151.2400000002</v>
      </c>
      <c r="F152" s="120"/>
    </row>
    <row r="153" spans="1:6" ht="16.899999999999999" customHeight="1" x14ac:dyDescent="0.2">
      <c r="A153" s="151">
        <v>42</v>
      </c>
      <c r="B153" s="165" t="s">
        <v>44</v>
      </c>
      <c r="C153" s="168">
        <v>35</v>
      </c>
      <c r="D153" s="131" t="s">
        <v>22</v>
      </c>
      <c r="E153" s="107">
        <v>2377151.2400000002</v>
      </c>
      <c r="F153" s="120"/>
    </row>
    <row r="154" spans="1:6" ht="16.899999999999999" customHeight="1" x14ac:dyDescent="0.2">
      <c r="A154" s="152"/>
      <c r="B154" s="166"/>
      <c r="C154" s="169"/>
      <c r="D154" s="131" t="s">
        <v>17</v>
      </c>
      <c r="E154" s="107">
        <v>124000</v>
      </c>
      <c r="F154" s="120"/>
    </row>
    <row r="155" spans="1:6" ht="16.899999999999999" customHeight="1" x14ac:dyDescent="0.2">
      <c r="A155" s="153"/>
      <c r="B155" s="167"/>
      <c r="C155" s="170"/>
      <c r="D155" s="131" t="s">
        <v>18</v>
      </c>
      <c r="E155" s="107">
        <v>2501151.2400000002</v>
      </c>
      <c r="F155" s="120"/>
    </row>
    <row r="156" spans="1:6" ht="16.899999999999999" customHeight="1" x14ac:dyDescent="0.2">
      <c r="A156" s="151">
        <v>43</v>
      </c>
      <c r="B156" s="165" t="s">
        <v>44</v>
      </c>
      <c r="C156" s="168" t="s">
        <v>49</v>
      </c>
      <c r="D156" s="131" t="s">
        <v>22</v>
      </c>
      <c r="E156" s="107">
        <v>2377151.2400000002</v>
      </c>
      <c r="F156" s="120"/>
    </row>
    <row r="157" spans="1:6" ht="16.899999999999999" customHeight="1" x14ac:dyDescent="0.2">
      <c r="A157" s="152"/>
      <c r="B157" s="166"/>
      <c r="C157" s="169"/>
      <c r="D157" s="131" t="s">
        <v>17</v>
      </c>
      <c r="E157" s="107">
        <v>124000</v>
      </c>
      <c r="F157" s="120"/>
    </row>
    <row r="158" spans="1:6" ht="16.899999999999999" customHeight="1" x14ac:dyDescent="0.2">
      <c r="A158" s="153"/>
      <c r="B158" s="167"/>
      <c r="C158" s="170"/>
      <c r="D158" s="131" t="s">
        <v>18</v>
      </c>
      <c r="E158" s="107">
        <v>2501151.2400000002</v>
      </c>
      <c r="F158" s="120"/>
    </row>
    <row r="159" spans="1:6" ht="16.899999999999999" customHeight="1" x14ac:dyDescent="0.2">
      <c r="A159" s="151">
        <v>44</v>
      </c>
      <c r="B159" s="165" t="s">
        <v>44</v>
      </c>
      <c r="C159" s="168">
        <v>37</v>
      </c>
      <c r="D159" s="131" t="s">
        <v>22</v>
      </c>
      <c r="E159" s="107">
        <v>2377151.2400000002</v>
      </c>
      <c r="F159" s="120"/>
    </row>
    <row r="160" spans="1:6" ht="16.899999999999999" customHeight="1" x14ac:dyDescent="0.2">
      <c r="A160" s="152"/>
      <c r="B160" s="166"/>
      <c r="C160" s="169"/>
      <c r="D160" s="131" t="s">
        <v>17</v>
      </c>
      <c r="E160" s="107">
        <v>124000</v>
      </c>
      <c r="F160" s="120"/>
    </row>
    <row r="161" spans="1:6" ht="16.899999999999999" customHeight="1" x14ac:dyDescent="0.2">
      <c r="A161" s="153"/>
      <c r="B161" s="167"/>
      <c r="C161" s="170"/>
      <c r="D161" s="131" t="s">
        <v>18</v>
      </c>
      <c r="E161" s="107">
        <v>2501151.2400000002</v>
      </c>
      <c r="F161" s="120"/>
    </row>
    <row r="162" spans="1:6" ht="16.899999999999999" customHeight="1" x14ac:dyDescent="0.2">
      <c r="A162" s="151">
        <v>45</v>
      </c>
      <c r="B162" s="165" t="s">
        <v>44</v>
      </c>
      <c r="C162" s="168">
        <v>41</v>
      </c>
      <c r="D162" s="131" t="s">
        <v>22</v>
      </c>
      <c r="E162" s="107">
        <v>2377151.2400000002</v>
      </c>
      <c r="F162" s="120"/>
    </row>
    <row r="163" spans="1:6" ht="16.899999999999999" customHeight="1" x14ac:dyDescent="0.2">
      <c r="A163" s="152"/>
      <c r="B163" s="166"/>
      <c r="C163" s="169"/>
      <c r="D163" s="131" t="s">
        <v>17</v>
      </c>
      <c r="E163" s="107">
        <v>124000</v>
      </c>
      <c r="F163" s="120"/>
    </row>
    <row r="164" spans="1:6" ht="16.899999999999999" customHeight="1" x14ac:dyDescent="0.2">
      <c r="A164" s="153"/>
      <c r="B164" s="167"/>
      <c r="C164" s="170"/>
      <c r="D164" s="131" t="s">
        <v>18</v>
      </c>
      <c r="E164" s="107">
        <v>2501151.2400000002</v>
      </c>
      <c r="F164" s="120"/>
    </row>
    <row r="165" spans="1:6" ht="16.899999999999999" customHeight="1" x14ac:dyDescent="0.2">
      <c r="A165" s="151">
        <v>46</v>
      </c>
      <c r="B165" s="165" t="s">
        <v>44</v>
      </c>
      <c r="C165" s="168">
        <v>43</v>
      </c>
      <c r="D165" s="131" t="s">
        <v>22</v>
      </c>
      <c r="E165" s="107">
        <v>2377151.2400000002</v>
      </c>
      <c r="F165" s="120"/>
    </row>
    <row r="166" spans="1:6" ht="16.899999999999999" customHeight="1" x14ac:dyDescent="0.2">
      <c r="A166" s="152"/>
      <c r="B166" s="166"/>
      <c r="C166" s="169"/>
      <c r="D166" s="131" t="s">
        <v>17</v>
      </c>
      <c r="E166" s="107">
        <v>124000</v>
      </c>
      <c r="F166" s="120"/>
    </row>
    <row r="167" spans="1:6" ht="16.899999999999999" customHeight="1" x14ac:dyDescent="0.2">
      <c r="A167" s="153"/>
      <c r="B167" s="167"/>
      <c r="C167" s="170"/>
      <c r="D167" s="131" t="s">
        <v>18</v>
      </c>
      <c r="E167" s="107">
        <v>2501151.2400000002</v>
      </c>
      <c r="F167" s="120"/>
    </row>
    <row r="168" spans="1:6" ht="16.899999999999999" customHeight="1" x14ac:dyDescent="0.2">
      <c r="A168" s="151">
        <v>47</v>
      </c>
      <c r="B168" s="165" t="s">
        <v>44</v>
      </c>
      <c r="C168" s="168">
        <v>45</v>
      </c>
      <c r="D168" s="131" t="s">
        <v>22</v>
      </c>
      <c r="E168" s="107">
        <v>2377151.2400000002</v>
      </c>
      <c r="F168" s="120"/>
    </row>
    <row r="169" spans="1:6" ht="16.899999999999999" customHeight="1" x14ac:dyDescent="0.2">
      <c r="A169" s="152"/>
      <c r="B169" s="166"/>
      <c r="C169" s="169"/>
      <c r="D169" s="131" t="s">
        <v>17</v>
      </c>
      <c r="E169" s="107">
        <v>124000</v>
      </c>
      <c r="F169" s="120"/>
    </row>
    <row r="170" spans="1:6" ht="16.899999999999999" customHeight="1" x14ac:dyDescent="0.2">
      <c r="A170" s="153"/>
      <c r="B170" s="167"/>
      <c r="C170" s="170"/>
      <c r="D170" s="131" t="s">
        <v>18</v>
      </c>
      <c r="E170" s="107">
        <v>2501151.2400000002</v>
      </c>
      <c r="F170" s="120"/>
    </row>
    <row r="171" spans="1:6" ht="16.899999999999999" customHeight="1" x14ac:dyDescent="0.2">
      <c r="A171" s="121">
        <v>48</v>
      </c>
      <c r="B171" s="111" t="s">
        <v>44</v>
      </c>
      <c r="C171" s="110">
        <v>47</v>
      </c>
      <c r="D171" s="131" t="s">
        <v>22</v>
      </c>
      <c r="E171" s="107">
        <v>2377151.2400000002</v>
      </c>
      <c r="F171" s="120"/>
    </row>
    <row r="172" spans="1:6" ht="17.25" customHeight="1" x14ac:dyDescent="0.2">
      <c r="A172" s="121">
        <v>1</v>
      </c>
      <c r="B172" s="110">
        <v>2</v>
      </c>
      <c r="C172" s="110">
        <v>3</v>
      </c>
      <c r="D172" s="121">
        <v>4</v>
      </c>
      <c r="E172" s="122">
        <v>5</v>
      </c>
      <c r="F172" s="120"/>
    </row>
    <row r="173" spans="1:6" ht="16.899999999999999" customHeight="1" x14ac:dyDescent="0.2">
      <c r="A173" s="151"/>
      <c r="B173" s="168"/>
      <c r="C173" s="168"/>
      <c r="D173" s="131" t="s">
        <v>17</v>
      </c>
      <c r="E173" s="107">
        <v>124000</v>
      </c>
      <c r="F173" s="120"/>
    </row>
    <row r="174" spans="1:6" ht="16.899999999999999" customHeight="1" x14ac:dyDescent="0.2">
      <c r="A174" s="153"/>
      <c r="B174" s="170"/>
      <c r="C174" s="170"/>
      <c r="D174" s="131" t="s">
        <v>18</v>
      </c>
      <c r="E174" s="107">
        <v>2501151.2400000002</v>
      </c>
      <c r="F174" s="120"/>
    </row>
    <row r="175" spans="1:6" ht="16.899999999999999" customHeight="1" x14ac:dyDescent="0.2">
      <c r="A175" s="151">
        <v>49</v>
      </c>
      <c r="B175" s="165" t="s">
        <v>44</v>
      </c>
      <c r="C175" s="168" t="s">
        <v>50</v>
      </c>
      <c r="D175" s="131" t="s">
        <v>22</v>
      </c>
      <c r="E175" s="107">
        <v>2377151.2400000002</v>
      </c>
      <c r="F175" s="120"/>
    </row>
    <row r="176" spans="1:6" ht="16.899999999999999" customHeight="1" x14ac:dyDescent="0.2">
      <c r="A176" s="152"/>
      <c r="B176" s="166"/>
      <c r="C176" s="169"/>
      <c r="D176" s="131" t="s">
        <v>17</v>
      </c>
      <c r="E176" s="107">
        <v>124000</v>
      </c>
      <c r="F176" s="120"/>
    </row>
    <row r="177" spans="1:6" ht="16.899999999999999" customHeight="1" x14ac:dyDescent="0.2">
      <c r="A177" s="153"/>
      <c r="B177" s="167"/>
      <c r="C177" s="170"/>
      <c r="D177" s="131" t="s">
        <v>18</v>
      </c>
      <c r="E177" s="107">
        <v>2501151.2400000002</v>
      </c>
      <c r="F177" s="120"/>
    </row>
    <row r="178" spans="1:6" ht="16.899999999999999" customHeight="1" x14ac:dyDescent="0.2">
      <c r="A178" s="151">
        <v>50</v>
      </c>
      <c r="B178" s="165" t="s">
        <v>51</v>
      </c>
      <c r="C178" s="168">
        <v>1</v>
      </c>
      <c r="D178" s="131" t="s">
        <v>16</v>
      </c>
      <c r="E178" s="123">
        <v>5554247.3499999996</v>
      </c>
      <c r="F178" s="120"/>
    </row>
    <row r="179" spans="1:6" ht="16.899999999999999" customHeight="1" x14ac:dyDescent="0.2">
      <c r="A179" s="152"/>
      <c r="B179" s="166"/>
      <c r="C179" s="169"/>
      <c r="D179" s="131" t="s">
        <v>17</v>
      </c>
      <c r="E179" s="123">
        <v>227835.12</v>
      </c>
      <c r="F179" s="120"/>
    </row>
    <row r="180" spans="1:6" ht="16.899999999999999" customHeight="1" x14ac:dyDescent="0.2">
      <c r="A180" s="153"/>
      <c r="B180" s="167"/>
      <c r="C180" s="170"/>
      <c r="D180" s="131" t="s">
        <v>18</v>
      </c>
      <c r="E180" s="123">
        <v>5782082.4699999997</v>
      </c>
      <c r="F180" s="120"/>
    </row>
    <row r="181" spans="1:6" ht="16.899999999999999" customHeight="1" x14ac:dyDescent="0.2">
      <c r="A181" s="144">
        <v>51</v>
      </c>
      <c r="B181" s="142" t="s">
        <v>52</v>
      </c>
      <c r="C181" s="143">
        <v>3</v>
      </c>
      <c r="D181" s="131" t="s">
        <v>22</v>
      </c>
      <c r="E181" s="107">
        <v>2377151.2400000002</v>
      </c>
      <c r="F181" s="120"/>
    </row>
    <row r="182" spans="1:6" ht="16.899999999999999" customHeight="1" x14ac:dyDescent="0.2">
      <c r="A182" s="144"/>
      <c r="B182" s="142"/>
      <c r="C182" s="143"/>
      <c r="D182" s="131" t="s">
        <v>17</v>
      </c>
      <c r="E182" s="107">
        <v>124000</v>
      </c>
      <c r="F182" s="120"/>
    </row>
    <row r="183" spans="1:6" ht="16.899999999999999" customHeight="1" x14ac:dyDescent="0.2">
      <c r="A183" s="144"/>
      <c r="B183" s="142"/>
      <c r="C183" s="143"/>
      <c r="D183" s="131" t="s">
        <v>18</v>
      </c>
      <c r="E183" s="107">
        <v>2501151.2400000002</v>
      </c>
      <c r="F183" s="120"/>
    </row>
    <row r="184" spans="1:6" ht="16.899999999999999" customHeight="1" x14ac:dyDescent="0.2">
      <c r="A184" s="144">
        <v>52</v>
      </c>
      <c r="B184" s="142" t="s">
        <v>52</v>
      </c>
      <c r="C184" s="143">
        <v>12</v>
      </c>
      <c r="D184" s="131" t="s">
        <v>22</v>
      </c>
      <c r="E184" s="107">
        <v>2377151.2400000002</v>
      </c>
      <c r="F184" s="120"/>
    </row>
    <row r="185" spans="1:6" ht="16.899999999999999" customHeight="1" x14ac:dyDescent="0.2">
      <c r="A185" s="144"/>
      <c r="B185" s="142"/>
      <c r="C185" s="143"/>
      <c r="D185" s="131" t="s">
        <v>17</v>
      </c>
      <c r="E185" s="107">
        <v>124000</v>
      </c>
      <c r="F185" s="120"/>
    </row>
    <row r="186" spans="1:6" ht="16.899999999999999" customHeight="1" x14ac:dyDescent="0.2">
      <c r="A186" s="144"/>
      <c r="B186" s="142"/>
      <c r="C186" s="143"/>
      <c r="D186" s="131" t="s">
        <v>18</v>
      </c>
      <c r="E186" s="107">
        <v>2501151.2400000002</v>
      </c>
      <c r="F186" s="120"/>
    </row>
    <row r="187" spans="1:6" ht="16.899999999999999" customHeight="1" x14ac:dyDescent="0.2">
      <c r="A187" s="144">
        <v>53</v>
      </c>
      <c r="B187" s="142" t="s">
        <v>52</v>
      </c>
      <c r="C187" s="143">
        <v>14</v>
      </c>
      <c r="D187" s="131" t="s">
        <v>22</v>
      </c>
      <c r="E187" s="107">
        <v>2377151.2400000002</v>
      </c>
      <c r="F187" s="120"/>
    </row>
    <row r="188" spans="1:6" ht="16.899999999999999" customHeight="1" x14ac:dyDescent="0.2">
      <c r="A188" s="144"/>
      <c r="B188" s="142"/>
      <c r="C188" s="143"/>
      <c r="D188" s="131" t="s">
        <v>17</v>
      </c>
      <c r="E188" s="107">
        <v>124000</v>
      </c>
      <c r="F188" s="120"/>
    </row>
    <row r="189" spans="1:6" ht="16.899999999999999" customHeight="1" x14ac:dyDescent="0.2">
      <c r="A189" s="144"/>
      <c r="B189" s="142"/>
      <c r="C189" s="143"/>
      <c r="D189" s="131" t="s">
        <v>18</v>
      </c>
      <c r="E189" s="107">
        <v>2501151.2400000002</v>
      </c>
      <c r="F189" s="120"/>
    </row>
    <row r="190" spans="1:6" ht="16.899999999999999" customHeight="1" x14ac:dyDescent="0.2">
      <c r="A190" s="144">
        <v>54</v>
      </c>
      <c r="B190" s="142" t="s">
        <v>53</v>
      </c>
      <c r="C190" s="143">
        <v>6</v>
      </c>
      <c r="D190" s="131" t="s">
        <v>22</v>
      </c>
      <c r="E190" s="107">
        <v>2377151.2400000002</v>
      </c>
      <c r="F190" s="120"/>
    </row>
    <row r="191" spans="1:6" ht="16.899999999999999" customHeight="1" x14ac:dyDescent="0.2">
      <c r="A191" s="144"/>
      <c r="B191" s="142"/>
      <c r="C191" s="143"/>
      <c r="D191" s="131" t="s">
        <v>17</v>
      </c>
      <c r="E191" s="107">
        <v>124000</v>
      </c>
      <c r="F191" s="120"/>
    </row>
    <row r="192" spans="1:6" ht="16.899999999999999" customHeight="1" x14ac:dyDescent="0.2">
      <c r="A192" s="144"/>
      <c r="B192" s="142"/>
      <c r="C192" s="143"/>
      <c r="D192" s="131" t="s">
        <v>18</v>
      </c>
      <c r="E192" s="107">
        <v>2501151.2400000002</v>
      </c>
      <c r="F192" s="120"/>
    </row>
    <row r="193" spans="1:6" ht="16.899999999999999" customHeight="1" x14ac:dyDescent="0.2">
      <c r="A193" s="144">
        <v>55</v>
      </c>
      <c r="B193" s="142" t="s">
        <v>53</v>
      </c>
      <c r="C193" s="143">
        <v>8</v>
      </c>
      <c r="D193" s="131" t="s">
        <v>22</v>
      </c>
      <c r="E193" s="107">
        <v>2377151.2400000002</v>
      </c>
      <c r="F193" s="120"/>
    </row>
    <row r="194" spans="1:6" ht="16.899999999999999" customHeight="1" x14ac:dyDescent="0.2">
      <c r="A194" s="144"/>
      <c r="B194" s="142"/>
      <c r="C194" s="143"/>
      <c r="D194" s="131" t="s">
        <v>17</v>
      </c>
      <c r="E194" s="107">
        <v>124000</v>
      </c>
      <c r="F194" s="120"/>
    </row>
    <row r="195" spans="1:6" ht="16.899999999999999" customHeight="1" x14ac:dyDescent="0.2">
      <c r="A195" s="144"/>
      <c r="B195" s="142"/>
      <c r="C195" s="143"/>
      <c r="D195" s="131" t="s">
        <v>18</v>
      </c>
      <c r="E195" s="107">
        <v>2501151.2400000002</v>
      </c>
      <c r="F195" s="120"/>
    </row>
    <row r="196" spans="1:6" ht="16.899999999999999" customHeight="1" x14ac:dyDescent="0.2">
      <c r="A196" s="144">
        <v>56</v>
      </c>
      <c r="B196" s="142" t="s">
        <v>53</v>
      </c>
      <c r="C196" s="143">
        <v>13</v>
      </c>
      <c r="D196" s="131" t="s">
        <v>22</v>
      </c>
      <c r="E196" s="107">
        <v>2377151.2400000002</v>
      </c>
      <c r="F196" s="120"/>
    </row>
    <row r="197" spans="1:6" ht="16.899999999999999" customHeight="1" x14ac:dyDescent="0.2">
      <c r="A197" s="144"/>
      <c r="B197" s="142"/>
      <c r="C197" s="143"/>
      <c r="D197" s="131" t="s">
        <v>17</v>
      </c>
      <c r="E197" s="107">
        <v>124000</v>
      </c>
      <c r="F197" s="120"/>
    </row>
    <row r="198" spans="1:6" ht="16.899999999999999" customHeight="1" x14ac:dyDescent="0.2">
      <c r="A198" s="144"/>
      <c r="B198" s="142"/>
      <c r="C198" s="143"/>
      <c r="D198" s="131" t="s">
        <v>18</v>
      </c>
      <c r="E198" s="107">
        <v>2501151.2400000002</v>
      </c>
      <c r="F198" s="120"/>
    </row>
    <row r="199" spans="1:6" ht="16.899999999999999" customHeight="1" x14ac:dyDescent="0.2">
      <c r="A199" s="144">
        <v>57</v>
      </c>
      <c r="B199" s="142" t="s">
        <v>53</v>
      </c>
      <c r="C199" s="143">
        <v>15</v>
      </c>
      <c r="D199" s="131" t="s">
        <v>22</v>
      </c>
      <c r="E199" s="107">
        <v>2377151.2400000002</v>
      </c>
      <c r="F199" s="120"/>
    </row>
    <row r="200" spans="1:6" ht="16.899999999999999" customHeight="1" x14ac:dyDescent="0.2">
      <c r="A200" s="144"/>
      <c r="B200" s="142"/>
      <c r="C200" s="143"/>
      <c r="D200" s="131" t="s">
        <v>17</v>
      </c>
      <c r="E200" s="107">
        <v>124000</v>
      </c>
      <c r="F200" s="120"/>
    </row>
    <row r="201" spans="1:6" ht="17.25" customHeight="1" x14ac:dyDescent="0.2">
      <c r="A201" s="121">
        <v>1</v>
      </c>
      <c r="B201" s="110">
        <v>2</v>
      </c>
      <c r="C201" s="110">
        <v>3</v>
      </c>
      <c r="D201" s="121">
        <v>4</v>
      </c>
      <c r="E201" s="122">
        <v>5</v>
      </c>
      <c r="F201" s="120"/>
    </row>
    <row r="202" spans="1:6" ht="16.899999999999999" customHeight="1" x14ac:dyDescent="0.2">
      <c r="A202" s="124"/>
      <c r="B202" s="112"/>
      <c r="C202" s="112"/>
      <c r="D202" s="131" t="s">
        <v>18</v>
      </c>
      <c r="E202" s="107">
        <v>2501151.2400000002</v>
      </c>
      <c r="F202" s="120"/>
    </row>
    <row r="203" spans="1:6" ht="16.899999999999999" customHeight="1" x14ac:dyDescent="0.2">
      <c r="A203" s="144">
        <v>58</v>
      </c>
      <c r="B203" s="142" t="s">
        <v>54</v>
      </c>
      <c r="C203" s="143">
        <v>11</v>
      </c>
      <c r="D203" s="131" t="s">
        <v>24</v>
      </c>
      <c r="E203" s="107">
        <v>36092497.159999996</v>
      </c>
      <c r="F203" s="120"/>
    </row>
    <row r="204" spans="1:6" ht="16.899999999999999" customHeight="1" x14ac:dyDescent="0.2">
      <c r="A204" s="144"/>
      <c r="B204" s="142"/>
      <c r="C204" s="143"/>
      <c r="D204" s="131" t="s">
        <v>31</v>
      </c>
      <c r="E204" s="107">
        <v>52776564.729999997</v>
      </c>
      <c r="F204" s="120"/>
    </row>
    <row r="205" spans="1:6" ht="16.899999999999999" customHeight="1" x14ac:dyDescent="0.2">
      <c r="A205" s="144"/>
      <c r="B205" s="142"/>
      <c r="C205" s="143"/>
      <c r="D205" s="131" t="s">
        <v>17</v>
      </c>
      <c r="E205" s="107">
        <v>6128900.8200000003</v>
      </c>
      <c r="F205" s="120"/>
    </row>
    <row r="206" spans="1:6" ht="16.899999999999999" customHeight="1" x14ac:dyDescent="0.2">
      <c r="A206" s="144"/>
      <c r="B206" s="142"/>
      <c r="C206" s="143"/>
      <c r="D206" s="131" t="s">
        <v>18</v>
      </c>
      <c r="E206" s="107">
        <v>94997962.709999993</v>
      </c>
      <c r="F206" s="120"/>
    </row>
    <row r="207" spans="1:6" ht="16.899999999999999" customHeight="1" x14ac:dyDescent="0.2">
      <c r="A207" s="144">
        <v>59</v>
      </c>
      <c r="B207" s="142" t="s">
        <v>54</v>
      </c>
      <c r="C207" s="143">
        <v>13</v>
      </c>
      <c r="D207" s="131" t="s">
        <v>24</v>
      </c>
      <c r="E207" s="107">
        <v>22141930.84</v>
      </c>
      <c r="F207" s="120"/>
    </row>
    <row r="208" spans="1:6" ht="16.899999999999999" customHeight="1" x14ac:dyDescent="0.2">
      <c r="A208" s="144"/>
      <c r="B208" s="142"/>
      <c r="C208" s="143"/>
      <c r="D208" s="131" t="s">
        <v>31</v>
      </c>
      <c r="E208" s="107">
        <v>20409089.760000002</v>
      </c>
      <c r="F208" s="120"/>
    </row>
    <row r="209" spans="1:6" ht="16.899999999999999" customHeight="1" x14ac:dyDescent="0.2">
      <c r="A209" s="144"/>
      <c r="B209" s="142"/>
      <c r="C209" s="143"/>
      <c r="D209" s="131" t="s">
        <v>17</v>
      </c>
      <c r="E209" s="107">
        <v>2934553.14</v>
      </c>
      <c r="F209" s="120"/>
    </row>
    <row r="210" spans="1:6" ht="16.899999999999999" customHeight="1" x14ac:dyDescent="0.2">
      <c r="A210" s="144"/>
      <c r="B210" s="142"/>
      <c r="C210" s="143"/>
      <c r="D210" s="131" t="s">
        <v>18</v>
      </c>
      <c r="E210" s="107">
        <f>SUM(E207:E209)</f>
        <v>45485573.740000002</v>
      </c>
      <c r="F210" s="120"/>
    </row>
    <row r="211" spans="1:6" ht="16.899999999999999" customHeight="1" x14ac:dyDescent="0.2">
      <c r="A211" s="144">
        <v>60</v>
      </c>
      <c r="B211" s="142" t="s">
        <v>56</v>
      </c>
      <c r="C211" s="143">
        <v>10</v>
      </c>
      <c r="D211" s="131" t="s">
        <v>27</v>
      </c>
      <c r="E211" s="123">
        <v>16221481.800000001</v>
      </c>
      <c r="F211" s="120"/>
    </row>
    <row r="212" spans="1:6" ht="16.899999999999999" customHeight="1" x14ac:dyDescent="0.2">
      <c r="A212" s="144"/>
      <c r="B212" s="142"/>
      <c r="C212" s="143"/>
      <c r="D212" s="131" t="s">
        <v>30</v>
      </c>
      <c r="E212" s="123">
        <v>3372346.42</v>
      </c>
      <c r="F212" s="120"/>
    </row>
    <row r="213" spans="1:6" ht="16.899999999999999" customHeight="1" x14ac:dyDescent="0.2">
      <c r="A213" s="144"/>
      <c r="B213" s="142"/>
      <c r="C213" s="143"/>
      <c r="D213" s="131" t="s">
        <v>24</v>
      </c>
      <c r="E213" s="123">
        <v>18884217.879999999</v>
      </c>
      <c r="F213" s="120"/>
    </row>
    <row r="214" spans="1:6" ht="16.899999999999999" customHeight="1" x14ac:dyDescent="0.2">
      <c r="A214" s="144"/>
      <c r="B214" s="142"/>
      <c r="C214" s="143"/>
      <c r="D214" s="131" t="s">
        <v>31</v>
      </c>
      <c r="E214" s="123">
        <v>17406327.41</v>
      </c>
      <c r="F214" s="120"/>
    </row>
    <row r="215" spans="1:6" ht="16.899999999999999" customHeight="1" x14ac:dyDescent="0.2">
      <c r="A215" s="144"/>
      <c r="B215" s="142"/>
      <c r="C215" s="143"/>
      <c r="D215" s="131" t="s">
        <v>32</v>
      </c>
      <c r="E215" s="123">
        <v>997058.37</v>
      </c>
      <c r="F215" s="120"/>
    </row>
    <row r="216" spans="1:6" ht="16.899999999999999" customHeight="1" x14ac:dyDescent="0.2">
      <c r="A216" s="144"/>
      <c r="B216" s="142"/>
      <c r="C216" s="143"/>
      <c r="D216" s="131" t="s">
        <v>18</v>
      </c>
      <c r="E216" s="123">
        <f>SUM(E211:E215)</f>
        <v>56881431.879999988</v>
      </c>
      <c r="F216" s="120"/>
    </row>
    <row r="217" spans="1:6" ht="16.899999999999999" customHeight="1" x14ac:dyDescent="0.2">
      <c r="A217" s="144">
        <v>61</v>
      </c>
      <c r="B217" s="142" t="s">
        <v>147</v>
      </c>
      <c r="C217" s="143">
        <v>16</v>
      </c>
      <c r="D217" s="131" t="s">
        <v>16</v>
      </c>
      <c r="E217" s="123">
        <v>7405663.1399999997</v>
      </c>
      <c r="F217" s="120"/>
    </row>
    <row r="218" spans="1:6" ht="16.899999999999999" customHeight="1" x14ac:dyDescent="0.2">
      <c r="A218" s="144"/>
      <c r="B218" s="142"/>
      <c r="C218" s="143"/>
      <c r="D218" s="131" t="s">
        <v>17</v>
      </c>
      <c r="E218" s="123">
        <v>303780.15999999997</v>
      </c>
    </row>
    <row r="219" spans="1:6" ht="16.899999999999999" customHeight="1" x14ac:dyDescent="0.2">
      <c r="A219" s="144"/>
      <c r="B219" s="142"/>
      <c r="C219" s="143"/>
      <c r="D219" s="131" t="s">
        <v>18</v>
      </c>
      <c r="E219" s="123">
        <v>7709443.2999999998</v>
      </c>
    </row>
    <row r="220" spans="1:6" ht="16.899999999999999" customHeight="1" x14ac:dyDescent="0.2">
      <c r="A220" s="144">
        <v>62</v>
      </c>
      <c r="B220" s="142" t="s">
        <v>147</v>
      </c>
      <c r="C220" s="143">
        <v>30</v>
      </c>
      <c r="D220" s="131" t="s">
        <v>16</v>
      </c>
      <c r="E220" s="123">
        <v>3702831.57</v>
      </c>
      <c r="F220" s="120"/>
    </row>
    <row r="221" spans="1:6" ht="16.899999999999999" customHeight="1" x14ac:dyDescent="0.2">
      <c r="A221" s="144"/>
      <c r="B221" s="142"/>
      <c r="C221" s="143"/>
      <c r="D221" s="131" t="s">
        <v>17</v>
      </c>
      <c r="E221" s="123">
        <v>151890.07999999999</v>
      </c>
    </row>
    <row r="222" spans="1:6" ht="16.899999999999999" customHeight="1" x14ac:dyDescent="0.2">
      <c r="A222" s="144"/>
      <c r="B222" s="142"/>
      <c r="C222" s="143"/>
      <c r="D222" s="131" t="s">
        <v>18</v>
      </c>
      <c r="E222" s="123">
        <v>3854721.65</v>
      </c>
    </row>
    <row r="223" spans="1:6" ht="16.899999999999999" customHeight="1" x14ac:dyDescent="0.2">
      <c r="A223" s="151">
        <v>63</v>
      </c>
      <c r="B223" s="165" t="s">
        <v>147</v>
      </c>
      <c r="C223" s="168">
        <v>32</v>
      </c>
      <c r="D223" s="131" t="s">
        <v>16</v>
      </c>
      <c r="E223" s="123">
        <v>1851415.78</v>
      </c>
      <c r="F223" s="120"/>
    </row>
    <row r="224" spans="1:6" ht="16.899999999999999" customHeight="1" x14ac:dyDescent="0.2">
      <c r="A224" s="152"/>
      <c r="B224" s="166"/>
      <c r="C224" s="169"/>
      <c r="D224" s="131" t="s">
        <v>17</v>
      </c>
      <c r="E224" s="123">
        <v>75945.039999999994</v>
      </c>
    </row>
    <row r="225" spans="1:6" ht="16.899999999999999" customHeight="1" x14ac:dyDescent="0.2">
      <c r="A225" s="153"/>
      <c r="B225" s="167"/>
      <c r="C225" s="170"/>
      <c r="D225" s="131" t="s">
        <v>18</v>
      </c>
      <c r="E225" s="123">
        <v>1927360.82</v>
      </c>
    </row>
    <row r="226" spans="1:6" ht="16.899999999999999" customHeight="1" x14ac:dyDescent="0.2">
      <c r="A226" s="144">
        <v>64</v>
      </c>
      <c r="B226" s="142" t="s">
        <v>147</v>
      </c>
      <c r="C226" s="143">
        <v>34</v>
      </c>
      <c r="D226" s="131" t="s">
        <v>16</v>
      </c>
      <c r="E226" s="123">
        <v>11108494.710000001</v>
      </c>
      <c r="F226" s="120"/>
    </row>
    <row r="227" spans="1:6" ht="16.899999999999999" customHeight="1" x14ac:dyDescent="0.2">
      <c r="A227" s="144"/>
      <c r="B227" s="142"/>
      <c r="C227" s="143"/>
      <c r="D227" s="131" t="s">
        <v>17</v>
      </c>
      <c r="E227" s="123">
        <v>455670.24</v>
      </c>
    </row>
    <row r="228" spans="1:6" ht="16.899999999999999" customHeight="1" x14ac:dyDescent="0.2">
      <c r="A228" s="144"/>
      <c r="B228" s="142"/>
      <c r="C228" s="143"/>
      <c r="D228" s="131" t="s">
        <v>18</v>
      </c>
      <c r="E228" s="123">
        <v>11564164.949999999</v>
      </c>
    </row>
    <row r="229" spans="1:6" ht="16.899999999999999" customHeight="1" x14ac:dyDescent="0.2">
      <c r="A229" s="121">
        <v>65</v>
      </c>
      <c r="B229" s="111" t="s">
        <v>57</v>
      </c>
      <c r="C229" s="110">
        <v>3</v>
      </c>
      <c r="D229" s="131" t="s">
        <v>16</v>
      </c>
      <c r="E229" s="123">
        <v>3702831.57</v>
      </c>
      <c r="F229" s="120"/>
    </row>
    <row r="230" spans="1:6" ht="17.25" customHeight="1" x14ac:dyDescent="0.2">
      <c r="A230" s="121">
        <v>1</v>
      </c>
      <c r="B230" s="110">
        <v>2</v>
      </c>
      <c r="C230" s="110">
        <v>3</v>
      </c>
      <c r="D230" s="121">
        <v>4</v>
      </c>
      <c r="E230" s="122">
        <v>5</v>
      </c>
      <c r="F230" s="120"/>
    </row>
    <row r="231" spans="1:6" ht="16.899999999999999" customHeight="1" x14ac:dyDescent="0.2">
      <c r="A231" s="152"/>
      <c r="B231" s="169"/>
      <c r="C231" s="169"/>
      <c r="D231" s="131" t="s">
        <v>17</v>
      </c>
      <c r="E231" s="123">
        <v>151890.07999999999</v>
      </c>
      <c r="F231" s="120"/>
    </row>
    <row r="232" spans="1:6" ht="16.899999999999999" customHeight="1" x14ac:dyDescent="0.2">
      <c r="A232" s="153"/>
      <c r="B232" s="170"/>
      <c r="C232" s="170"/>
      <c r="D232" s="131" t="s">
        <v>18</v>
      </c>
      <c r="E232" s="123">
        <v>3854721.65</v>
      </c>
      <c r="F232" s="120"/>
    </row>
    <row r="233" spans="1:6" ht="16.899999999999999" customHeight="1" x14ac:dyDescent="0.2">
      <c r="A233" s="144">
        <v>66</v>
      </c>
      <c r="B233" s="142" t="s">
        <v>57</v>
      </c>
      <c r="C233" s="143">
        <v>34</v>
      </c>
      <c r="D233" s="131" t="s">
        <v>16</v>
      </c>
      <c r="E233" s="123">
        <v>3702831.57</v>
      </c>
      <c r="F233" s="120"/>
    </row>
    <row r="234" spans="1:6" ht="16.899999999999999" customHeight="1" x14ac:dyDescent="0.2">
      <c r="A234" s="144"/>
      <c r="B234" s="142"/>
      <c r="C234" s="143"/>
      <c r="D234" s="131" t="s">
        <v>17</v>
      </c>
      <c r="E234" s="123">
        <v>151890.07999999999</v>
      </c>
      <c r="F234" s="120"/>
    </row>
    <row r="235" spans="1:6" ht="16.899999999999999" customHeight="1" x14ac:dyDescent="0.2">
      <c r="A235" s="144"/>
      <c r="B235" s="142"/>
      <c r="C235" s="143"/>
      <c r="D235" s="131" t="s">
        <v>18</v>
      </c>
      <c r="E235" s="123">
        <v>3854721.65</v>
      </c>
      <c r="F235" s="120"/>
    </row>
    <row r="236" spans="1:6" ht="16.899999999999999" customHeight="1" x14ac:dyDescent="0.2">
      <c r="A236" s="144">
        <v>67</v>
      </c>
      <c r="B236" s="155" t="s">
        <v>502</v>
      </c>
      <c r="C236" s="143">
        <v>73</v>
      </c>
      <c r="D236" s="131" t="s">
        <v>59</v>
      </c>
      <c r="E236" s="123">
        <v>1215410.51</v>
      </c>
      <c r="F236" s="120"/>
    </row>
    <row r="237" spans="1:6" ht="16.899999999999999" customHeight="1" x14ac:dyDescent="0.2">
      <c r="A237" s="144"/>
      <c r="B237" s="142"/>
      <c r="C237" s="143"/>
      <c r="D237" s="131" t="s">
        <v>32</v>
      </c>
      <c r="E237" s="123">
        <v>224000</v>
      </c>
      <c r="F237" s="120"/>
    </row>
    <row r="238" spans="1:6" ht="16.899999999999999" customHeight="1" x14ac:dyDescent="0.2">
      <c r="A238" s="144"/>
      <c r="B238" s="142"/>
      <c r="C238" s="143"/>
      <c r="D238" s="131" t="s">
        <v>18</v>
      </c>
      <c r="E238" s="123">
        <v>1439410.51</v>
      </c>
      <c r="F238" s="120"/>
    </row>
    <row r="239" spans="1:6" ht="16.899999999999999" customHeight="1" x14ac:dyDescent="0.2">
      <c r="A239" s="151">
        <v>68</v>
      </c>
      <c r="B239" s="142" t="s">
        <v>60</v>
      </c>
      <c r="C239" s="168" t="s">
        <v>61</v>
      </c>
      <c r="D239" s="131" t="s">
        <v>22</v>
      </c>
      <c r="E239" s="107">
        <v>2377151.2400000002</v>
      </c>
      <c r="F239" s="120"/>
    </row>
    <row r="240" spans="1:6" ht="16.899999999999999" customHeight="1" x14ac:dyDescent="0.2">
      <c r="A240" s="152"/>
      <c r="B240" s="142"/>
      <c r="C240" s="169"/>
      <c r="D240" s="131" t="s">
        <v>17</v>
      </c>
      <c r="E240" s="107">
        <v>124000</v>
      </c>
      <c r="F240" s="120"/>
    </row>
    <row r="241" spans="1:6" ht="16.899999999999999" customHeight="1" x14ac:dyDescent="0.2">
      <c r="A241" s="153"/>
      <c r="B241" s="142"/>
      <c r="C241" s="170"/>
      <c r="D241" s="131" t="s">
        <v>18</v>
      </c>
      <c r="E241" s="107">
        <v>2501151.2400000002</v>
      </c>
      <c r="F241" s="120"/>
    </row>
    <row r="242" spans="1:6" ht="16.899999999999999" customHeight="1" x14ac:dyDescent="0.2">
      <c r="A242" s="151">
        <v>69</v>
      </c>
      <c r="B242" s="142" t="s">
        <v>60</v>
      </c>
      <c r="C242" s="168" t="s">
        <v>62</v>
      </c>
      <c r="D242" s="131" t="s">
        <v>22</v>
      </c>
      <c r="E242" s="107">
        <v>2377151.2400000002</v>
      </c>
      <c r="F242" s="120"/>
    </row>
    <row r="243" spans="1:6" ht="16.899999999999999" customHeight="1" x14ac:dyDescent="0.2">
      <c r="A243" s="152"/>
      <c r="B243" s="142"/>
      <c r="C243" s="169"/>
      <c r="D243" s="131" t="s">
        <v>17</v>
      </c>
      <c r="E243" s="107">
        <v>124000</v>
      </c>
      <c r="F243" s="120"/>
    </row>
    <row r="244" spans="1:6" ht="16.899999999999999" customHeight="1" x14ac:dyDescent="0.2">
      <c r="A244" s="153"/>
      <c r="B244" s="142"/>
      <c r="C244" s="170"/>
      <c r="D244" s="131" t="s">
        <v>18</v>
      </c>
      <c r="E244" s="107">
        <v>2501151.2400000002</v>
      </c>
      <c r="F244" s="120"/>
    </row>
    <row r="245" spans="1:6" ht="16.899999999999999" customHeight="1" x14ac:dyDescent="0.2">
      <c r="A245" s="151">
        <v>70</v>
      </c>
      <c r="B245" s="165" t="s">
        <v>60</v>
      </c>
      <c r="C245" s="168" t="s">
        <v>63</v>
      </c>
      <c r="D245" s="131" t="s">
        <v>22</v>
      </c>
      <c r="E245" s="107">
        <v>4754302.4800000004</v>
      </c>
      <c r="F245" s="120"/>
    </row>
    <row r="246" spans="1:6" ht="16.899999999999999" customHeight="1" x14ac:dyDescent="0.2">
      <c r="A246" s="152"/>
      <c r="B246" s="166"/>
      <c r="C246" s="169"/>
      <c r="D246" s="133" t="s">
        <v>17</v>
      </c>
      <c r="E246" s="127">
        <v>248000</v>
      </c>
      <c r="F246" s="120"/>
    </row>
    <row r="247" spans="1:6" ht="16.899999999999999" customHeight="1" x14ac:dyDescent="0.2">
      <c r="A247" s="153"/>
      <c r="B247" s="167"/>
      <c r="C247" s="170"/>
      <c r="D247" s="131" t="s">
        <v>18</v>
      </c>
      <c r="E247" s="107">
        <v>5002302.4800000004</v>
      </c>
      <c r="F247" s="120"/>
    </row>
    <row r="248" spans="1:6" ht="16.899999999999999" customHeight="1" x14ac:dyDescent="0.2">
      <c r="A248" s="151">
        <v>71</v>
      </c>
      <c r="B248" s="165" t="s">
        <v>60</v>
      </c>
      <c r="C248" s="168" t="s">
        <v>64</v>
      </c>
      <c r="D248" s="131" t="s">
        <v>22</v>
      </c>
      <c r="E248" s="107">
        <v>2377151.2400000002</v>
      </c>
      <c r="F248" s="120"/>
    </row>
    <row r="249" spans="1:6" ht="16.899999999999999" customHeight="1" x14ac:dyDescent="0.2">
      <c r="A249" s="152"/>
      <c r="B249" s="166"/>
      <c r="C249" s="169"/>
      <c r="D249" s="131" t="s">
        <v>17</v>
      </c>
      <c r="E249" s="107">
        <v>124000</v>
      </c>
      <c r="F249" s="120"/>
    </row>
    <row r="250" spans="1:6" ht="16.899999999999999" customHeight="1" x14ac:dyDescent="0.2">
      <c r="A250" s="153"/>
      <c r="B250" s="167"/>
      <c r="C250" s="170"/>
      <c r="D250" s="131" t="s">
        <v>18</v>
      </c>
      <c r="E250" s="107">
        <v>2501151.2400000002</v>
      </c>
      <c r="F250" s="120"/>
    </row>
    <row r="251" spans="1:6" ht="16.899999999999999" customHeight="1" x14ac:dyDescent="0.2">
      <c r="A251" s="151">
        <v>72</v>
      </c>
      <c r="B251" s="142" t="s">
        <v>60</v>
      </c>
      <c r="C251" s="168" t="s">
        <v>65</v>
      </c>
      <c r="D251" s="131" t="s">
        <v>22</v>
      </c>
      <c r="E251" s="107">
        <v>2377151.2400000002</v>
      </c>
      <c r="F251" s="120"/>
    </row>
    <row r="252" spans="1:6" ht="16.899999999999999" customHeight="1" x14ac:dyDescent="0.2">
      <c r="A252" s="152"/>
      <c r="B252" s="142"/>
      <c r="C252" s="169"/>
      <c r="D252" s="131" t="s">
        <v>17</v>
      </c>
      <c r="E252" s="107">
        <v>124000</v>
      </c>
      <c r="F252" s="120"/>
    </row>
    <row r="253" spans="1:6" ht="16.899999999999999" customHeight="1" x14ac:dyDescent="0.2">
      <c r="A253" s="153"/>
      <c r="B253" s="142"/>
      <c r="C253" s="170"/>
      <c r="D253" s="131" t="s">
        <v>18</v>
      </c>
      <c r="E253" s="107">
        <v>2501151.2400000002</v>
      </c>
      <c r="F253" s="120"/>
    </row>
    <row r="254" spans="1:6" ht="16.899999999999999" customHeight="1" x14ac:dyDescent="0.2">
      <c r="A254" s="151">
        <v>73</v>
      </c>
      <c r="B254" s="142" t="s">
        <v>60</v>
      </c>
      <c r="C254" s="168" t="s">
        <v>15</v>
      </c>
      <c r="D254" s="131" t="s">
        <v>22</v>
      </c>
      <c r="E254" s="107">
        <v>2377151.2400000002</v>
      </c>
      <c r="F254" s="120"/>
    </row>
    <row r="255" spans="1:6" ht="16.899999999999999" customHeight="1" x14ac:dyDescent="0.2">
      <c r="A255" s="152"/>
      <c r="B255" s="142"/>
      <c r="C255" s="169"/>
      <c r="D255" s="131" t="s">
        <v>17</v>
      </c>
      <c r="E255" s="107">
        <v>124000</v>
      </c>
      <c r="F255" s="120"/>
    </row>
    <row r="256" spans="1:6" ht="16.899999999999999" customHeight="1" x14ac:dyDescent="0.2">
      <c r="A256" s="153"/>
      <c r="B256" s="142"/>
      <c r="C256" s="170"/>
      <c r="D256" s="131" t="s">
        <v>18</v>
      </c>
      <c r="E256" s="107">
        <v>2501151.2400000002</v>
      </c>
      <c r="F256" s="120"/>
    </row>
    <row r="257" spans="1:6" ht="16.899999999999999" customHeight="1" x14ac:dyDescent="0.2">
      <c r="A257" s="144">
        <v>74</v>
      </c>
      <c r="B257" s="142" t="s">
        <v>60</v>
      </c>
      <c r="C257" s="143">
        <v>13</v>
      </c>
      <c r="D257" s="131" t="s">
        <v>22</v>
      </c>
      <c r="E257" s="107">
        <v>2377151.2400000002</v>
      </c>
      <c r="F257" s="120"/>
    </row>
    <row r="258" spans="1:6" ht="16.899999999999999" customHeight="1" x14ac:dyDescent="0.2">
      <c r="A258" s="144"/>
      <c r="B258" s="142"/>
      <c r="C258" s="143"/>
      <c r="D258" s="131" t="s">
        <v>17</v>
      </c>
      <c r="E258" s="107">
        <v>124000</v>
      </c>
      <c r="F258" s="120"/>
    </row>
    <row r="259" spans="1:6" ht="17.25" customHeight="1" x14ac:dyDescent="0.2">
      <c r="A259" s="121">
        <v>1</v>
      </c>
      <c r="B259" s="110">
        <v>2</v>
      </c>
      <c r="C259" s="110">
        <v>3</v>
      </c>
      <c r="D259" s="121">
        <v>4</v>
      </c>
      <c r="E259" s="122">
        <v>5</v>
      </c>
      <c r="F259" s="120"/>
    </row>
    <row r="260" spans="1:6" ht="16.899999999999999" customHeight="1" x14ac:dyDescent="0.2">
      <c r="A260" s="124"/>
      <c r="B260" s="112"/>
      <c r="C260" s="112"/>
      <c r="D260" s="131" t="s">
        <v>18</v>
      </c>
      <c r="E260" s="107">
        <v>2501151.2400000002</v>
      </c>
      <c r="F260" s="120"/>
    </row>
    <row r="261" spans="1:6" ht="16.899999999999999" customHeight="1" x14ac:dyDescent="0.2">
      <c r="A261" s="151">
        <v>75</v>
      </c>
      <c r="B261" s="142" t="s">
        <v>60</v>
      </c>
      <c r="C261" s="168" t="s">
        <v>66</v>
      </c>
      <c r="D261" s="131" t="s">
        <v>22</v>
      </c>
      <c r="E261" s="107">
        <v>2377151.2400000002</v>
      </c>
      <c r="F261" s="120"/>
    </row>
    <row r="262" spans="1:6" ht="16.899999999999999" customHeight="1" x14ac:dyDescent="0.2">
      <c r="A262" s="152"/>
      <c r="B262" s="142"/>
      <c r="C262" s="169"/>
      <c r="D262" s="131" t="s">
        <v>17</v>
      </c>
      <c r="E262" s="107">
        <v>124000</v>
      </c>
      <c r="F262" s="120"/>
    </row>
    <row r="263" spans="1:6" ht="16.899999999999999" customHeight="1" x14ac:dyDescent="0.2">
      <c r="A263" s="153"/>
      <c r="B263" s="142"/>
      <c r="C263" s="170"/>
      <c r="D263" s="131" t="s">
        <v>18</v>
      </c>
      <c r="E263" s="107">
        <v>2501151.2400000002</v>
      </c>
      <c r="F263" s="120"/>
    </row>
    <row r="264" spans="1:6" ht="16.899999999999999" customHeight="1" x14ac:dyDescent="0.2">
      <c r="A264" s="151">
        <v>76</v>
      </c>
      <c r="B264" s="165" t="s">
        <v>60</v>
      </c>
      <c r="C264" s="168" t="s">
        <v>67</v>
      </c>
      <c r="D264" s="131" t="s">
        <v>22</v>
      </c>
      <c r="E264" s="107">
        <v>2377151.2400000002</v>
      </c>
      <c r="F264" s="120"/>
    </row>
    <row r="265" spans="1:6" ht="16.899999999999999" customHeight="1" x14ac:dyDescent="0.2">
      <c r="A265" s="152"/>
      <c r="B265" s="166"/>
      <c r="C265" s="169"/>
      <c r="D265" s="131" t="s">
        <v>17</v>
      </c>
      <c r="E265" s="107">
        <v>124000</v>
      </c>
      <c r="F265" s="120"/>
    </row>
    <row r="266" spans="1:6" ht="16.899999999999999" customHeight="1" x14ac:dyDescent="0.2">
      <c r="A266" s="153"/>
      <c r="B266" s="167"/>
      <c r="C266" s="170"/>
      <c r="D266" s="131" t="s">
        <v>18</v>
      </c>
      <c r="E266" s="107">
        <v>2501151.2400000002</v>
      </c>
      <c r="F266" s="120"/>
    </row>
    <row r="267" spans="1:6" ht="16.899999999999999" customHeight="1" x14ac:dyDescent="0.2">
      <c r="A267" s="151">
        <v>77</v>
      </c>
      <c r="B267" s="142" t="s">
        <v>60</v>
      </c>
      <c r="C267" s="168" t="s">
        <v>68</v>
      </c>
      <c r="D267" s="131" t="s">
        <v>22</v>
      </c>
      <c r="E267" s="107">
        <v>2377151.2400000002</v>
      </c>
      <c r="F267" s="120"/>
    </row>
    <row r="268" spans="1:6" ht="16.899999999999999" customHeight="1" x14ac:dyDescent="0.2">
      <c r="A268" s="152"/>
      <c r="B268" s="142"/>
      <c r="C268" s="169"/>
      <c r="D268" s="131" t="s">
        <v>17</v>
      </c>
      <c r="E268" s="107">
        <v>124000</v>
      </c>
      <c r="F268" s="120"/>
    </row>
    <row r="269" spans="1:6" ht="16.899999999999999" customHeight="1" x14ac:dyDescent="0.2">
      <c r="A269" s="153"/>
      <c r="B269" s="142"/>
      <c r="C269" s="170"/>
      <c r="D269" s="131" t="s">
        <v>18</v>
      </c>
      <c r="E269" s="107">
        <v>2501151.2400000002</v>
      </c>
      <c r="F269" s="120"/>
    </row>
    <row r="270" spans="1:6" ht="16.899999999999999" customHeight="1" x14ac:dyDescent="0.2">
      <c r="A270" s="151">
        <v>78</v>
      </c>
      <c r="B270" s="165" t="s">
        <v>60</v>
      </c>
      <c r="C270" s="168">
        <v>19</v>
      </c>
      <c r="D270" s="131" t="s">
        <v>22</v>
      </c>
      <c r="E270" s="107">
        <v>2377151.2400000002</v>
      </c>
      <c r="F270" s="120"/>
    </row>
    <row r="271" spans="1:6" ht="16.899999999999999" customHeight="1" x14ac:dyDescent="0.2">
      <c r="A271" s="152"/>
      <c r="B271" s="166"/>
      <c r="C271" s="169"/>
      <c r="D271" s="131" t="s">
        <v>17</v>
      </c>
      <c r="E271" s="107">
        <v>124000</v>
      </c>
      <c r="F271" s="120"/>
    </row>
    <row r="272" spans="1:6" ht="16.899999999999999" customHeight="1" x14ac:dyDescent="0.2">
      <c r="A272" s="153"/>
      <c r="B272" s="167"/>
      <c r="C272" s="170"/>
      <c r="D272" s="131" t="s">
        <v>18</v>
      </c>
      <c r="E272" s="107">
        <v>2501151.2400000002</v>
      </c>
      <c r="F272" s="120"/>
    </row>
    <row r="273" spans="1:6" ht="16.899999999999999" customHeight="1" x14ac:dyDescent="0.2">
      <c r="A273" s="151">
        <v>79</v>
      </c>
      <c r="B273" s="142" t="s">
        <v>60</v>
      </c>
      <c r="C273" s="168">
        <v>72</v>
      </c>
      <c r="D273" s="131" t="s">
        <v>22</v>
      </c>
      <c r="E273" s="107">
        <v>2377151.2400000002</v>
      </c>
      <c r="F273" s="120"/>
    </row>
    <row r="274" spans="1:6" ht="16.899999999999999" customHeight="1" x14ac:dyDescent="0.2">
      <c r="A274" s="152"/>
      <c r="B274" s="142"/>
      <c r="C274" s="169"/>
      <c r="D274" s="131" t="s">
        <v>17</v>
      </c>
      <c r="E274" s="107">
        <v>124000</v>
      </c>
      <c r="F274" s="120"/>
    </row>
    <row r="275" spans="1:6" ht="16.899999999999999" customHeight="1" x14ac:dyDescent="0.2">
      <c r="A275" s="153"/>
      <c r="B275" s="142"/>
      <c r="C275" s="170"/>
      <c r="D275" s="131" t="s">
        <v>18</v>
      </c>
      <c r="E275" s="107">
        <v>2501151.2400000002</v>
      </c>
      <c r="F275" s="120"/>
    </row>
    <row r="276" spans="1:6" ht="16.899999999999999" customHeight="1" x14ac:dyDescent="0.2">
      <c r="A276" s="151">
        <v>80</v>
      </c>
      <c r="B276" s="142" t="s">
        <v>60</v>
      </c>
      <c r="C276" s="168" t="s">
        <v>69</v>
      </c>
      <c r="D276" s="131" t="s">
        <v>22</v>
      </c>
      <c r="E276" s="107">
        <v>4754302.4800000004</v>
      </c>
      <c r="F276" s="120"/>
    </row>
    <row r="277" spans="1:6" ht="16.899999999999999" customHeight="1" x14ac:dyDescent="0.2">
      <c r="A277" s="152"/>
      <c r="B277" s="142"/>
      <c r="C277" s="169"/>
      <c r="D277" s="131" t="s">
        <v>17</v>
      </c>
      <c r="E277" s="107">
        <v>248000</v>
      </c>
      <c r="F277" s="120"/>
    </row>
    <row r="278" spans="1:6" ht="16.899999999999999" customHeight="1" x14ac:dyDescent="0.2">
      <c r="A278" s="153"/>
      <c r="B278" s="142"/>
      <c r="C278" s="170"/>
      <c r="D278" s="131" t="s">
        <v>18</v>
      </c>
      <c r="E278" s="107">
        <v>5002302.4800000004</v>
      </c>
      <c r="F278" s="120"/>
    </row>
    <row r="279" spans="1:6" ht="16.899999999999999" customHeight="1" x14ac:dyDescent="0.2">
      <c r="A279" s="151">
        <v>81</v>
      </c>
      <c r="B279" s="142" t="s">
        <v>60</v>
      </c>
      <c r="C279" s="143" t="s">
        <v>70</v>
      </c>
      <c r="D279" s="131" t="s">
        <v>22</v>
      </c>
      <c r="E279" s="123">
        <v>7131453.7199999997</v>
      </c>
      <c r="F279" s="120"/>
    </row>
    <row r="280" spans="1:6" ht="16.899999999999999" customHeight="1" x14ac:dyDescent="0.2">
      <c r="A280" s="152"/>
      <c r="B280" s="142"/>
      <c r="C280" s="143"/>
      <c r="D280" s="131" t="s">
        <v>17</v>
      </c>
      <c r="E280" s="123">
        <v>372000</v>
      </c>
      <c r="F280" s="120"/>
    </row>
    <row r="281" spans="1:6" ht="16.899999999999999" customHeight="1" x14ac:dyDescent="0.2">
      <c r="A281" s="153"/>
      <c r="B281" s="142"/>
      <c r="C281" s="143"/>
      <c r="D281" s="131" t="s">
        <v>18</v>
      </c>
      <c r="E281" s="123">
        <v>7503453.7199999997</v>
      </c>
      <c r="F281" s="120"/>
    </row>
    <row r="282" spans="1:6" ht="16.899999999999999" customHeight="1" x14ac:dyDescent="0.2">
      <c r="A282" s="151">
        <v>82</v>
      </c>
      <c r="B282" s="142" t="s">
        <v>60</v>
      </c>
      <c r="C282" s="143" t="s">
        <v>71</v>
      </c>
      <c r="D282" s="131" t="s">
        <v>24</v>
      </c>
      <c r="E282" s="123">
        <v>20897700.289999999</v>
      </c>
      <c r="F282" s="120"/>
    </row>
    <row r="283" spans="1:6" ht="16.899999999999999" customHeight="1" x14ac:dyDescent="0.2">
      <c r="A283" s="152"/>
      <c r="B283" s="142"/>
      <c r="C283" s="143"/>
      <c r="D283" s="131" t="s">
        <v>32</v>
      </c>
      <c r="E283" s="123">
        <v>741812.5</v>
      </c>
      <c r="F283" s="120"/>
    </row>
    <row r="284" spans="1:6" ht="16.899999999999999" customHeight="1" x14ac:dyDescent="0.2">
      <c r="A284" s="153"/>
      <c r="B284" s="142"/>
      <c r="C284" s="143"/>
      <c r="D284" s="131" t="s">
        <v>18</v>
      </c>
      <c r="E284" s="123">
        <v>21639512.789999999</v>
      </c>
      <c r="F284" s="120"/>
    </row>
    <row r="285" spans="1:6" ht="16.899999999999999" customHeight="1" x14ac:dyDescent="0.2">
      <c r="A285" s="151">
        <v>83</v>
      </c>
      <c r="B285" s="165" t="s">
        <v>60</v>
      </c>
      <c r="C285" s="168" t="s">
        <v>72</v>
      </c>
      <c r="D285" s="131" t="s">
        <v>24</v>
      </c>
      <c r="E285" s="123">
        <v>9632734.5399999991</v>
      </c>
      <c r="F285" s="120"/>
    </row>
    <row r="286" spans="1:6" ht="16.899999999999999" customHeight="1" x14ac:dyDescent="0.2">
      <c r="A286" s="152"/>
      <c r="B286" s="166"/>
      <c r="C286" s="169"/>
      <c r="D286" s="131" t="s">
        <v>32</v>
      </c>
      <c r="E286" s="123">
        <v>670285.1</v>
      </c>
      <c r="F286" s="120"/>
    </row>
    <row r="287" spans="1:6" ht="16.899999999999999" customHeight="1" x14ac:dyDescent="0.2">
      <c r="A287" s="153"/>
      <c r="B287" s="167"/>
      <c r="C287" s="170"/>
      <c r="D287" s="131" t="s">
        <v>18</v>
      </c>
      <c r="E287" s="123">
        <v>10303019.640000001</v>
      </c>
      <c r="F287" s="120"/>
    </row>
    <row r="288" spans="1:6" ht="17.25" customHeight="1" x14ac:dyDescent="0.2">
      <c r="A288" s="121">
        <v>1</v>
      </c>
      <c r="B288" s="110">
        <v>2</v>
      </c>
      <c r="C288" s="110">
        <v>3</v>
      </c>
      <c r="D288" s="121">
        <v>4</v>
      </c>
      <c r="E288" s="122">
        <v>5</v>
      </c>
      <c r="F288" s="120"/>
    </row>
    <row r="289" spans="1:6" ht="16.899999999999999" customHeight="1" x14ac:dyDescent="0.2">
      <c r="A289" s="151">
        <v>84</v>
      </c>
      <c r="B289" s="165" t="s">
        <v>73</v>
      </c>
      <c r="C289" s="168">
        <v>1</v>
      </c>
      <c r="D289" s="131" t="s">
        <v>16</v>
      </c>
      <c r="E289" s="123">
        <v>1851415.78</v>
      </c>
      <c r="F289" s="120"/>
    </row>
    <row r="290" spans="1:6" ht="16.899999999999999" customHeight="1" x14ac:dyDescent="0.2">
      <c r="A290" s="152"/>
      <c r="B290" s="166"/>
      <c r="C290" s="169"/>
      <c r="D290" s="131" t="s">
        <v>17</v>
      </c>
      <c r="E290" s="123">
        <v>75945.039999999994</v>
      </c>
      <c r="F290" s="120"/>
    </row>
    <row r="291" spans="1:6" ht="16.899999999999999" customHeight="1" x14ac:dyDescent="0.2">
      <c r="A291" s="153"/>
      <c r="B291" s="167"/>
      <c r="C291" s="170"/>
      <c r="D291" s="131" t="s">
        <v>18</v>
      </c>
      <c r="E291" s="123">
        <v>1927360.82</v>
      </c>
      <c r="F291" s="120"/>
    </row>
    <row r="292" spans="1:6" ht="16.899999999999999" customHeight="1" x14ac:dyDescent="0.2">
      <c r="A292" s="151">
        <v>85</v>
      </c>
      <c r="B292" s="165" t="s">
        <v>73</v>
      </c>
      <c r="C292" s="168">
        <v>7</v>
      </c>
      <c r="D292" s="131" t="s">
        <v>16</v>
      </c>
      <c r="E292" s="123">
        <v>3702831.57</v>
      </c>
      <c r="F292" s="120"/>
    </row>
    <row r="293" spans="1:6" ht="16.899999999999999" customHeight="1" x14ac:dyDescent="0.2">
      <c r="A293" s="152"/>
      <c r="B293" s="166"/>
      <c r="C293" s="169"/>
      <c r="D293" s="131" t="s">
        <v>17</v>
      </c>
      <c r="E293" s="123">
        <v>151890.07999999999</v>
      </c>
      <c r="F293" s="120"/>
    </row>
    <row r="294" spans="1:6" ht="16.899999999999999" customHeight="1" x14ac:dyDescent="0.2">
      <c r="A294" s="153"/>
      <c r="B294" s="167"/>
      <c r="C294" s="170"/>
      <c r="D294" s="131" t="s">
        <v>18</v>
      </c>
      <c r="E294" s="123">
        <v>3854721.65</v>
      </c>
      <c r="F294" s="120"/>
    </row>
    <row r="295" spans="1:6" ht="16.899999999999999" customHeight="1" x14ac:dyDescent="0.2">
      <c r="A295" s="151">
        <v>86</v>
      </c>
      <c r="B295" s="165" t="s">
        <v>73</v>
      </c>
      <c r="C295" s="168">
        <v>11</v>
      </c>
      <c r="D295" s="131" t="s">
        <v>16</v>
      </c>
      <c r="E295" s="107">
        <v>7405663.1399999997</v>
      </c>
      <c r="F295" s="120"/>
    </row>
    <row r="296" spans="1:6" ht="16.899999999999999" customHeight="1" x14ac:dyDescent="0.2">
      <c r="A296" s="152"/>
      <c r="B296" s="166"/>
      <c r="C296" s="169"/>
      <c r="D296" s="131" t="s">
        <v>17</v>
      </c>
      <c r="E296" s="107">
        <v>303780.15999999997</v>
      </c>
      <c r="F296" s="120"/>
    </row>
    <row r="297" spans="1:6" ht="16.899999999999999" customHeight="1" x14ac:dyDescent="0.2">
      <c r="A297" s="153"/>
      <c r="B297" s="167"/>
      <c r="C297" s="170"/>
      <c r="D297" s="131" t="s">
        <v>18</v>
      </c>
      <c r="E297" s="107">
        <v>7709443.2999999998</v>
      </c>
      <c r="F297" s="120"/>
    </row>
    <row r="298" spans="1:6" ht="16.899999999999999" customHeight="1" x14ac:dyDescent="0.2">
      <c r="A298" s="151">
        <v>87</v>
      </c>
      <c r="B298" s="165" t="s">
        <v>73</v>
      </c>
      <c r="C298" s="168">
        <v>19</v>
      </c>
      <c r="D298" s="131" t="s">
        <v>16</v>
      </c>
      <c r="E298" s="123">
        <v>1851415.78</v>
      </c>
      <c r="F298" s="120"/>
    </row>
    <row r="299" spans="1:6" ht="16.899999999999999" customHeight="1" x14ac:dyDescent="0.2">
      <c r="A299" s="152"/>
      <c r="B299" s="166"/>
      <c r="C299" s="169"/>
      <c r="D299" s="131" t="s">
        <v>17</v>
      </c>
      <c r="E299" s="123">
        <v>75945.039999999994</v>
      </c>
      <c r="F299" s="120"/>
    </row>
    <row r="300" spans="1:6" ht="16.899999999999999" customHeight="1" x14ac:dyDescent="0.2">
      <c r="A300" s="153"/>
      <c r="B300" s="167"/>
      <c r="C300" s="170"/>
      <c r="D300" s="131" t="s">
        <v>18</v>
      </c>
      <c r="E300" s="123">
        <v>1927360.82</v>
      </c>
      <c r="F300" s="120"/>
    </row>
    <row r="301" spans="1:6" ht="16.899999999999999" customHeight="1" x14ac:dyDescent="0.2">
      <c r="A301" s="151">
        <v>88</v>
      </c>
      <c r="B301" s="165" t="s">
        <v>73</v>
      </c>
      <c r="C301" s="168">
        <v>21</v>
      </c>
      <c r="D301" s="131" t="s">
        <v>16</v>
      </c>
      <c r="E301" s="123">
        <v>1851415.78</v>
      </c>
      <c r="F301" s="120"/>
    </row>
    <row r="302" spans="1:6" ht="16.899999999999999" customHeight="1" x14ac:dyDescent="0.2">
      <c r="A302" s="152"/>
      <c r="B302" s="166"/>
      <c r="C302" s="169"/>
      <c r="D302" s="131" t="s">
        <v>17</v>
      </c>
      <c r="E302" s="123">
        <v>75945.039999999994</v>
      </c>
      <c r="F302" s="120"/>
    </row>
    <row r="303" spans="1:6" ht="16.899999999999999" customHeight="1" x14ac:dyDescent="0.2">
      <c r="A303" s="153"/>
      <c r="B303" s="167"/>
      <c r="C303" s="170"/>
      <c r="D303" s="131" t="s">
        <v>18</v>
      </c>
      <c r="E303" s="123">
        <v>1927360.82</v>
      </c>
      <c r="F303" s="120"/>
    </row>
    <row r="304" spans="1:6" ht="16.899999999999999" customHeight="1" x14ac:dyDescent="0.2">
      <c r="A304" s="151">
        <v>89</v>
      </c>
      <c r="B304" s="165" t="s">
        <v>73</v>
      </c>
      <c r="C304" s="168">
        <v>22</v>
      </c>
      <c r="D304" s="131" t="s">
        <v>16</v>
      </c>
      <c r="E304" s="123">
        <v>3702831.57</v>
      </c>
      <c r="F304" s="120"/>
    </row>
    <row r="305" spans="1:6" ht="16.899999999999999" customHeight="1" x14ac:dyDescent="0.2">
      <c r="A305" s="152"/>
      <c r="B305" s="166"/>
      <c r="C305" s="169"/>
      <c r="D305" s="131" t="s">
        <v>17</v>
      </c>
      <c r="E305" s="123">
        <v>151890.07999999999</v>
      </c>
      <c r="F305" s="120"/>
    </row>
    <row r="306" spans="1:6" ht="16.899999999999999" customHeight="1" x14ac:dyDescent="0.2">
      <c r="A306" s="153"/>
      <c r="B306" s="167"/>
      <c r="C306" s="170"/>
      <c r="D306" s="131" t="s">
        <v>18</v>
      </c>
      <c r="E306" s="123">
        <v>3854721.65</v>
      </c>
      <c r="F306" s="120"/>
    </row>
    <row r="307" spans="1:6" ht="16.899999999999999" customHeight="1" x14ac:dyDescent="0.2">
      <c r="A307" s="151">
        <v>90</v>
      </c>
      <c r="B307" s="165" t="s">
        <v>73</v>
      </c>
      <c r="C307" s="168">
        <v>23</v>
      </c>
      <c r="D307" s="131" t="s">
        <v>16</v>
      </c>
      <c r="E307" s="123">
        <v>1851415.78</v>
      </c>
      <c r="F307" s="120"/>
    </row>
    <row r="308" spans="1:6" ht="16.899999999999999" customHeight="1" x14ac:dyDescent="0.2">
      <c r="A308" s="152"/>
      <c r="B308" s="166"/>
      <c r="C308" s="169"/>
      <c r="D308" s="131" t="s">
        <v>17</v>
      </c>
      <c r="E308" s="123">
        <v>75945.039999999994</v>
      </c>
      <c r="F308" s="120"/>
    </row>
    <row r="309" spans="1:6" ht="16.899999999999999" customHeight="1" x14ac:dyDescent="0.2">
      <c r="A309" s="153"/>
      <c r="B309" s="167"/>
      <c r="C309" s="170"/>
      <c r="D309" s="131" t="s">
        <v>18</v>
      </c>
      <c r="E309" s="123">
        <v>1927360.82</v>
      </c>
      <c r="F309" s="120"/>
    </row>
    <row r="310" spans="1:6" ht="16.899999999999999" customHeight="1" x14ac:dyDescent="0.2">
      <c r="A310" s="151">
        <v>91</v>
      </c>
      <c r="B310" s="165" t="s">
        <v>73</v>
      </c>
      <c r="C310" s="168">
        <v>24</v>
      </c>
      <c r="D310" s="131" t="s">
        <v>16</v>
      </c>
      <c r="E310" s="123">
        <v>1851415.78</v>
      </c>
      <c r="F310" s="120"/>
    </row>
    <row r="311" spans="1:6" ht="16.899999999999999" customHeight="1" x14ac:dyDescent="0.2">
      <c r="A311" s="152"/>
      <c r="B311" s="166"/>
      <c r="C311" s="169"/>
      <c r="D311" s="131" t="s">
        <v>17</v>
      </c>
      <c r="E311" s="123">
        <v>75945.039999999994</v>
      </c>
      <c r="F311" s="120"/>
    </row>
    <row r="312" spans="1:6" ht="16.899999999999999" customHeight="1" x14ac:dyDescent="0.2">
      <c r="A312" s="153"/>
      <c r="B312" s="167"/>
      <c r="C312" s="170"/>
      <c r="D312" s="131" t="s">
        <v>18</v>
      </c>
      <c r="E312" s="123">
        <v>1927360.82</v>
      </c>
      <c r="F312" s="120"/>
    </row>
    <row r="313" spans="1:6" ht="16.899999999999999" customHeight="1" x14ac:dyDescent="0.2">
      <c r="A313" s="151">
        <v>92</v>
      </c>
      <c r="B313" s="165" t="s">
        <v>73</v>
      </c>
      <c r="C313" s="168">
        <v>25</v>
      </c>
      <c r="D313" s="131" t="s">
        <v>16</v>
      </c>
      <c r="E313" s="123">
        <v>3702831.57</v>
      </c>
      <c r="F313" s="120"/>
    </row>
    <row r="314" spans="1:6" ht="16.899999999999999" customHeight="1" x14ac:dyDescent="0.2">
      <c r="A314" s="152"/>
      <c r="B314" s="166"/>
      <c r="C314" s="169"/>
      <c r="D314" s="131" t="s">
        <v>17</v>
      </c>
      <c r="E314" s="123">
        <v>151890.07999999999</v>
      </c>
      <c r="F314" s="120"/>
    </row>
    <row r="315" spans="1:6" ht="16.899999999999999" customHeight="1" x14ac:dyDescent="0.2">
      <c r="A315" s="153"/>
      <c r="B315" s="167"/>
      <c r="C315" s="170"/>
      <c r="D315" s="131" t="s">
        <v>18</v>
      </c>
      <c r="E315" s="123">
        <v>3854721.65</v>
      </c>
      <c r="F315" s="120"/>
    </row>
    <row r="316" spans="1:6" ht="16.899999999999999" customHeight="1" x14ac:dyDescent="0.2">
      <c r="A316" s="121">
        <v>93</v>
      </c>
      <c r="B316" s="111" t="s">
        <v>73</v>
      </c>
      <c r="C316" s="110">
        <v>26</v>
      </c>
      <c r="D316" s="131" t="s">
        <v>16</v>
      </c>
      <c r="E316" s="107">
        <v>7405663.1399999997</v>
      </c>
      <c r="F316" s="120"/>
    </row>
    <row r="317" spans="1:6" ht="17.25" customHeight="1" x14ac:dyDescent="0.2">
      <c r="A317" s="121">
        <v>1</v>
      </c>
      <c r="B317" s="110">
        <v>2</v>
      </c>
      <c r="C317" s="110">
        <v>3</v>
      </c>
      <c r="D317" s="121">
        <v>4</v>
      </c>
      <c r="E317" s="122">
        <v>5</v>
      </c>
      <c r="F317" s="120"/>
    </row>
    <row r="318" spans="1:6" ht="16.899999999999999" customHeight="1" x14ac:dyDescent="0.2">
      <c r="A318" s="152"/>
      <c r="B318" s="169"/>
      <c r="C318" s="169"/>
      <c r="D318" s="131" t="s">
        <v>17</v>
      </c>
      <c r="E318" s="107">
        <v>303780.15999999997</v>
      </c>
      <c r="F318" s="120"/>
    </row>
    <row r="319" spans="1:6" ht="16.899999999999999" customHeight="1" x14ac:dyDescent="0.2">
      <c r="A319" s="153"/>
      <c r="B319" s="170"/>
      <c r="C319" s="170"/>
      <c r="D319" s="131" t="s">
        <v>18</v>
      </c>
      <c r="E319" s="107">
        <v>7709443.2999999998</v>
      </c>
      <c r="F319" s="120"/>
    </row>
    <row r="320" spans="1:6" ht="16.899999999999999" customHeight="1" x14ac:dyDescent="0.2">
      <c r="A320" s="151">
        <v>94</v>
      </c>
      <c r="B320" s="165" t="s">
        <v>73</v>
      </c>
      <c r="C320" s="168">
        <v>28</v>
      </c>
      <c r="D320" s="131" t="s">
        <v>16</v>
      </c>
      <c r="E320" s="123">
        <v>1851415.78</v>
      </c>
      <c r="F320" s="120"/>
    </row>
    <row r="321" spans="1:6" ht="16.899999999999999" customHeight="1" x14ac:dyDescent="0.2">
      <c r="A321" s="152"/>
      <c r="B321" s="166"/>
      <c r="C321" s="169"/>
      <c r="D321" s="131" t="s">
        <v>17</v>
      </c>
      <c r="E321" s="123">
        <v>75945.039999999994</v>
      </c>
      <c r="F321" s="120"/>
    </row>
    <row r="322" spans="1:6" ht="16.899999999999999" customHeight="1" x14ac:dyDescent="0.2">
      <c r="A322" s="153"/>
      <c r="B322" s="167"/>
      <c r="C322" s="170"/>
      <c r="D322" s="131" t="s">
        <v>18</v>
      </c>
      <c r="E322" s="123">
        <v>1927360.82</v>
      </c>
      <c r="F322" s="120"/>
    </row>
    <row r="323" spans="1:6" ht="16.899999999999999" customHeight="1" x14ac:dyDescent="0.2">
      <c r="A323" s="151">
        <v>95</v>
      </c>
      <c r="B323" s="165" t="s">
        <v>73</v>
      </c>
      <c r="C323" s="168">
        <v>33</v>
      </c>
      <c r="D323" s="131" t="s">
        <v>16</v>
      </c>
      <c r="E323" s="107">
        <v>7405663.1399999997</v>
      </c>
      <c r="F323" s="120"/>
    </row>
    <row r="324" spans="1:6" ht="16.899999999999999" customHeight="1" x14ac:dyDescent="0.2">
      <c r="A324" s="152"/>
      <c r="B324" s="166"/>
      <c r="C324" s="169"/>
      <c r="D324" s="131" t="s">
        <v>17</v>
      </c>
      <c r="E324" s="107">
        <v>303780.15999999997</v>
      </c>
      <c r="F324" s="120"/>
    </row>
    <row r="325" spans="1:6" ht="16.899999999999999" customHeight="1" x14ac:dyDescent="0.2">
      <c r="A325" s="153"/>
      <c r="B325" s="167"/>
      <c r="C325" s="170"/>
      <c r="D325" s="131" t="s">
        <v>18</v>
      </c>
      <c r="E325" s="107">
        <v>7709443.2999999998</v>
      </c>
      <c r="F325" s="120"/>
    </row>
    <row r="326" spans="1:6" ht="16.899999999999999" customHeight="1" x14ac:dyDescent="0.2">
      <c r="A326" s="151">
        <v>96</v>
      </c>
      <c r="B326" s="165" t="s">
        <v>73</v>
      </c>
      <c r="C326" s="168">
        <v>34</v>
      </c>
      <c r="D326" s="131" t="s">
        <v>16</v>
      </c>
      <c r="E326" s="123">
        <v>1851415.78</v>
      </c>
      <c r="F326" s="120"/>
    </row>
    <row r="327" spans="1:6" ht="16.899999999999999" customHeight="1" x14ac:dyDescent="0.2">
      <c r="A327" s="152"/>
      <c r="B327" s="166"/>
      <c r="C327" s="169"/>
      <c r="D327" s="131" t="s">
        <v>17</v>
      </c>
      <c r="E327" s="123">
        <v>75945.039999999994</v>
      </c>
      <c r="F327" s="120"/>
    </row>
    <row r="328" spans="1:6" ht="16.899999999999999" customHeight="1" x14ac:dyDescent="0.2">
      <c r="A328" s="153"/>
      <c r="B328" s="167"/>
      <c r="C328" s="170"/>
      <c r="D328" s="131" t="s">
        <v>18</v>
      </c>
      <c r="E328" s="123">
        <v>1927360.82</v>
      </c>
      <c r="F328" s="120"/>
    </row>
    <row r="329" spans="1:6" ht="16.899999999999999" customHeight="1" x14ac:dyDescent="0.2">
      <c r="A329" s="151">
        <v>97</v>
      </c>
      <c r="B329" s="165" t="s">
        <v>73</v>
      </c>
      <c r="C329" s="168">
        <v>36</v>
      </c>
      <c r="D329" s="131" t="s">
        <v>16</v>
      </c>
      <c r="E329" s="123">
        <v>3702831.57</v>
      </c>
      <c r="F329" s="120"/>
    </row>
    <row r="330" spans="1:6" ht="16.899999999999999" customHeight="1" x14ac:dyDescent="0.2">
      <c r="A330" s="152"/>
      <c r="B330" s="166"/>
      <c r="C330" s="169"/>
      <c r="D330" s="131" t="s">
        <v>17</v>
      </c>
      <c r="E330" s="123">
        <v>151890.07999999999</v>
      </c>
      <c r="F330" s="120"/>
    </row>
    <row r="331" spans="1:6" ht="16.899999999999999" customHeight="1" x14ac:dyDescent="0.2">
      <c r="A331" s="153"/>
      <c r="B331" s="167"/>
      <c r="C331" s="170"/>
      <c r="D331" s="131" t="s">
        <v>18</v>
      </c>
      <c r="E331" s="123">
        <v>3854721.65</v>
      </c>
      <c r="F331" s="120"/>
    </row>
    <row r="332" spans="1:6" ht="16.899999999999999" customHeight="1" x14ac:dyDescent="0.2">
      <c r="A332" s="151">
        <v>98</v>
      </c>
      <c r="B332" s="165" t="s">
        <v>74</v>
      </c>
      <c r="C332" s="168">
        <v>1</v>
      </c>
      <c r="D332" s="131" t="s">
        <v>22</v>
      </c>
      <c r="E332" s="107">
        <v>2377151.2400000002</v>
      </c>
      <c r="F332" s="120"/>
    </row>
    <row r="333" spans="1:6" ht="16.899999999999999" customHeight="1" x14ac:dyDescent="0.2">
      <c r="A333" s="152"/>
      <c r="B333" s="166"/>
      <c r="C333" s="169"/>
      <c r="D333" s="131" t="s">
        <v>17</v>
      </c>
      <c r="E333" s="107">
        <v>124000</v>
      </c>
      <c r="F333" s="120"/>
    </row>
    <row r="334" spans="1:6" ht="16.899999999999999" customHeight="1" x14ac:dyDescent="0.2">
      <c r="A334" s="153"/>
      <c r="B334" s="167"/>
      <c r="C334" s="170"/>
      <c r="D334" s="131" t="s">
        <v>18</v>
      </c>
      <c r="E334" s="107">
        <v>2501151.2400000002</v>
      </c>
      <c r="F334" s="120"/>
    </row>
    <row r="335" spans="1:6" ht="16.899999999999999" customHeight="1" x14ac:dyDescent="0.2">
      <c r="A335" s="151">
        <v>99</v>
      </c>
      <c r="B335" s="142" t="s">
        <v>74</v>
      </c>
      <c r="C335" s="168">
        <v>8</v>
      </c>
      <c r="D335" s="131" t="s">
        <v>22</v>
      </c>
      <c r="E335" s="107">
        <v>2377151.2400000002</v>
      </c>
      <c r="F335" s="120"/>
    </row>
    <row r="336" spans="1:6" ht="16.899999999999999" customHeight="1" x14ac:dyDescent="0.2">
      <c r="A336" s="152"/>
      <c r="B336" s="142"/>
      <c r="C336" s="169"/>
      <c r="D336" s="131" t="s">
        <v>17</v>
      </c>
      <c r="E336" s="107">
        <v>124000</v>
      </c>
      <c r="F336" s="120"/>
    </row>
    <row r="337" spans="1:6" ht="16.899999999999999" customHeight="1" x14ac:dyDescent="0.2">
      <c r="A337" s="153"/>
      <c r="B337" s="142"/>
      <c r="C337" s="170"/>
      <c r="D337" s="131" t="s">
        <v>18</v>
      </c>
      <c r="E337" s="107">
        <v>2501151.2400000002</v>
      </c>
      <c r="F337" s="120"/>
    </row>
    <row r="338" spans="1:6" ht="16.899999999999999" customHeight="1" x14ac:dyDescent="0.2">
      <c r="A338" s="151">
        <v>100</v>
      </c>
      <c r="B338" s="142" t="s">
        <v>74</v>
      </c>
      <c r="C338" s="168">
        <v>10</v>
      </c>
      <c r="D338" s="131" t="s">
        <v>22</v>
      </c>
      <c r="E338" s="107">
        <v>2377151.2400000002</v>
      </c>
      <c r="F338" s="120"/>
    </row>
    <row r="339" spans="1:6" ht="16.899999999999999" customHeight="1" x14ac:dyDescent="0.2">
      <c r="A339" s="152"/>
      <c r="B339" s="142"/>
      <c r="C339" s="169"/>
      <c r="D339" s="131" t="s">
        <v>17</v>
      </c>
      <c r="E339" s="107">
        <v>124000</v>
      </c>
      <c r="F339" s="120"/>
    </row>
    <row r="340" spans="1:6" ht="16.899999999999999" customHeight="1" x14ac:dyDescent="0.2">
      <c r="A340" s="153"/>
      <c r="B340" s="142"/>
      <c r="C340" s="170"/>
      <c r="D340" s="131" t="s">
        <v>18</v>
      </c>
      <c r="E340" s="107">
        <v>2501151.2400000002</v>
      </c>
      <c r="F340" s="120"/>
    </row>
    <row r="341" spans="1:6" ht="16.899999999999999" customHeight="1" x14ac:dyDescent="0.2">
      <c r="A341" s="144">
        <v>101</v>
      </c>
      <c r="B341" s="142" t="s">
        <v>75</v>
      </c>
      <c r="C341" s="143">
        <v>23</v>
      </c>
      <c r="D341" s="131" t="s">
        <v>27</v>
      </c>
      <c r="E341" s="123">
        <v>19917322.890000001</v>
      </c>
      <c r="F341" s="120"/>
    </row>
    <row r="342" spans="1:6" ht="16.899999999999999" customHeight="1" x14ac:dyDescent="0.2">
      <c r="A342" s="144"/>
      <c r="B342" s="142"/>
      <c r="C342" s="143"/>
      <c r="D342" s="131" t="s">
        <v>28</v>
      </c>
      <c r="E342" s="123">
        <v>3866136.66</v>
      </c>
      <c r="F342" s="120"/>
    </row>
    <row r="343" spans="1:6" ht="16.899999999999999" customHeight="1" x14ac:dyDescent="0.2">
      <c r="A343" s="144"/>
      <c r="B343" s="142"/>
      <c r="C343" s="143"/>
      <c r="D343" s="131" t="s">
        <v>29</v>
      </c>
      <c r="E343" s="123">
        <v>3823919.55</v>
      </c>
      <c r="F343" s="120"/>
    </row>
    <row r="344" spans="1:6" ht="16.899999999999999" customHeight="1" x14ac:dyDescent="0.2">
      <c r="A344" s="144"/>
      <c r="B344" s="142"/>
      <c r="C344" s="143"/>
      <c r="D344" s="131" t="s">
        <v>59</v>
      </c>
      <c r="E344" s="123">
        <v>1215410.51</v>
      </c>
      <c r="F344" s="120"/>
    </row>
    <row r="345" spans="1:6" ht="16.899999999999999" customHeight="1" x14ac:dyDescent="0.2">
      <c r="A345" s="144"/>
      <c r="B345" s="142"/>
      <c r="C345" s="143"/>
      <c r="D345" s="131" t="s">
        <v>30</v>
      </c>
      <c r="E345" s="123">
        <v>3832541.35</v>
      </c>
      <c r="F345" s="120"/>
    </row>
    <row r="346" spans="1:6" ht="17.25" customHeight="1" x14ac:dyDescent="0.2">
      <c r="A346" s="121">
        <v>1</v>
      </c>
      <c r="B346" s="110">
        <v>2</v>
      </c>
      <c r="C346" s="110">
        <v>3</v>
      </c>
      <c r="D346" s="121">
        <v>4</v>
      </c>
      <c r="E346" s="122">
        <v>5</v>
      </c>
      <c r="F346" s="120"/>
    </row>
    <row r="347" spans="1:6" ht="16.899999999999999" customHeight="1" x14ac:dyDescent="0.2">
      <c r="A347" s="126"/>
      <c r="B347" s="168"/>
      <c r="C347" s="168"/>
      <c r="D347" s="131" t="s">
        <v>32</v>
      </c>
      <c r="E347" s="123">
        <v>1457558.06</v>
      </c>
      <c r="F347" s="120"/>
    </row>
    <row r="348" spans="1:6" ht="16.899999999999999" customHeight="1" x14ac:dyDescent="0.2">
      <c r="A348" s="124"/>
      <c r="B348" s="170"/>
      <c r="C348" s="170"/>
      <c r="D348" s="131" t="s">
        <v>18</v>
      </c>
      <c r="E348" s="123">
        <v>34112889.020000003</v>
      </c>
      <c r="F348" s="120"/>
    </row>
    <row r="349" spans="1:6" ht="16.899999999999999" customHeight="1" x14ac:dyDescent="0.2">
      <c r="A349" s="144">
        <v>102</v>
      </c>
      <c r="B349" s="157" t="s">
        <v>76</v>
      </c>
      <c r="C349" s="158">
        <v>4</v>
      </c>
      <c r="D349" s="131" t="s">
        <v>77</v>
      </c>
      <c r="E349" s="123">
        <v>1787495.94</v>
      </c>
      <c r="F349" s="120"/>
    </row>
    <row r="350" spans="1:6" ht="16.899999999999999" customHeight="1" x14ac:dyDescent="0.2">
      <c r="A350" s="144"/>
      <c r="B350" s="157"/>
      <c r="C350" s="158"/>
      <c r="D350" s="131" t="s">
        <v>32</v>
      </c>
      <c r="E350" s="123">
        <v>486639.82</v>
      </c>
      <c r="F350" s="120"/>
    </row>
    <row r="351" spans="1:6" ht="16.899999999999999" customHeight="1" x14ac:dyDescent="0.2">
      <c r="A351" s="144"/>
      <c r="B351" s="157"/>
      <c r="C351" s="158"/>
      <c r="D351" s="131" t="s">
        <v>18</v>
      </c>
      <c r="E351" s="123">
        <v>2274135.7599999998</v>
      </c>
      <c r="F351" s="120"/>
    </row>
    <row r="352" spans="1:6" ht="16.899999999999999" customHeight="1" x14ac:dyDescent="0.2">
      <c r="A352" s="144">
        <v>103</v>
      </c>
      <c r="B352" s="155" t="s">
        <v>503</v>
      </c>
      <c r="C352" s="143" t="s">
        <v>78</v>
      </c>
      <c r="D352" s="131" t="s">
        <v>59</v>
      </c>
      <c r="E352" s="123">
        <v>1215410.51</v>
      </c>
      <c r="F352" s="120"/>
    </row>
    <row r="353" spans="1:6" ht="16.899999999999999" customHeight="1" x14ac:dyDescent="0.2">
      <c r="A353" s="144"/>
      <c r="B353" s="142"/>
      <c r="C353" s="143"/>
      <c r="D353" s="131" t="s">
        <v>32</v>
      </c>
      <c r="E353" s="123">
        <v>224000</v>
      </c>
      <c r="F353" s="120"/>
    </row>
    <row r="354" spans="1:6" ht="16.899999999999999" customHeight="1" x14ac:dyDescent="0.2">
      <c r="A354" s="144"/>
      <c r="B354" s="142"/>
      <c r="C354" s="143"/>
      <c r="D354" s="131" t="s">
        <v>18</v>
      </c>
      <c r="E354" s="123">
        <v>1439410.51</v>
      </c>
      <c r="F354" s="120"/>
    </row>
    <row r="355" spans="1:6" ht="16.899999999999999" customHeight="1" x14ac:dyDescent="0.2">
      <c r="A355" s="144">
        <v>104</v>
      </c>
      <c r="B355" s="142" t="s">
        <v>79</v>
      </c>
      <c r="C355" s="143" t="s">
        <v>80</v>
      </c>
      <c r="D355" s="131" t="s">
        <v>16</v>
      </c>
      <c r="E355" s="123">
        <v>5554247.3499999996</v>
      </c>
      <c r="F355" s="120"/>
    </row>
    <row r="356" spans="1:6" ht="16.899999999999999" customHeight="1" x14ac:dyDescent="0.2">
      <c r="A356" s="144"/>
      <c r="B356" s="142"/>
      <c r="C356" s="143"/>
      <c r="D356" s="131" t="s">
        <v>32</v>
      </c>
      <c r="E356" s="123">
        <v>227835.12</v>
      </c>
      <c r="F356" s="120"/>
    </row>
    <row r="357" spans="1:6" ht="16.899999999999999" customHeight="1" x14ac:dyDescent="0.2">
      <c r="A357" s="144"/>
      <c r="B357" s="142"/>
      <c r="C357" s="143"/>
      <c r="D357" s="131" t="s">
        <v>18</v>
      </c>
      <c r="E357" s="123">
        <v>5782082.4699999997</v>
      </c>
      <c r="F357" s="120"/>
    </row>
    <row r="358" spans="1:6" ht="16.899999999999999" customHeight="1" x14ac:dyDescent="0.2">
      <c r="A358" s="151">
        <v>105</v>
      </c>
      <c r="B358" s="165" t="s">
        <v>81</v>
      </c>
      <c r="C358" s="168">
        <v>102</v>
      </c>
      <c r="D358" s="131" t="s">
        <v>16</v>
      </c>
      <c r="E358" s="107">
        <v>7405663.1399999997</v>
      </c>
      <c r="F358" s="120"/>
    </row>
    <row r="359" spans="1:6" ht="16.899999999999999" customHeight="1" x14ac:dyDescent="0.2">
      <c r="A359" s="152"/>
      <c r="B359" s="166"/>
      <c r="C359" s="169"/>
      <c r="D359" s="131" t="s">
        <v>17</v>
      </c>
      <c r="E359" s="107">
        <v>303780.15999999997</v>
      </c>
      <c r="F359" s="120"/>
    </row>
    <row r="360" spans="1:6" ht="16.899999999999999" customHeight="1" x14ac:dyDescent="0.2">
      <c r="A360" s="153"/>
      <c r="B360" s="167"/>
      <c r="C360" s="170"/>
      <c r="D360" s="131" t="s">
        <v>18</v>
      </c>
      <c r="E360" s="107">
        <v>7709443.2999999998</v>
      </c>
      <c r="F360" s="120"/>
    </row>
    <row r="361" spans="1:6" ht="16.899999999999999" customHeight="1" x14ac:dyDescent="0.2">
      <c r="A361" s="151">
        <v>106</v>
      </c>
      <c r="B361" s="165" t="s">
        <v>81</v>
      </c>
      <c r="C361" s="168" t="s">
        <v>82</v>
      </c>
      <c r="D361" s="131" t="s">
        <v>16</v>
      </c>
      <c r="E361" s="123">
        <v>1851415.78</v>
      </c>
      <c r="F361" s="120"/>
    </row>
    <row r="362" spans="1:6" ht="16.899999999999999" customHeight="1" x14ac:dyDescent="0.2">
      <c r="A362" s="152"/>
      <c r="B362" s="166"/>
      <c r="C362" s="169"/>
      <c r="D362" s="131" t="s">
        <v>17</v>
      </c>
      <c r="E362" s="123">
        <v>75945.039999999994</v>
      </c>
      <c r="F362" s="120"/>
    </row>
    <row r="363" spans="1:6" ht="16.899999999999999" customHeight="1" x14ac:dyDescent="0.2">
      <c r="A363" s="153"/>
      <c r="B363" s="167"/>
      <c r="C363" s="170"/>
      <c r="D363" s="131" t="s">
        <v>18</v>
      </c>
      <c r="E363" s="123">
        <v>1927360.82</v>
      </c>
      <c r="F363" s="120"/>
    </row>
    <row r="364" spans="1:6" ht="16.899999999999999" customHeight="1" x14ac:dyDescent="0.2">
      <c r="A364" s="144">
        <v>107</v>
      </c>
      <c r="B364" s="142" t="s">
        <v>81</v>
      </c>
      <c r="C364" s="143" t="s">
        <v>83</v>
      </c>
      <c r="D364" s="131" t="s">
        <v>16</v>
      </c>
      <c r="E364" s="123">
        <v>1851415.78</v>
      </c>
      <c r="F364" s="120"/>
    </row>
    <row r="365" spans="1:6" ht="16.899999999999999" customHeight="1" x14ac:dyDescent="0.2">
      <c r="A365" s="144"/>
      <c r="B365" s="142"/>
      <c r="C365" s="143"/>
      <c r="D365" s="131" t="s">
        <v>17</v>
      </c>
      <c r="E365" s="123">
        <v>75945.039999999994</v>
      </c>
      <c r="F365" s="120"/>
    </row>
    <row r="366" spans="1:6" ht="16.899999999999999" customHeight="1" x14ac:dyDescent="0.2">
      <c r="A366" s="144"/>
      <c r="B366" s="142"/>
      <c r="C366" s="143"/>
      <c r="D366" s="131" t="s">
        <v>18</v>
      </c>
      <c r="E366" s="123">
        <v>1927360.82</v>
      </c>
      <c r="F366" s="120"/>
    </row>
    <row r="367" spans="1:6" ht="16.899999999999999" customHeight="1" x14ac:dyDescent="0.2">
      <c r="A367" s="144">
        <v>108</v>
      </c>
      <c r="B367" s="142" t="s">
        <v>81</v>
      </c>
      <c r="C367" s="143" t="s">
        <v>84</v>
      </c>
      <c r="D367" s="131" t="s">
        <v>16</v>
      </c>
      <c r="E367" s="123">
        <v>3702831.57</v>
      </c>
      <c r="F367" s="120"/>
    </row>
    <row r="368" spans="1:6" ht="16.899999999999999" customHeight="1" x14ac:dyDescent="0.2">
      <c r="A368" s="144"/>
      <c r="B368" s="142"/>
      <c r="C368" s="143"/>
      <c r="D368" s="131" t="s">
        <v>17</v>
      </c>
      <c r="E368" s="123">
        <v>151890.07999999999</v>
      </c>
      <c r="F368" s="120"/>
    </row>
    <row r="369" spans="1:6" ht="16.899999999999999" customHeight="1" x14ac:dyDescent="0.2">
      <c r="A369" s="144"/>
      <c r="B369" s="142"/>
      <c r="C369" s="143"/>
      <c r="D369" s="131" t="s">
        <v>18</v>
      </c>
      <c r="E369" s="123">
        <v>3854721.65</v>
      </c>
      <c r="F369" s="120"/>
    </row>
    <row r="370" spans="1:6" ht="16.899999999999999" customHeight="1" x14ac:dyDescent="0.2">
      <c r="A370" s="144">
        <v>109</v>
      </c>
      <c r="B370" s="142" t="s">
        <v>81</v>
      </c>
      <c r="C370" s="143" t="s">
        <v>85</v>
      </c>
      <c r="D370" s="131" t="s">
        <v>16</v>
      </c>
      <c r="E370" s="123">
        <v>1851415.78</v>
      </c>
      <c r="F370" s="120"/>
    </row>
    <row r="371" spans="1:6" ht="16.899999999999999" customHeight="1" x14ac:dyDescent="0.2">
      <c r="A371" s="144"/>
      <c r="B371" s="142"/>
      <c r="C371" s="143"/>
      <c r="D371" s="131" t="s">
        <v>17</v>
      </c>
      <c r="E371" s="123">
        <v>75945.039999999994</v>
      </c>
      <c r="F371" s="120"/>
    </row>
    <row r="372" spans="1:6" ht="16.899999999999999" customHeight="1" x14ac:dyDescent="0.2">
      <c r="A372" s="144"/>
      <c r="B372" s="142"/>
      <c r="C372" s="143"/>
      <c r="D372" s="131" t="s">
        <v>18</v>
      </c>
      <c r="E372" s="123">
        <v>1927360.82</v>
      </c>
      <c r="F372" s="120"/>
    </row>
    <row r="373" spans="1:6" ht="16.899999999999999" customHeight="1" x14ac:dyDescent="0.2">
      <c r="A373" s="144">
        <v>110</v>
      </c>
      <c r="B373" s="142" t="s">
        <v>81</v>
      </c>
      <c r="C373" s="143" t="s">
        <v>86</v>
      </c>
      <c r="D373" s="131" t="s">
        <v>16</v>
      </c>
      <c r="E373" s="123">
        <v>3702831.57</v>
      </c>
      <c r="F373" s="120"/>
    </row>
    <row r="374" spans="1:6" ht="16.899999999999999" customHeight="1" x14ac:dyDescent="0.2">
      <c r="A374" s="144"/>
      <c r="B374" s="142"/>
      <c r="C374" s="143"/>
      <c r="D374" s="131" t="s">
        <v>17</v>
      </c>
      <c r="E374" s="123">
        <v>151890.07999999999</v>
      </c>
      <c r="F374" s="120"/>
    </row>
    <row r="375" spans="1:6" ht="16.899999999999999" customHeight="1" x14ac:dyDescent="0.2">
      <c r="A375" s="121">
        <v>1</v>
      </c>
      <c r="B375" s="110">
        <v>2</v>
      </c>
      <c r="C375" s="110">
        <v>3</v>
      </c>
      <c r="D375" s="121">
        <v>4</v>
      </c>
      <c r="E375" s="122">
        <v>5</v>
      </c>
      <c r="F375" s="120"/>
    </row>
    <row r="376" spans="1:6" ht="16.899999999999999" customHeight="1" x14ac:dyDescent="0.2">
      <c r="A376" s="124"/>
      <c r="B376" s="112"/>
      <c r="C376" s="112"/>
      <c r="D376" s="131" t="s">
        <v>18</v>
      </c>
      <c r="E376" s="123">
        <v>3854721.65</v>
      </c>
      <c r="F376" s="120"/>
    </row>
    <row r="377" spans="1:6" ht="16.899999999999999" customHeight="1" x14ac:dyDescent="0.2">
      <c r="A377" s="144">
        <v>111</v>
      </c>
      <c r="B377" s="142" t="s">
        <v>81</v>
      </c>
      <c r="C377" s="143">
        <v>160</v>
      </c>
      <c r="D377" s="131" t="s">
        <v>16</v>
      </c>
      <c r="E377" s="107">
        <v>7405663.1399999997</v>
      </c>
      <c r="F377" s="120"/>
    </row>
    <row r="378" spans="1:6" ht="16.899999999999999" customHeight="1" x14ac:dyDescent="0.2">
      <c r="A378" s="144"/>
      <c r="B378" s="142"/>
      <c r="C378" s="143"/>
      <c r="D378" s="131" t="s">
        <v>17</v>
      </c>
      <c r="E378" s="107">
        <v>303780.15999999997</v>
      </c>
      <c r="F378" s="120"/>
    </row>
    <row r="379" spans="1:6" ht="16.899999999999999" customHeight="1" x14ac:dyDescent="0.2">
      <c r="A379" s="144"/>
      <c r="B379" s="142"/>
      <c r="C379" s="143"/>
      <c r="D379" s="131" t="s">
        <v>18</v>
      </c>
      <c r="E379" s="107">
        <v>7709443.2999999998</v>
      </c>
      <c r="F379" s="120"/>
    </row>
    <row r="380" spans="1:6" ht="16.899999999999999" customHeight="1" x14ac:dyDescent="0.2">
      <c r="A380" s="151">
        <v>112</v>
      </c>
      <c r="B380" s="165" t="s">
        <v>81</v>
      </c>
      <c r="C380" s="168">
        <v>164</v>
      </c>
      <c r="D380" s="131" t="s">
        <v>16</v>
      </c>
      <c r="E380" s="107">
        <v>7405663.1399999997</v>
      </c>
      <c r="F380" s="120"/>
    </row>
    <row r="381" spans="1:6" ht="16.899999999999999" customHeight="1" x14ac:dyDescent="0.2">
      <c r="A381" s="152"/>
      <c r="B381" s="166"/>
      <c r="C381" s="169"/>
      <c r="D381" s="131" t="s">
        <v>17</v>
      </c>
      <c r="E381" s="107">
        <v>303780.15999999997</v>
      </c>
      <c r="F381" s="120"/>
    </row>
    <row r="382" spans="1:6" ht="16.899999999999999" customHeight="1" x14ac:dyDescent="0.2">
      <c r="A382" s="153"/>
      <c r="B382" s="167"/>
      <c r="C382" s="170"/>
      <c r="D382" s="131" t="s">
        <v>18</v>
      </c>
      <c r="E382" s="107">
        <v>7709443.2999999998</v>
      </c>
      <c r="F382" s="120"/>
    </row>
    <row r="383" spans="1:6" ht="16.899999999999999" customHeight="1" x14ac:dyDescent="0.2">
      <c r="A383" s="144">
        <v>113</v>
      </c>
      <c r="B383" s="142" t="s">
        <v>81</v>
      </c>
      <c r="C383" s="143">
        <v>166</v>
      </c>
      <c r="D383" s="131" t="s">
        <v>16</v>
      </c>
      <c r="E383" s="123">
        <v>3702831.57</v>
      </c>
      <c r="F383" s="120"/>
    </row>
    <row r="384" spans="1:6" ht="16.899999999999999" customHeight="1" x14ac:dyDescent="0.2">
      <c r="A384" s="144"/>
      <c r="B384" s="142"/>
      <c r="C384" s="143"/>
      <c r="D384" s="131" t="s">
        <v>17</v>
      </c>
      <c r="E384" s="123">
        <v>151890.07999999999</v>
      </c>
      <c r="F384" s="120"/>
    </row>
    <row r="385" spans="1:6" ht="16.899999999999999" customHeight="1" x14ac:dyDescent="0.2">
      <c r="A385" s="144"/>
      <c r="B385" s="142"/>
      <c r="C385" s="143"/>
      <c r="D385" s="131" t="s">
        <v>18</v>
      </c>
      <c r="E385" s="123">
        <v>3854721.65</v>
      </c>
      <c r="F385" s="120"/>
    </row>
    <row r="386" spans="1:6" ht="16.899999999999999" customHeight="1" x14ac:dyDescent="0.2">
      <c r="A386" s="151">
        <v>114</v>
      </c>
      <c r="B386" s="165" t="s">
        <v>81</v>
      </c>
      <c r="C386" s="168">
        <v>168</v>
      </c>
      <c r="D386" s="131" t="s">
        <v>16</v>
      </c>
      <c r="E386" s="107">
        <v>7405663.1399999997</v>
      </c>
      <c r="F386" s="120"/>
    </row>
    <row r="387" spans="1:6" ht="16.899999999999999" customHeight="1" x14ac:dyDescent="0.2">
      <c r="A387" s="152"/>
      <c r="B387" s="166"/>
      <c r="C387" s="169"/>
      <c r="D387" s="131" t="s">
        <v>17</v>
      </c>
      <c r="E387" s="107">
        <v>303780.15999999997</v>
      </c>
      <c r="F387" s="120"/>
    </row>
    <row r="388" spans="1:6" ht="16.899999999999999" customHeight="1" x14ac:dyDescent="0.2">
      <c r="A388" s="153"/>
      <c r="B388" s="167"/>
      <c r="C388" s="170"/>
      <c r="D388" s="131" t="s">
        <v>18</v>
      </c>
      <c r="E388" s="107">
        <v>7709443.2999999998</v>
      </c>
      <c r="F388" s="120"/>
    </row>
    <row r="389" spans="1:6" ht="16.899999999999999" customHeight="1" x14ac:dyDescent="0.2">
      <c r="A389" s="144">
        <v>115</v>
      </c>
      <c r="B389" s="142" t="s">
        <v>81</v>
      </c>
      <c r="C389" s="143" t="s">
        <v>87</v>
      </c>
      <c r="D389" s="131" t="s">
        <v>16</v>
      </c>
      <c r="E389" s="123">
        <v>5554247.3499999996</v>
      </c>
      <c r="F389" s="120"/>
    </row>
    <row r="390" spans="1:6" ht="16.899999999999999" customHeight="1" x14ac:dyDescent="0.2">
      <c r="A390" s="144"/>
      <c r="B390" s="142"/>
      <c r="C390" s="143"/>
      <c r="D390" s="131" t="s">
        <v>17</v>
      </c>
      <c r="E390" s="123">
        <v>227835.12</v>
      </c>
      <c r="F390" s="120"/>
    </row>
    <row r="391" spans="1:6" ht="16.899999999999999" customHeight="1" x14ac:dyDescent="0.2">
      <c r="A391" s="144"/>
      <c r="B391" s="142"/>
      <c r="C391" s="143"/>
      <c r="D391" s="131" t="s">
        <v>18</v>
      </c>
      <c r="E391" s="123">
        <v>5782082.4699999997</v>
      </c>
      <c r="F391" s="120"/>
    </row>
    <row r="392" spans="1:6" ht="16.899999999999999" customHeight="1" x14ac:dyDescent="0.2">
      <c r="A392" s="144">
        <v>116</v>
      </c>
      <c r="B392" s="142" t="s">
        <v>81</v>
      </c>
      <c r="C392" s="143" t="s">
        <v>88</v>
      </c>
      <c r="D392" s="131" t="s">
        <v>16</v>
      </c>
      <c r="E392" s="123">
        <v>3702831.57</v>
      </c>
      <c r="F392" s="120"/>
    </row>
    <row r="393" spans="1:6" ht="16.899999999999999" customHeight="1" x14ac:dyDescent="0.2">
      <c r="A393" s="144"/>
      <c r="B393" s="142"/>
      <c r="C393" s="143"/>
      <c r="D393" s="131" t="s">
        <v>17</v>
      </c>
      <c r="E393" s="123">
        <v>151890.07999999999</v>
      </c>
      <c r="F393" s="120"/>
    </row>
    <row r="394" spans="1:6" ht="16.899999999999999" customHeight="1" x14ac:dyDescent="0.2">
      <c r="A394" s="144"/>
      <c r="B394" s="142"/>
      <c r="C394" s="143"/>
      <c r="D394" s="131" t="s">
        <v>18</v>
      </c>
      <c r="E394" s="123">
        <v>3854721.65</v>
      </c>
      <c r="F394" s="120"/>
    </row>
    <row r="395" spans="1:6" ht="16.899999999999999" customHeight="1" x14ac:dyDescent="0.2">
      <c r="A395" s="144">
        <v>117</v>
      </c>
      <c r="B395" s="142" t="s">
        <v>81</v>
      </c>
      <c r="C395" s="143">
        <v>210</v>
      </c>
      <c r="D395" s="131" t="s">
        <v>16</v>
      </c>
      <c r="E395" s="123">
        <v>4351415.78</v>
      </c>
      <c r="F395" s="120"/>
    </row>
    <row r="396" spans="1:6" ht="16.899999999999999" customHeight="1" x14ac:dyDescent="0.2">
      <c r="A396" s="144"/>
      <c r="B396" s="142"/>
      <c r="C396" s="143"/>
      <c r="D396" s="131" t="s">
        <v>17</v>
      </c>
      <c r="E396" s="105">
        <v>175945.04</v>
      </c>
      <c r="F396" s="120"/>
    </row>
    <row r="397" spans="1:6" ht="16.899999999999999" customHeight="1" x14ac:dyDescent="0.2">
      <c r="A397" s="144"/>
      <c r="B397" s="142"/>
      <c r="C397" s="143"/>
      <c r="D397" s="131" t="s">
        <v>18</v>
      </c>
      <c r="E397" s="123">
        <f>SUM(E395:E396)</f>
        <v>4527360.82</v>
      </c>
      <c r="F397" s="120"/>
    </row>
    <row r="398" spans="1:6" ht="16.899999999999999" customHeight="1" x14ac:dyDescent="0.2">
      <c r="A398" s="144">
        <v>118</v>
      </c>
      <c r="B398" s="142" t="s">
        <v>81</v>
      </c>
      <c r="C398" s="143">
        <v>212</v>
      </c>
      <c r="D398" s="131" t="s">
        <v>16</v>
      </c>
      <c r="E398" s="123">
        <v>4351415.78</v>
      </c>
      <c r="F398" s="120"/>
    </row>
    <row r="399" spans="1:6" ht="16.899999999999999" customHeight="1" x14ac:dyDescent="0.2">
      <c r="A399" s="144"/>
      <c r="B399" s="142"/>
      <c r="C399" s="143"/>
      <c r="D399" s="131" t="s">
        <v>17</v>
      </c>
      <c r="E399" s="105">
        <v>175945.04</v>
      </c>
      <c r="F399" s="120"/>
    </row>
    <row r="400" spans="1:6" ht="16.899999999999999" customHeight="1" x14ac:dyDescent="0.2">
      <c r="A400" s="144"/>
      <c r="B400" s="142"/>
      <c r="C400" s="143"/>
      <c r="D400" s="131" t="s">
        <v>18</v>
      </c>
      <c r="E400" s="123">
        <f>SUM(E398:E399)</f>
        <v>4527360.82</v>
      </c>
      <c r="F400" s="120"/>
    </row>
    <row r="401" spans="1:6" ht="16.899999999999999" customHeight="1" x14ac:dyDescent="0.2">
      <c r="A401" s="151">
        <v>119</v>
      </c>
      <c r="B401" s="171" t="s">
        <v>504</v>
      </c>
      <c r="C401" s="168" t="s">
        <v>15</v>
      </c>
      <c r="D401" s="131" t="s">
        <v>26</v>
      </c>
      <c r="E401" s="123">
        <v>3044590.83</v>
      </c>
      <c r="F401" s="136"/>
    </row>
    <row r="402" spans="1:6" ht="16.899999999999999" customHeight="1" x14ac:dyDescent="0.2">
      <c r="A402" s="152"/>
      <c r="B402" s="172"/>
      <c r="C402" s="169"/>
      <c r="D402" s="131" t="s">
        <v>32</v>
      </c>
      <c r="E402" s="123">
        <v>805361.2</v>
      </c>
      <c r="F402" s="120"/>
    </row>
    <row r="403" spans="1:6" ht="16.899999999999999" customHeight="1" x14ac:dyDescent="0.2">
      <c r="A403" s="153"/>
      <c r="B403" s="173"/>
      <c r="C403" s="170"/>
      <c r="D403" s="137" t="s">
        <v>18</v>
      </c>
      <c r="E403" s="123">
        <v>3849952.03</v>
      </c>
      <c r="F403" s="120"/>
    </row>
    <row r="404" spans="1:6" ht="16.899999999999999" customHeight="1" x14ac:dyDescent="0.2">
      <c r="A404" s="121">
        <v>1</v>
      </c>
      <c r="B404" s="110">
        <v>2</v>
      </c>
      <c r="C404" s="110">
        <v>3</v>
      </c>
      <c r="D404" s="121">
        <v>4</v>
      </c>
      <c r="E404" s="122">
        <v>5</v>
      </c>
      <c r="F404" s="120"/>
    </row>
    <row r="405" spans="1:6" ht="16.899999999999999" customHeight="1" x14ac:dyDescent="0.2">
      <c r="A405" s="144">
        <v>120</v>
      </c>
      <c r="B405" s="142" t="s">
        <v>91</v>
      </c>
      <c r="C405" s="143">
        <v>3</v>
      </c>
      <c r="D405" s="131" t="s">
        <v>24</v>
      </c>
      <c r="E405" s="123">
        <v>11199405.039999999</v>
      </c>
      <c r="F405" s="120"/>
    </row>
    <row r="406" spans="1:6" ht="16.899999999999999" customHeight="1" x14ac:dyDescent="0.2">
      <c r="A406" s="144"/>
      <c r="B406" s="142"/>
      <c r="C406" s="143"/>
      <c r="D406" s="131" t="s">
        <v>32</v>
      </c>
      <c r="E406" s="123">
        <v>559881.46</v>
      </c>
      <c r="F406" s="120"/>
    </row>
    <row r="407" spans="1:6" ht="16.899999999999999" customHeight="1" x14ac:dyDescent="0.2">
      <c r="A407" s="144"/>
      <c r="B407" s="142"/>
      <c r="C407" s="143"/>
      <c r="D407" s="131" t="s">
        <v>18</v>
      </c>
      <c r="E407" s="123">
        <v>11759286.5</v>
      </c>
      <c r="F407" s="120"/>
    </row>
    <row r="408" spans="1:6" ht="16.899999999999999" customHeight="1" x14ac:dyDescent="0.2">
      <c r="A408" s="151">
        <v>121</v>
      </c>
      <c r="B408" s="165" t="s">
        <v>89</v>
      </c>
      <c r="C408" s="168">
        <v>2</v>
      </c>
      <c r="D408" s="131" t="s">
        <v>16</v>
      </c>
      <c r="E408" s="123">
        <v>3702831.57</v>
      </c>
      <c r="F408" s="120"/>
    </row>
    <row r="409" spans="1:6" ht="16.899999999999999" customHeight="1" x14ac:dyDescent="0.2">
      <c r="A409" s="152"/>
      <c r="B409" s="166"/>
      <c r="C409" s="169"/>
      <c r="D409" s="131" t="s">
        <v>17</v>
      </c>
      <c r="E409" s="123">
        <v>151890.07999999999</v>
      </c>
      <c r="F409" s="120"/>
    </row>
    <row r="410" spans="1:6" ht="16.899999999999999" customHeight="1" x14ac:dyDescent="0.2">
      <c r="A410" s="153"/>
      <c r="B410" s="167"/>
      <c r="C410" s="170"/>
      <c r="D410" s="131" t="s">
        <v>18</v>
      </c>
      <c r="E410" s="123">
        <v>3854721.65</v>
      </c>
      <c r="F410" s="120"/>
    </row>
    <row r="411" spans="1:6" ht="16.899999999999999" customHeight="1" x14ac:dyDescent="0.2">
      <c r="A411" s="144">
        <v>122</v>
      </c>
      <c r="B411" s="142" t="s">
        <v>92</v>
      </c>
      <c r="C411" s="143">
        <v>1</v>
      </c>
      <c r="D411" s="131" t="s">
        <v>16</v>
      </c>
      <c r="E411" s="123">
        <v>3702831.57</v>
      </c>
      <c r="F411" s="120"/>
    </row>
    <row r="412" spans="1:6" ht="16.899999999999999" customHeight="1" x14ac:dyDescent="0.2">
      <c r="A412" s="144"/>
      <c r="B412" s="142"/>
      <c r="C412" s="143"/>
      <c r="D412" s="131" t="s">
        <v>17</v>
      </c>
      <c r="E412" s="123">
        <v>151890.07999999999</v>
      </c>
      <c r="F412" s="120"/>
    </row>
    <row r="413" spans="1:6" ht="16.899999999999999" customHeight="1" x14ac:dyDescent="0.2">
      <c r="A413" s="144"/>
      <c r="B413" s="142"/>
      <c r="C413" s="143"/>
      <c r="D413" s="131" t="s">
        <v>18</v>
      </c>
      <c r="E413" s="123">
        <v>3854721.65</v>
      </c>
      <c r="F413" s="120"/>
    </row>
    <row r="414" spans="1:6" ht="16.899999999999999" customHeight="1" x14ac:dyDescent="0.2">
      <c r="A414" s="144">
        <v>123</v>
      </c>
      <c r="B414" s="142" t="s">
        <v>92</v>
      </c>
      <c r="C414" s="143">
        <v>9</v>
      </c>
      <c r="D414" s="131" t="s">
        <v>16</v>
      </c>
      <c r="E414" s="123">
        <v>11108494.710000001</v>
      </c>
      <c r="F414" s="120"/>
    </row>
    <row r="415" spans="1:6" ht="16.899999999999999" customHeight="1" x14ac:dyDescent="0.2">
      <c r="A415" s="144"/>
      <c r="B415" s="142"/>
      <c r="C415" s="143"/>
      <c r="D415" s="131" t="s">
        <v>17</v>
      </c>
      <c r="E415" s="123">
        <v>455670.24</v>
      </c>
      <c r="F415" s="120"/>
    </row>
    <row r="416" spans="1:6" ht="16.899999999999999" customHeight="1" x14ac:dyDescent="0.2">
      <c r="A416" s="144"/>
      <c r="B416" s="142"/>
      <c r="C416" s="143"/>
      <c r="D416" s="131" t="s">
        <v>18</v>
      </c>
      <c r="E416" s="123">
        <v>11564164.949999999</v>
      </c>
      <c r="F416" s="120"/>
    </row>
    <row r="417" spans="1:6" ht="16.899999999999999" customHeight="1" x14ac:dyDescent="0.2">
      <c r="A417" s="144">
        <v>124</v>
      </c>
      <c r="B417" s="155" t="s">
        <v>505</v>
      </c>
      <c r="C417" s="143">
        <v>17</v>
      </c>
      <c r="D417" s="131" t="s">
        <v>59</v>
      </c>
      <c r="E417" s="123">
        <v>1215410.51</v>
      </c>
      <c r="F417" s="120"/>
    </row>
    <row r="418" spans="1:6" ht="16.899999999999999" customHeight="1" x14ac:dyDescent="0.2">
      <c r="A418" s="144"/>
      <c r="B418" s="142"/>
      <c r="C418" s="143"/>
      <c r="D418" s="131" t="s">
        <v>32</v>
      </c>
      <c r="E418" s="123">
        <v>224000</v>
      </c>
      <c r="F418" s="120"/>
    </row>
    <row r="419" spans="1:6" ht="16.899999999999999" customHeight="1" x14ac:dyDescent="0.2">
      <c r="A419" s="144"/>
      <c r="B419" s="142"/>
      <c r="C419" s="143"/>
      <c r="D419" s="131" t="s">
        <v>18</v>
      </c>
      <c r="E419" s="123">
        <v>1439410.51</v>
      </c>
      <c r="F419" s="120"/>
    </row>
    <row r="420" spans="1:6" ht="16.899999999999999" customHeight="1" x14ac:dyDescent="0.2">
      <c r="A420" s="151">
        <v>125</v>
      </c>
      <c r="B420" s="165" t="s">
        <v>94</v>
      </c>
      <c r="C420" s="168">
        <v>29</v>
      </c>
      <c r="D420" s="131" t="s">
        <v>26</v>
      </c>
      <c r="E420" s="123">
        <v>1473663.28</v>
      </c>
      <c r="F420" s="120"/>
    </row>
    <row r="421" spans="1:6" ht="16.899999999999999" customHeight="1" x14ac:dyDescent="0.2">
      <c r="A421" s="152"/>
      <c r="B421" s="166"/>
      <c r="C421" s="169"/>
      <c r="D421" s="131" t="s">
        <v>27</v>
      </c>
      <c r="E421" s="123">
        <v>2084052.81</v>
      </c>
      <c r="F421" s="120"/>
    </row>
    <row r="422" spans="1:6" ht="16.899999999999999" customHeight="1" x14ac:dyDescent="0.2">
      <c r="A422" s="152"/>
      <c r="B422" s="166"/>
      <c r="C422" s="169"/>
      <c r="D422" s="131" t="s">
        <v>28</v>
      </c>
      <c r="E422" s="123">
        <v>1426147.35</v>
      </c>
      <c r="F422" s="120"/>
    </row>
    <row r="423" spans="1:6" ht="16.899999999999999" customHeight="1" x14ac:dyDescent="0.2">
      <c r="A423" s="152"/>
      <c r="B423" s="166"/>
      <c r="C423" s="169"/>
      <c r="D423" s="131" t="s">
        <v>29</v>
      </c>
      <c r="E423" s="123">
        <v>1410603.64</v>
      </c>
      <c r="F423" s="120"/>
    </row>
    <row r="424" spans="1:6" ht="16.899999999999999" customHeight="1" x14ac:dyDescent="0.2">
      <c r="A424" s="152"/>
      <c r="B424" s="166"/>
      <c r="C424" s="169"/>
      <c r="D424" s="131" t="s">
        <v>30</v>
      </c>
      <c r="E424" s="123">
        <v>2570092.67</v>
      </c>
      <c r="F424" s="120"/>
    </row>
    <row r="425" spans="1:6" ht="16.899999999999999" customHeight="1" x14ac:dyDescent="0.2">
      <c r="A425" s="152"/>
      <c r="B425" s="166"/>
      <c r="C425" s="169"/>
      <c r="D425" s="131" t="s">
        <v>32</v>
      </c>
      <c r="E425" s="123">
        <v>557819.36</v>
      </c>
      <c r="F425" s="120"/>
    </row>
    <row r="426" spans="1:6" ht="16.899999999999999" customHeight="1" x14ac:dyDescent="0.2">
      <c r="A426" s="153"/>
      <c r="B426" s="167"/>
      <c r="C426" s="170"/>
      <c r="D426" s="131" t="s">
        <v>18</v>
      </c>
      <c r="E426" s="123">
        <v>9522379.1099999994</v>
      </c>
      <c r="F426" s="120"/>
    </row>
    <row r="427" spans="1:6" ht="16.899999999999999" customHeight="1" x14ac:dyDescent="0.2">
      <c r="A427" s="153">
        <v>126</v>
      </c>
      <c r="B427" s="142" t="s">
        <v>94</v>
      </c>
      <c r="C427" s="143">
        <v>53</v>
      </c>
      <c r="D427" s="131" t="s">
        <v>24</v>
      </c>
      <c r="E427" s="123">
        <v>23458150.710000001</v>
      </c>
      <c r="F427" s="120"/>
    </row>
    <row r="428" spans="1:6" ht="16.899999999999999" customHeight="1" x14ac:dyDescent="0.2">
      <c r="A428" s="153"/>
      <c r="B428" s="142"/>
      <c r="C428" s="143"/>
      <c r="D428" s="131" t="s">
        <v>32</v>
      </c>
      <c r="E428" s="123">
        <v>1617803.5</v>
      </c>
      <c r="F428" s="120"/>
    </row>
    <row r="429" spans="1:6" ht="16.899999999999999" customHeight="1" x14ac:dyDescent="0.2">
      <c r="A429" s="153"/>
      <c r="B429" s="142"/>
      <c r="C429" s="143"/>
      <c r="D429" s="131" t="s">
        <v>18</v>
      </c>
      <c r="E429" s="123">
        <f>SUM(E427:E428)</f>
        <v>25075954.210000001</v>
      </c>
      <c r="F429" s="120"/>
    </row>
    <row r="430" spans="1:6" ht="16.899999999999999" customHeight="1" x14ac:dyDescent="0.2">
      <c r="A430" s="144">
        <v>127</v>
      </c>
      <c r="B430" s="142" t="s">
        <v>94</v>
      </c>
      <c r="C430" s="143">
        <v>60</v>
      </c>
      <c r="D430" s="131" t="s">
        <v>24</v>
      </c>
      <c r="E430" s="123">
        <v>11110400.130000001</v>
      </c>
      <c r="F430" s="120"/>
    </row>
    <row r="431" spans="1:6" ht="16.899999999999999" customHeight="1" x14ac:dyDescent="0.2">
      <c r="A431" s="144"/>
      <c r="B431" s="142"/>
      <c r="C431" s="143"/>
      <c r="D431" s="131" t="s">
        <v>32</v>
      </c>
      <c r="E431" s="123">
        <v>766234.49</v>
      </c>
      <c r="F431" s="120"/>
    </row>
    <row r="432" spans="1:6" ht="16.899999999999999" customHeight="1" x14ac:dyDescent="0.2">
      <c r="A432" s="144"/>
      <c r="B432" s="142"/>
      <c r="C432" s="143"/>
      <c r="D432" s="131" t="s">
        <v>18</v>
      </c>
      <c r="E432" s="123">
        <f>SUM(E430:E431)</f>
        <v>11876634.620000001</v>
      </c>
      <c r="F432" s="120"/>
    </row>
    <row r="433" spans="1:6" ht="16.899999999999999" customHeight="1" x14ac:dyDescent="0.2">
      <c r="A433" s="121">
        <v>1</v>
      </c>
      <c r="B433" s="110">
        <v>2</v>
      </c>
      <c r="C433" s="110">
        <v>3</v>
      </c>
      <c r="D433" s="121">
        <v>4</v>
      </c>
      <c r="E433" s="122">
        <v>5</v>
      </c>
      <c r="F433" s="120"/>
    </row>
    <row r="434" spans="1:6" ht="16.899999999999999" customHeight="1" x14ac:dyDescent="0.2">
      <c r="A434" s="153">
        <v>128</v>
      </c>
      <c r="B434" s="142" t="s">
        <v>94</v>
      </c>
      <c r="C434" s="143">
        <v>61</v>
      </c>
      <c r="D434" s="131" t="s">
        <v>24</v>
      </c>
      <c r="E434" s="123">
        <v>28460421.690000001</v>
      </c>
      <c r="F434" s="120"/>
    </row>
    <row r="435" spans="1:6" ht="16.899999999999999" customHeight="1" x14ac:dyDescent="0.2">
      <c r="A435" s="153"/>
      <c r="B435" s="142"/>
      <c r="C435" s="143"/>
      <c r="D435" s="131" t="s">
        <v>32</v>
      </c>
      <c r="E435" s="123">
        <v>1962787.7</v>
      </c>
      <c r="F435" s="120"/>
    </row>
    <row r="436" spans="1:6" ht="16.899999999999999" customHeight="1" x14ac:dyDescent="0.2">
      <c r="A436" s="153"/>
      <c r="B436" s="142"/>
      <c r="C436" s="143"/>
      <c r="D436" s="131" t="s">
        <v>18</v>
      </c>
      <c r="E436" s="123">
        <f>SUM(E434:E435)</f>
        <v>30423209.390000001</v>
      </c>
      <c r="F436" s="120"/>
    </row>
    <row r="437" spans="1:6" ht="16.899999999999999" customHeight="1" x14ac:dyDescent="0.2">
      <c r="A437" s="153">
        <v>129</v>
      </c>
      <c r="B437" s="142" t="s">
        <v>94</v>
      </c>
      <c r="C437" s="143" t="s">
        <v>95</v>
      </c>
      <c r="D437" s="131" t="s">
        <v>24</v>
      </c>
      <c r="E437" s="123">
        <v>22098424.039999999</v>
      </c>
      <c r="F437" s="120"/>
    </row>
    <row r="438" spans="1:6" ht="16.899999999999999" customHeight="1" x14ac:dyDescent="0.2">
      <c r="A438" s="153"/>
      <c r="B438" s="142"/>
      <c r="C438" s="143"/>
      <c r="D438" s="131" t="s">
        <v>31</v>
      </c>
      <c r="E438" s="123">
        <v>20368987.829999998</v>
      </c>
      <c r="F438" s="120"/>
    </row>
    <row r="439" spans="1:6" ht="16.899999999999999" customHeight="1" x14ac:dyDescent="0.2">
      <c r="A439" s="153"/>
      <c r="B439" s="142"/>
      <c r="C439" s="143"/>
      <c r="D439" s="131" t="s">
        <v>32</v>
      </c>
      <c r="E439" s="123">
        <v>2928787.03</v>
      </c>
      <c r="F439" s="120"/>
    </row>
    <row r="440" spans="1:6" ht="16.899999999999999" customHeight="1" x14ac:dyDescent="0.2">
      <c r="A440" s="153"/>
      <c r="B440" s="142"/>
      <c r="C440" s="143"/>
      <c r="D440" s="131" t="s">
        <v>18</v>
      </c>
      <c r="E440" s="123">
        <f>SUM(E437:E439)</f>
        <v>45396198.899999999</v>
      </c>
      <c r="F440" s="120"/>
    </row>
    <row r="441" spans="1:6" ht="16.899999999999999" customHeight="1" x14ac:dyDescent="0.2">
      <c r="A441" s="153">
        <v>130</v>
      </c>
      <c r="B441" s="142" t="s">
        <v>94</v>
      </c>
      <c r="C441" s="143">
        <v>63</v>
      </c>
      <c r="D441" s="131" t="s">
        <v>24</v>
      </c>
      <c r="E441" s="123">
        <v>30438751.719999999</v>
      </c>
      <c r="F441" s="120"/>
    </row>
    <row r="442" spans="1:6" ht="16.899999999999999" customHeight="1" x14ac:dyDescent="0.2">
      <c r="A442" s="153"/>
      <c r="B442" s="142"/>
      <c r="C442" s="143"/>
      <c r="D442" s="131" t="s">
        <v>31</v>
      </c>
      <c r="E442" s="123">
        <v>54179907.479999997</v>
      </c>
      <c r="F442" s="120"/>
    </row>
    <row r="443" spans="1:6" ht="16.899999999999999" customHeight="1" x14ac:dyDescent="0.2">
      <c r="A443" s="153"/>
      <c r="B443" s="142"/>
      <c r="C443" s="143"/>
      <c r="D443" s="131" t="s">
        <v>32</v>
      </c>
      <c r="E443" s="123">
        <v>5835769.5999999996</v>
      </c>
      <c r="F443" s="120"/>
    </row>
    <row r="444" spans="1:6" ht="16.899999999999999" customHeight="1" x14ac:dyDescent="0.2">
      <c r="A444" s="153"/>
      <c r="B444" s="142"/>
      <c r="C444" s="143"/>
      <c r="D444" s="131" t="s">
        <v>18</v>
      </c>
      <c r="E444" s="123">
        <f>SUM(E441:E443)</f>
        <v>90454428.799999982</v>
      </c>
      <c r="F444" s="120"/>
    </row>
    <row r="445" spans="1:6" ht="16.899999999999999" customHeight="1" x14ac:dyDescent="0.2">
      <c r="A445" s="153">
        <v>131</v>
      </c>
      <c r="B445" s="142" t="s">
        <v>94</v>
      </c>
      <c r="C445" s="143">
        <v>65</v>
      </c>
      <c r="D445" s="131" t="s">
        <v>24</v>
      </c>
      <c r="E445" s="123">
        <v>40927606.289999999</v>
      </c>
      <c r="F445" s="120"/>
    </row>
    <row r="446" spans="1:6" ht="16.899999999999999" customHeight="1" x14ac:dyDescent="0.2">
      <c r="A446" s="153"/>
      <c r="B446" s="142"/>
      <c r="C446" s="143"/>
      <c r="D446" s="131" t="s">
        <v>32</v>
      </c>
      <c r="E446" s="123">
        <v>2822593.54</v>
      </c>
      <c r="F446" s="120"/>
    </row>
    <row r="447" spans="1:6" ht="16.899999999999999" customHeight="1" x14ac:dyDescent="0.2">
      <c r="A447" s="153"/>
      <c r="B447" s="142"/>
      <c r="C447" s="143"/>
      <c r="D447" s="131" t="s">
        <v>18</v>
      </c>
      <c r="E447" s="123">
        <f>SUM(E445:E446)</f>
        <v>43750199.829999998</v>
      </c>
      <c r="F447" s="120"/>
    </row>
    <row r="448" spans="1:6" ht="16.899999999999999" customHeight="1" x14ac:dyDescent="0.2">
      <c r="A448" s="153">
        <v>132</v>
      </c>
      <c r="B448" s="142" t="s">
        <v>94</v>
      </c>
      <c r="C448" s="143">
        <v>67</v>
      </c>
      <c r="D448" s="131" t="s">
        <v>24</v>
      </c>
      <c r="E448" s="123">
        <v>28805117.300000001</v>
      </c>
      <c r="F448" s="120"/>
    </row>
    <row r="449" spans="1:6" ht="16.899999999999999" customHeight="1" x14ac:dyDescent="0.2">
      <c r="A449" s="153"/>
      <c r="B449" s="142"/>
      <c r="C449" s="143"/>
      <c r="D449" s="131" t="s">
        <v>31</v>
      </c>
      <c r="E449" s="123">
        <v>54587705.189999998</v>
      </c>
      <c r="F449" s="120"/>
    </row>
    <row r="450" spans="1:6" ht="16.899999999999999" customHeight="1" x14ac:dyDescent="0.2">
      <c r="A450" s="153"/>
      <c r="B450" s="142"/>
      <c r="C450" s="143"/>
      <c r="D450" s="131" t="s">
        <v>32</v>
      </c>
      <c r="E450" s="123">
        <v>1986559.81</v>
      </c>
      <c r="F450" s="120"/>
    </row>
    <row r="451" spans="1:6" ht="16.899999999999999" customHeight="1" x14ac:dyDescent="0.2">
      <c r="A451" s="153"/>
      <c r="B451" s="142"/>
      <c r="C451" s="143"/>
      <c r="D451" s="131" t="s">
        <v>18</v>
      </c>
      <c r="E451" s="123">
        <f>SUM(E448:E450)</f>
        <v>85379382.299999997</v>
      </c>
      <c r="F451" s="120"/>
    </row>
    <row r="452" spans="1:6" ht="16.899999999999999" customHeight="1" x14ac:dyDescent="0.2">
      <c r="A452" s="153">
        <v>133</v>
      </c>
      <c r="B452" s="142" t="s">
        <v>94</v>
      </c>
      <c r="C452" s="143">
        <v>74</v>
      </c>
      <c r="D452" s="131" t="s">
        <v>24</v>
      </c>
      <c r="E452" s="123">
        <v>17676758.920000002</v>
      </c>
      <c r="F452" s="120"/>
    </row>
    <row r="453" spans="1:6" ht="16.899999999999999" customHeight="1" x14ac:dyDescent="0.2">
      <c r="A453" s="153"/>
      <c r="B453" s="142"/>
      <c r="C453" s="143"/>
      <c r="D453" s="131" t="s">
        <v>31</v>
      </c>
      <c r="E453" s="123">
        <v>31464009.16</v>
      </c>
      <c r="F453" s="120"/>
    </row>
    <row r="454" spans="1:6" ht="16.899999999999999" customHeight="1" x14ac:dyDescent="0.2">
      <c r="A454" s="153"/>
      <c r="B454" s="142"/>
      <c r="C454" s="143"/>
      <c r="D454" s="131" t="s">
        <v>18</v>
      </c>
      <c r="E454" s="123">
        <f>SUM(E452:E453)</f>
        <v>49140768.079999998</v>
      </c>
      <c r="F454" s="120"/>
    </row>
    <row r="455" spans="1:6" ht="16.899999999999999" customHeight="1" x14ac:dyDescent="0.2">
      <c r="A455" s="153">
        <v>134</v>
      </c>
      <c r="B455" s="142" t="s">
        <v>94</v>
      </c>
      <c r="C455" s="143">
        <v>76</v>
      </c>
      <c r="D455" s="131" t="s">
        <v>31</v>
      </c>
      <c r="E455" s="123">
        <v>36621767.93</v>
      </c>
      <c r="F455" s="120"/>
    </row>
    <row r="456" spans="1:6" ht="16.899999999999999" customHeight="1" x14ac:dyDescent="0.2">
      <c r="A456" s="153"/>
      <c r="B456" s="142"/>
      <c r="C456" s="143"/>
      <c r="D456" s="131" t="s">
        <v>18</v>
      </c>
      <c r="E456" s="123">
        <f>E455</f>
        <v>36621767.93</v>
      </c>
      <c r="F456" s="120"/>
    </row>
    <row r="457" spans="1:6" ht="16.899999999999999" customHeight="1" x14ac:dyDescent="0.2">
      <c r="A457" s="153">
        <v>135</v>
      </c>
      <c r="B457" s="142" t="s">
        <v>94</v>
      </c>
      <c r="C457" s="143">
        <v>77</v>
      </c>
      <c r="D457" s="131" t="s">
        <v>31</v>
      </c>
      <c r="E457" s="123">
        <v>27135753.600000001</v>
      </c>
      <c r="F457" s="120"/>
    </row>
    <row r="458" spans="1:6" ht="16.899999999999999" customHeight="1" x14ac:dyDescent="0.2">
      <c r="A458" s="153"/>
      <c r="B458" s="142"/>
      <c r="C458" s="143"/>
      <c r="D458" s="131" t="s">
        <v>32</v>
      </c>
      <c r="E458" s="123">
        <v>1871431.28</v>
      </c>
      <c r="F458" s="120"/>
    </row>
    <row r="459" spans="1:6" ht="16.899999999999999" customHeight="1" x14ac:dyDescent="0.2">
      <c r="A459" s="153"/>
      <c r="B459" s="142"/>
      <c r="C459" s="143"/>
      <c r="D459" s="131" t="s">
        <v>18</v>
      </c>
      <c r="E459" s="123">
        <f>SUM(E457:E458)</f>
        <v>29007184.880000003</v>
      </c>
      <c r="F459" s="120"/>
    </row>
    <row r="460" spans="1:6" ht="16.899999999999999" customHeight="1" x14ac:dyDescent="0.2">
      <c r="A460" s="144">
        <v>136</v>
      </c>
      <c r="B460" s="142" t="s">
        <v>94</v>
      </c>
      <c r="C460" s="143">
        <v>80</v>
      </c>
      <c r="D460" s="131" t="s">
        <v>24</v>
      </c>
      <c r="E460" s="123">
        <v>29722288.239999998</v>
      </c>
      <c r="F460" s="120"/>
    </row>
    <row r="461" spans="1:6" ht="16.899999999999999" customHeight="1" x14ac:dyDescent="0.2">
      <c r="A461" s="144"/>
      <c r="B461" s="142"/>
      <c r="C461" s="143"/>
      <c r="D461" s="131" t="s">
        <v>96</v>
      </c>
      <c r="E461" s="123">
        <v>2224781.42</v>
      </c>
      <c r="F461" s="120"/>
    </row>
    <row r="462" spans="1:6" ht="16.899999999999999" customHeight="1" x14ac:dyDescent="0.2">
      <c r="A462" s="121">
        <v>1</v>
      </c>
      <c r="B462" s="110">
        <v>2</v>
      </c>
      <c r="C462" s="110">
        <v>3</v>
      </c>
      <c r="D462" s="121">
        <v>4</v>
      </c>
      <c r="E462" s="122">
        <v>5</v>
      </c>
      <c r="F462" s="120"/>
    </row>
    <row r="463" spans="1:6" ht="16.899999999999999" customHeight="1" x14ac:dyDescent="0.2">
      <c r="A463" s="152"/>
      <c r="B463" s="169"/>
      <c r="C463" s="169"/>
      <c r="D463" s="131" t="s">
        <v>31</v>
      </c>
      <c r="E463" s="123">
        <v>54101026.630000003</v>
      </c>
      <c r="F463" s="120"/>
    </row>
    <row r="464" spans="1:6" ht="16.899999999999999" customHeight="1" x14ac:dyDescent="0.2">
      <c r="A464" s="153"/>
      <c r="B464" s="170"/>
      <c r="C464" s="170"/>
      <c r="D464" s="131" t="s">
        <v>18</v>
      </c>
      <c r="E464" s="123">
        <f>SUM(E460:E463)</f>
        <v>86048101.289999992</v>
      </c>
      <c r="F464" s="120"/>
    </row>
    <row r="465" spans="1:6" ht="16.899999999999999" customHeight="1" x14ac:dyDescent="0.2">
      <c r="A465" s="144">
        <v>137</v>
      </c>
      <c r="B465" s="142" t="s">
        <v>97</v>
      </c>
      <c r="C465" s="143">
        <v>1</v>
      </c>
      <c r="D465" s="131" t="s">
        <v>22</v>
      </c>
      <c r="E465" s="107">
        <v>4754302.4800000004</v>
      </c>
      <c r="F465" s="120"/>
    </row>
    <row r="466" spans="1:6" ht="16.899999999999999" customHeight="1" x14ac:dyDescent="0.2">
      <c r="A466" s="144"/>
      <c r="B466" s="142"/>
      <c r="C466" s="143"/>
      <c r="D466" s="131" t="s">
        <v>17</v>
      </c>
      <c r="E466" s="107">
        <v>248000</v>
      </c>
      <c r="F466" s="120"/>
    </row>
    <row r="467" spans="1:6" ht="16.899999999999999" customHeight="1" x14ac:dyDescent="0.2">
      <c r="A467" s="144"/>
      <c r="B467" s="142"/>
      <c r="C467" s="143"/>
      <c r="D467" s="131" t="s">
        <v>18</v>
      </c>
      <c r="E467" s="107">
        <v>5002302.4800000004</v>
      </c>
      <c r="F467" s="120"/>
    </row>
    <row r="468" spans="1:6" ht="16.899999999999999" customHeight="1" x14ac:dyDescent="0.2">
      <c r="A468" s="144">
        <v>138</v>
      </c>
      <c r="B468" s="142" t="s">
        <v>97</v>
      </c>
      <c r="C468" s="143">
        <v>3</v>
      </c>
      <c r="D468" s="131" t="s">
        <v>22</v>
      </c>
      <c r="E468" s="107">
        <v>4754302.4800000004</v>
      </c>
      <c r="F468" s="120"/>
    </row>
    <row r="469" spans="1:6" ht="16.899999999999999" customHeight="1" x14ac:dyDescent="0.2">
      <c r="A469" s="144"/>
      <c r="B469" s="142"/>
      <c r="C469" s="143"/>
      <c r="D469" s="131" t="s">
        <v>17</v>
      </c>
      <c r="E469" s="107">
        <v>248000</v>
      </c>
      <c r="F469" s="120"/>
    </row>
    <row r="470" spans="1:6" ht="16.899999999999999" customHeight="1" x14ac:dyDescent="0.2">
      <c r="A470" s="144"/>
      <c r="B470" s="142"/>
      <c r="C470" s="143"/>
      <c r="D470" s="131" t="s">
        <v>18</v>
      </c>
      <c r="E470" s="107">
        <v>5002302.4800000004</v>
      </c>
      <c r="F470" s="120"/>
    </row>
    <row r="471" spans="1:6" ht="16.899999999999999" customHeight="1" x14ac:dyDescent="0.2">
      <c r="A471" s="144">
        <v>139</v>
      </c>
      <c r="B471" s="142" t="s">
        <v>97</v>
      </c>
      <c r="C471" s="143">
        <v>21</v>
      </c>
      <c r="D471" s="131" t="s">
        <v>22</v>
      </c>
      <c r="E471" s="107">
        <v>2377151.2400000002</v>
      </c>
      <c r="F471" s="120"/>
    </row>
    <row r="472" spans="1:6" ht="16.899999999999999" customHeight="1" x14ac:dyDescent="0.2">
      <c r="A472" s="144"/>
      <c r="B472" s="142"/>
      <c r="C472" s="143"/>
      <c r="D472" s="131" t="s">
        <v>17</v>
      </c>
      <c r="E472" s="107">
        <v>124000</v>
      </c>
      <c r="F472" s="120"/>
    </row>
    <row r="473" spans="1:6" ht="16.899999999999999" customHeight="1" x14ac:dyDescent="0.2">
      <c r="A473" s="144"/>
      <c r="B473" s="142"/>
      <c r="C473" s="143"/>
      <c r="D473" s="131" t="s">
        <v>18</v>
      </c>
      <c r="E473" s="107">
        <v>2501151.2400000002</v>
      </c>
      <c r="F473" s="120"/>
    </row>
    <row r="474" spans="1:6" ht="16.899999999999999" customHeight="1" x14ac:dyDescent="0.2">
      <c r="A474" s="144">
        <v>140</v>
      </c>
      <c r="B474" s="165" t="s">
        <v>98</v>
      </c>
      <c r="C474" s="168">
        <v>14</v>
      </c>
      <c r="D474" s="131" t="s">
        <v>16</v>
      </c>
      <c r="E474" s="123">
        <v>3702831.57</v>
      </c>
      <c r="F474" s="120"/>
    </row>
    <row r="475" spans="1:6" ht="16.899999999999999" customHeight="1" x14ac:dyDescent="0.2">
      <c r="A475" s="144"/>
      <c r="B475" s="166"/>
      <c r="C475" s="169"/>
      <c r="D475" s="131" t="s">
        <v>17</v>
      </c>
      <c r="E475" s="123">
        <v>151890.07999999999</v>
      </c>
      <c r="F475" s="120"/>
    </row>
    <row r="476" spans="1:6" ht="16.899999999999999" customHeight="1" x14ac:dyDescent="0.2">
      <c r="A476" s="144"/>
      <c r="B476" s="167"/>
      <c r="C476" s="170"/>
      <c r="D476" s="131" t="s">
        <v>18</v>
      </c>
      <c r="E476" s="123">
        <v>3854721.65</v>
      </c>
      <c r="F476" s="120"/>
    </row>
    <row r="477" spans="1:6" ht="16.899999999999999" customHeight="1" x14ac:dyDescent="0.2">
      <c r="A477" s="144">
        <v>141</v>
      </c>
      <c r="B477" s="165" t="s">
        <v>98</v>
      </c>
      <c r="C477" s="168">
        <v>15</v>
      </c>
      <c r="D477" s="131" t="s">
        <v>16</v>
      </c>
      <c r="E477" s="123">
        <v>3702831.57</v>
      </c>
      <c r="F477" s="120"/>
    </row>
    <row r="478" spans="1:6" ht="16.899999999999999" customHeight="1" x14ac:dyDescent="0.2">
      <c r="A478" s="144"/>
      <c r="B478" s="166"/>
      <c r="C478" s="169"/>
      <c r="D478" s="131" t="s">
        <v>17</v>
      </c>
      <c r="E478" s="123">
        <v>151890.07999999999</v>
      </c>
      <c r="F478" s="120"/>
    </row>
    <row r="479" spans="1:6" ht="16.899999999999999" customHeight="1" x14ac:dyDescent="0.2">
      <c r="A479" s="144"/>
      <c r="B479" s="167"/>
      <c r="C479" s="170"/>
      <c r="D479" s="131" t="s">
        <v>18</v>
      </c>
      <c r="E479" s="123">
        <v>3854721.65</v>
      </c>
      <c r="F479" s="120"/>
    </row>
    <row r="480" spans="1:6" ht="16.899999999999999" customHeight="1" x14ac:dyDescent="0.2">
      <c r="A480" s="144">
        <v>142</v>
      </c>
      <c r="B480" s="165" t="s">
        <v>98</v>
      </c>
      <c r="C480" s="168">
        <v>16</v>
      </c>
      <c r="D480" s="131" t="s">
        <v>16</v>
      </c>
      <c r="E480" s="123">
        <v>3702831.57</v>
      </c>
      <c r="F480" s="120"/>
    </row>
    <row r="481" spans="1:6" ht="16.899999999999999" customHeight="1" x14ac:dyDescent="0.2">
      <c r="A481" s="144"/>
      <c r="B481" s="166"/>
      <c r="C481" s="169"/>
      <c r="D481" s="131" t="s">
        <v>17</v>
      </c>
      <c r="E481" s="123">
        <v>151890.07999999999</v>
      </c>
      <c r="F481" s="120"/>
    </row>
    <row r="482" spans="1:6" ht="16.899999999999999" customHeight="1" x14ac:dyDescent="0.2">
      <c r="A482" s="144"/>
      <c r="B482" s="167"/>
      <c r="C482" s="170"/>
      <c r="D482" s="131" t="s">
        <v>18</v>
      </c>
      <c r="E482" s="123">
        <v>3854721.65</v>
      </c>
      <c r="F482" s="120"/>
    </row>
    <row r="483" spans="1:6" ht="16.899999999999999" customHeight="1" x14ac:dyDescent="0.2">
      <c r="A483" s="144">
        <v>143</v>
      </c>
      <c r="B483" s="142" t="s">
        <v>99</v>
      </c>
      <c r="C483" s="143">
        <v>9</v>
      </c>
      <c r="D483" s="131" t="s">
        <v>24</v>
      </c>
      <c r="E483" s="123">
        <v>8644232.1899999995</v>
      </c>
      <c r="F483" s="120"/>
    </row>
    <row r="484" spans="1:6" ht="16.899999999999999" customHeight="1" x14ac:dyDescent="0.2">
      <c r="A484" s="144"/>
      <c r="B484" s="142"/>
      <c r="C484" s="143"/>
      <c r="D484" s="131" t="s">
        <v>32</v>
      </c>
      <c r="E484" s="123">
        <v>506206.99</v>
      </c>
      <c r="F484" s="120"/>
    </row>
    <row r="485" spans="1:6" ht="16.899999999999999" customHeight="1" x14ac:dyDescent="0.2">
      <c r="A485" s="144"/>
      <c r="B485" s="142"/>
      <c r="C485" s="143"/>
      <c r="D485" s="131" t="s">
        <v>18</v>
      </c>
      <c r="E485" s="123">
        <v>9150439.1799999997</v>
      </c>
      <c r="F485" s="120"/>
    </row>
    <row r="486" spans="1:6" ht="16.899999999999999" customHeight="1" x14ac:dyDescent="0.2">
      <c r="A486" s="144">
        <v>144</v>
      </c>
      <c r="B486" s="142" t="s">
        <v>99</v>
      </c>
      <c r="C486" s="143">
        <v>22</v>
      </c>
      <c r="D486" s="131" t="s">
        <v>26</v>
      </c>
      <c r="E486" s="123">
        <v>581959.39</v>
      </c>
      <c r="F486" s="120"/>
    </row>
    <row r="487" spans="1:6" ht="16.899999999999999" customHeight="1" x14ac:dyDescent="0.2">
      <c r="A487" s="144"/>
      <c r="B487" s="142"/>
      <c r="C487" s="143"/>
      <c r="D487" s="131" t="s">
        <v>27</v>
      </c>
      <c r="E487" s="123">
        <v>2770315.54</v>
      </c>
      <c r="F487" s="120"/>
    </row>
    <row r="488" spans="1:6" ht="16.899999999999999" customHeight="1" x14ac:dyDescent="0.2">
      <c r="A488" s="144"/>
      <c r="B488" s="142"/>
      <c r="C488" s="143"/>
      <c r="D488" s="131" t="s">
        <v>28</v>
      </c>
      <c r="E488" s="123">
        <v>565282.06000000006</v>
      </c>
      <c r="F488" s="120"/>
    </row>
    <row r="489" spans="1:6" ht="16.899999999999999" customHeight="1" x14ac:dyDescent="0.2">
      <c r="A489" s="144"/>
      <c r="B489" s="142"/>
      <c r="C489" s="143"/>
      <c r="D489" s="131" t="s">
        <v>29</v>
      </c>
      <c r="E489" s="123">
        <v>622651.68999999994</v>
      </c>
      <c r="F489" s="120"/>
    </row>
    <row r="490" spans="1:6" ht="16.899999999999999" customHeight="1" x14ac:dyDescent="0.2">
      <c r="A490" s="144"/>
      <c r="B490" s="142"/>
      <c r="C490" s="143"/>
      <c r="D490" s="131" t="s">
        <v>30</v>
      </c>
      <c r="E490" s="123">
        <v>959257.94</v>
      </c>
      <c r="F490" s="120"/>
    </row>
    <row r="491" spans="1:6" ht="16.899999999999999" customHeight="1" x14ac:dyDescent="0.2">
      <c r="A491" s="121">
        <v>1</v>
      </c>
      <c r="B491" s="110">
        <v>2</v>
      </c>
      <c r="C491" s="110">
        <v>3</v>
      </c>
      <c r="D491" s="121">
        <v>4</v>
      </c>
      <c r="E491" s="122">
        <v>5</v>
      </c>
      <c r="F491" s="120"/>
    </row>
    <row r="492" spans="1:6" ht="16.899999999999999" customHeight="1" x14ac:dyDescent="0.2">
      <c r="A492" s="152"/>
      <c r="B492" s="169"/>
      <c r="C492" s="169"/>
      <c r="D492" s="131" t="s">
        <v>24</v>
      </c>
      <c r="E492" s="123">
        <v>8164250.3700000001</v>
      </c>
      <c r="F492" s="120"/>
    </row>
    <row r="493" spans="1:6" ht="16.899999999999999" customHeight="1" x14ac:dyDescent="0.2">
      <c r="A493" s="152"/>
      <c r="B493" s="169"/>
      <c r="C493" s="169"/>
      <c r="D493" s="131" t="s">
        <v>32</v>
      </c>
      <c r="E493" s="123">
        <v>1373652.8</v>
      </c>
      <c r="F493" s="120"/>
    </row>
    <row r="494" spans="1:6" ht="16.899999999999999" customHeight="1" x14ac:dyDescent="0.2">
      <c r="A494" s="153"/>
      <c r="B494" s="170"/>
      <c r="C494" s="170"/>
      <c r="D494" s="131" t="s">
        <v>18</v>
      </c>
      <c r="E494" s="123">
        <v>15037369.789999999</v>
      </c>
      <c r="F494" s="120"/>
    </row>
    <row r="495" spans="1:6" ht="16.899999999999999" customHeight="1" x14ac:dyDescent="0.2">
      <c r="A495" s="144">
        <v>145</v>
      </c>
      <c r="B495" s="142" t="s">
        <v>99</v>
      </c>
      <c r="C495" s="143">
        <v>26</v>
      </c>
      <c r="D495" s="131" t="s">
        <v>24</v>
      </c>
      <c r="E495" s="123">
        <v>7204815.2199999997</v>
      </c>
      <c r="F495" s="120"/>
    </row>
    <row r="496" spans="1:6" ht="16.899999999999999" customHeight="1" x14ac:dyDescent="0.2">
      <c r="A496" s="144"/>
      <c r="B496" s="142"/>
      <c r="C496" s="143"/>
      <c r="D496" s="131" t="s">
        <v>32</v>
      </c>
      <c r="E496" s="123">
        <v>368408.7</v>
      </c>
      <c r="F496" s="120"/>
    </row>
    <row r="497" spans="1:6" ht="16.899999999999999" customHeight="1" x14ac:dyDescent="0.2">
      <c r="A497" s="144"/>
      <c r="B497" s="142"/>
      <c r="C497" s="143"/>
      <c r="D497" s="131" t="s">
        <v>18</v>
      </c>
      <c r="E497" s="123">
        <v>7573223.9199999999</v>
      </c>
      <c r="F497" s="120"/>
    </row>
    <row r="498" spans="1:6" ht="16.899999999999999" customHeight="1" x14ac:dyDescent="0.2">
      <c r="A498" s="144">
        <v>146</v>
      </c>
      <c r="B498" s="142" t="s">
        <v>99</v>
      </c>
      <c r="C498" s="143">
        <v>32</v>
      </c>
      <c r="D498" s="131" t="s">
        <v>24</v>
      </c>
      <c r="E498" s="123">
        <v>3263881.88</v>
      </c>
      <c r="F498" s="120"/>
    </row>
    <row r="499" spans="1:6" ht="16.899999999999999" customHeight="1" x14ac:dyDescent="0.2">
      <c r="A499" s="144"/>
      <c r="B499" s="142"/>
      <c r="C499" s="143"/>
      <c r="D499" s="131" t="s">
        <v>32</v>
      </c>
      <c r="E499" s="123">
        <v>192938.83</v>
      </c>
      <c r="F499" s="120"/>
    </row>
    <row r="500" spans="1:6" ht="16.899999999999999" customHeight="1" x14ac:dyDescent="0.2">
      <c r="A500" s="144"/>
      <c r="B500" s="142"/>
      <c r="C500" s="143"/>
      <c r="D500" s="131" t="s">
        <v>18</v>
      </c>
      <c r="E500" s="123">
        <v>3456820.71</v>
      </c>
      <c r="F500" s="120"/>
    </row>
    <row r="501" spans="1:6" ht="16.899999999999999" customHeight="1" x14ac:dyDescent="0.2">
      <c r="A501" s="144">
        <v>147</v>
      </c>
      <c r="B501" s="142" t="s">
        <v>99</v>
      </c>
      <c r="C501" s="143">
        <v>36</v>
      </c>
      <c r="D501" s="131" t="s">
        <v>24</v>
      </c>
      <c r="E501" s="123">
        <v>9684612.0199999996</v>
      </c>
      <c r="F501" s="120"/>
    </row>
    <row r="502" spans="1:6" ht="16.899999999999999" customHeight="1" x14ac:dyDescent="0.2">
      <c r="A502" s="144"/>
      <c r="B502" s="142"/>
      <c r="C502" s="143"/>
      <c r="D502" s="131" t="s">
        <v>32</v>
      </c>
      <c r="E502" s="123">
        <v>503531.44</v>
      </c>
      <c r="F502" s="120"/>
    </row>
    <row r="503" spans="1:6" ht="16.899999999999999" customHeight="1" x14ac:dyDescent="0.2">
      <c r="A503" s="144"/>
      <c r="B503" s="142"/>
      <c r="C503" s="143"/>
      <c r="D503" s="131" t="s">
        <v>18</v>
      </c>
      <c r="E503" s="123">
        <v>10188143.460000001</v>
      </c>
      <c r="F503" s="120"/>
    </row>
    <row r="504" spans="1:6" ht="16.899999999999999" customHeight="1" x14ac:dyDescent="0.2">
      <c r="A504" s="151">
        <v>148</v>
      </c>
      <c r="B504" s="165" t="s">
        <v>100</v>
      </c>
      <c r="C504" s="168" t="s">
        <v>101</v>
      </c>
      <c r="D504" s="131" t="s">
        <v>96</v>
      </c>
      <c r="E504" s="123">
        <v>3650877.41</v>
      </c>
      <c r="F504" s="120"/>
    </row>
    <row r="505" spans="1:6" ht="16.899999999999999" customHeight="1" x14ac:dyDescent="0.2">
      <c r="A505" s="152"/>
      <c r="B505" s="166"/>
      <c r="C505" s="169"/>
      <c r="D505" s="131" t="s">
        <v>31</v>
      </c>
      <c r="E505" s="123">
        <v>15149490.16</v>
      </c>
      <c r="F505" s="120"/>
    </row>
    <row r="506" spans="1:6" ht="16.899999999999999" customHeight="1" x14ac:dyDescent="0.2">
      <c r="A506" s="152"/>
      <c r="B506" s="166"/>
      <c r="C506" s="169"/>
      <c r="D506" s="131" t="s">
        <v>33</v>
      </c>
      <c r="E506" s="123">
        <v>5425923.4199999999</v>
      </c>
      <c r="F506" s="120"/>
    </row>
    <row r="507" spans="1:6" ht="16.899999999999999" customHeight="1" x14ac:dyDescent="0.2">
      <c r="A507" s="152"/>
      <c r="B507" s="166"/>
      <c r="C507" s="169"/>
      <c r="D507" s="131" t="s">
        <v>17</v>
      </c>
      <c r="E507" s="123">
        <v>635639.35</v>
      </c>
      <c r="F507" s="120"/>
    </row>
    <row r="508" spans="1:6" ht="16.899999999999999" customHeight="1" x14ac:dyDescent="0.2">
      <c r="A508" s="153"/>
      <c r="B508" s="167"/>
      <c r="C508" s="170"/>
      <c r="D508" s="131" t="s">
        <v>18</v>
      </c>
      <c r="E508" s="123">
        <v>24861930.34</v>
      </c>
      <c r="F508" s="120"/>
    </row>
    <row r="509" spans="1:6" ht="16.899999999999999" customHeight="1" x14ac:dyDescent="0.2">
      <c r="A509" s="151">
        <v>149</v>
      </c>
      <c r="B509" s="165" t="s">
        <v>100</v>
      </c>
      <c r="C509" s="168" t="s">
        <v>102</v>
      </c>
      <c r="D509" s="131" t="s">
        <v>24</v>
      </c>
      <c r="E509" s="123">
        <v>23037236.949999999</v>
      </c>
      <c r="F509" s="120"/>
    </row>
    <row r="510" spans="1:6" ht="16.899999999999999" customHeight="1" x14ac:dyDescent="0.2">
      <c r="A510" s="152"/>
      <c r="B510" s="166"/>
      <c r="C510" s="169"/>
      <c r="D510" s="131" t="s">
        <v>96</v>
      </c>
      <c r="E510" s="123">
        <v>5003769.34</v>
      </c>
      <c r="F510" s="120"/>
    </row>
    <row r="511" spans="1:6" ht="16.899999999999999" customHeight="1" x14ac:dyDescent="0.2">
      <c r="A511" s="152"/>
      <c r="B511" s="166"/>
      <c r="C511" s="169"/>
      <c r="D511" s="131" t="s">
        <v>31</v>
      </c>
      <c r="E511" s="129">
        <v>20763379.859999999</v>
      </c>
      <c r="F511" s="120"/>
    </row>
    <row r="512" spans="1:6" ht="16.899999999999999" customHeight="1" x14ac:dyDescent="0.2">
      <c r="A512" s="152"/>
      <c r="B512" s="166"/>
      <c r="C512" s="169"/>
      <c r="D512" s="133" t="s">
        <v>33</v>
      </c>
      <c r="E512" s="128">
        <v>7436587.5</v>
      </c>
      <c r="F512" s="120"/>
    </row>
    <row r="513" spans="1:6" ht="16.899999999999999" customHeight="1" x14ac:dyDescent="0.2">
      <c r="A513" s="152"/>
      <c r="B513" s="166"/>
      <c r="C513" s="169"/>
      <c r="D513" s="131" t="s">
        <v>17</v>
      </c>
      <c r="E513" s="123">
        <v>2062874.75</v>
      </c>
      <c r="F513" s="120"/>
    </row>
    <row r="514" spans="1:6" ht="16.899999999999999" customHeight="1" x14ac:dyDescent="0.2">
      <c r="A514" s="153"/>
      <c r="B514" s="167"/>
      <c r="C514" s="170"/>
      <c r="D514" s="131" t="s">
        <v>18</v>
      </c>
      <c r="E514" s="123">
        <v>58303848.399999999</v>
      </c>
      <c r="F514" s="120"/>
    </row>
    <row r="515" spans="1:6" ht="16.899999999999999" customHeight="1" x14ac:dyDescent="0.2">
      <c r="A515" s="151">
        <v>150</v>
      </c>
      <c r="B515" s="165" t="s">
        <v>103</v>
      </c>
      <c r="C515" s="168" t="s">
        <v>104</v>
      </c>
      <c r="D515" s="131" t="s">
        <v>22</v>
      </c>
      <c r="E515" s="107">
        <v>2377151.2400000002</v>
      </c>
      <c r="F515" s="120"/>
    </row>
    <row r="516" spans="1:6" ht="16.899999999999999" customHeight="1" x14ac:dyDescent="0.2">
      <c r="A516" s="152"/>
      <c r="B516" s="166"/>
      <c r="C516" s="169"/>
      <c r="D516" s="131" t="s">
        <v>17</v>
      </c>
      <c r="E516" s="107">
        <v>124000</v>
      </c>
      <c r="F516" s="120"/>
    </row>
    <row r="517" spans="1:6" ht="16.899999999999999" customHeight="1" x14ac:dyDescent="0.2">
      <c r="A517" s="153"/>
      <c r="B517" s="167"/>
      <c r="C517" s="170"/>
      <c r="D517" s="131" t="s">
        <v>18</v>
      </c>
      <c r="E517" s="107">
        <v>2501151.2400000002</v>
      </c>
      <c r="F517" s="120"/>
    </row>
    <row r="518" spans="1:6" ht="16.899999999999999" customHeight="1" x14ac:dyDescent="0.2">
      <c r="A518" s="144">
        <v>151</v>
      </c>
      <c r="B518" s="157" t="s">
        <v>105</v>
      </c>
      <c r="C518" s="158">
        <v>7</v>
      </c>
      <c r="D518" s="131" t="s">
        <v>24</v>
      </c>
      <c r="E518" s="123">
        <v>13641914.42</v>
      </c>
      <c r="F518" s="120"/>
    </row>
    <row r="519" spans="1:6" ht="16.899999999999999" customHeight="1" x14ac:dyDescent="0.2">
      <c r="A519" s="144"/>
      <c r="B519" s="157"/>
      <c r="C519" s="158"/>
      <c r="D519" s="131" t="s">
        <v>32</v>
      </c>
      <c r="E519" s="123">
        <v>329793.06</v>
      </c>
      <c r="F519" s="120"/>
    </row>
    <row r="520" spans="1:6" ht="16.899999999999999" customHeight="1" x14ac:dyDescent="0.2">
      <c r="A520" s="121">
        <v>1</v>
      </c>
      <c r="B520" s="110">
        <v>2</v>
      </c>
      <c r="C520" s="110">
        <v>3</v>
      </c>
      <c r="D520" s="121">
        <v>4</v>
      </c>
      <c r="E520" s="122">
        <v>5</v>
      </c>
      <c r="F520" s="120"/>
    </row>
    <row r="521" spans="1:6" ht="16.899999999999999" customHeight="1" x14ac:dyDescent="0.2">
      <c r="A521" s="124"/>
      <c r="B521" s="135"/>
      <c r="C521" s="135"/>
      <c r="D521" s="131" t="s">
        <v>18</v>
      </c>
      <c r="E521" s="123">
        <v>13971707.48</v>
      </c>
      <c r="F521" s="120"/>
    </row>
    <row r="522" spans="1:6" ht="16.899999999999999" customHeight="1" x14ac:dyDescent="0.2">
      <c r="A522" s="144">
        <v>152</v>
      </c>
      <c r="B522" s="142" t="s">
        <v>106</v>
      </c>
      <c r="C522" s="143">
        <v>4</v>
      </c>
      <c r="D522" s="131" t="s">
        <v>24</v>
      </c>
      <c r="E522" s="123">
        <v>5336071.21</v>
      </c>
      <c r="F522" s="120"/>
    </row>
    <row r="523" spans="1:6" ht="16.899999999999999" customHeight="1" x14ac:dyDescent="0.2">
      <c r="A523" s="144"/>
      <c r="B523" s="142"/>
      <c r="C523" s="143"/>
      <c r="D523" s="131" t="s">
        <v>32</v>
      </c>
      <c r="E523" s="123">
        <v>74705</v>
      </c>
      <c r="F523" s="120"/>
    </row>
    <row r="524" spans="1:6" ht="16.899999999999999" customHeight="1" x14ac:dyDescent="0.2">
      <c r="A524" s="144"/>
      <c r="B524" s="142"/>
      <c r="C524" s="143"/>
      <c r="D524" s="131" t="s">
        <v>18</v>
      </c>
      <c r="E524" s="123">
        <v>5410776.21</v>
      </c>
      <c r="F524" s="120"/>
    </row>
    <row r="525" spans="1:6" ht="16.899999999999999" customHeight="1" x14ac:dyDescent="0.2">
      <c r="A525" s="151">
        <v>153</v>
      </c>
      <c r="B525" s="165" t="s">
        <v>106</v>
      </c>
      <c r="C525" s="168">
        <v>8</v>
      </c>
      <c r="D525" s="131" t="s">
        <v>24</v>
      </c>
      <c r="E525" s="123">
        <v>9846462.4800000004</v>
      </c>
      <c r="F525" s="120"/>
    </row>
    <row r="526" spans="1:6" ht="16.899999999999999" customHeight="1" x14ac:dyDescent="0.2">
      <c r="A526" s="152"/>
      <c r="B526" s="166"/>
      <c r="C526" s="169"/>
      <c r="D526" s="131" t="s">
        <v>32</v>
      </c>
      <c r="E526" s="123">
        <v>321553.62</v>
      </c>
      <c r="F526" s="120"/>
    </row>
    <row r="527" spans="1:6" ht="16.899999999999999" customHeight="1" x14ac:dyDescent="0.2">
      <c r="A527" s="153"/>
      <c r="B527" s="167"/>
      <c r="C527" s="170"/>
      <c r="D527" s="131" t="s">
        <v>18</v>
      </c>
      <c r="E527" s="123">
        <v>10168016.1</v>
      </c>
      <c r="F527" s="120"/>
    </row>
    <row r="528" spans="1:6" ht="16.899999999999999" customHeight="1" x14ac:dyDescent="0.2">
      <c r="A528" s="144">
        <v>154</v>
      </c>
      <c r="B528" s="142" t="s">
        <v>107</v>
      </c>
      <c r="C528" s="143" t="s">
        <v>108</v>
      </c>
      <c r="D528" s="131" t="s">
        <v>24</v>
      </c>
      <c r="E528" s="123">
        <v>6857764.7199999997</v>
      </c>
      <c r="F528" s="120"/>
    </row>
    <row r="529" spans="1:6" ht="16.899999999999999" customHeight="1" x14ac:dyDescent="0.2">
      <c r="A529" s="144"/>
      <c r="B529" s="142"/>
      <c r="C529" s="143"/>
      <c r="D529" s="131" t="s">
        <v>32</v>
      </c>
      <c r="E529" s="123">
        <v>405385.11</v>
      </c>
      <c r="F529" s="120"/>
    </row>
    <row r="530" spans="1:6" ht="16.899999999999999" customHeight="1" x14ac:dyDescent="0.2">
      <c r="A530" s="144"/>
      <c r="B530" s="142"/>
      <c r="C530" s="143"/>
      <c r="D530" s="131" t="s">
        <v>18</v>
      </c>
      <c r="E530" s="123">
        <v>7263149.8300000001</v>
      </c>
      <c r="F530" s="120"/>
    </row>
    <row r="531" spans="1:6" ht="16.899999999999999" customHeight="1" x14ac:dyDescent="0.2">
      <c r="A531" s="151">
        <v>155</v>
      </c>
      <c r="B531" s="155" t="s">
        <v>506</v>
      </c>
      <c r="C531" s="143">
        <v>3</v>
      </c>
      <c r="D531" s="131" t="s">
        <v>59</v>
      </c>
      <c r="E531" s="123">
        <v>1215410.51</v>
      </c>
      <c r="F531" s="120"/>
    </row>
    <row r="532" spans="1:6" ht="16.899999999999999" customHeight="1" x14ac:dyDescent="0.2">
      <c r="A532" s="152"/>
      <c r="B532" s="142"/>
      <c r="C532" s="143"/>
      <c r="D532" s="131" t="s">
        <v>32</v>
      </c>
      <c r="E532" s="123">
        <v>224000</v>
      </c>
      <c r="F532" s="120"/>
    </row>
    <row r="533" spans="1:6" ht="16.899999999999999" customHeight="1" x14ac:dyDescent="0.2">
      <c r="A533" s="153"/>
      <c r="B533" s="142"/>
      <c r="C533" s="143"/>
      <c r="D533" s="131" t="s">
        <v>18</v>
      </c>
      <c r="E533" s="123">
        <v>1439410.51</v>
      </c>
      <c r="F533" s="120"/>
    </row>
    <row r="534" spans="1:6" ht="16.899999999999999" customHeight="1" x14ac:dyDescent="0.2">
      <c r="A534" s="144">
        <v>156</v>
      </c>
      <c r="B534" s="142" t="s">
        <v>110</v>
      </c>
      <c r="C534" s="143" t="s">
        <v>111</v>
      </c>
      <c r="D534" s="131" t="s">
        <v>16</v>
      </c>
      <c r="E534" s="123">
        <v>3702831.57</v>
      </c>
      <c r="F534" s="120"/>
    </row>
    <row r="535" spans="1:6" ht="16.899999999999999" customHeight="1" x14ac:dyDescent="0.2">
      <c r="A535" s="144"/>
      <c r="B535" s="142"/>
      <c r="C535" s="143"/>
      <c r="D535" s="131" t="s">
        <v>17</v>
      </c>
      <c r="E535" s="123">
        <v>151890.07999999999</v>
      </c>
      <c r="F535" s="120"/>
    </row>
    <row r="536" spans="1:6" ht="16.899999999999999" customHeight="1" x14ac:dyDescent="0.2">
      <c r="A536" s="144"/>
      <c r="B536" s="142"/>
      <c r="C536" s="143"/>
      <c r="D536" s="131" t="s">
        <v>18</v>
      </c>
      <c r="E536" s="123">
        <v>3854721.65</v>
      </c>
      <c r="F536" s="120"/>
    </row>
    <row r="537" spans="1:6" ht="16.899999999999999" customHeight="1" x14ac:dyDescent="0.2">
      <c r="A537" s="151">
        <v>157</v>
      </c>
      <c r="B537" s="155" t="s">
        <v>506</v>
      </c>
      <c r="C537" s="143">
        <v>30</v>
      </c>
      <c r="D537" s="131" t="s">
        <v>59</v>
      </c>
      <c r="E537" s="123">
        <v>1215410.51</v>
      </c>
      <c r="F537" s="120"/>
    </row>
    <row r="538" spans="1:6" ht="16.899999999999999" customHeight="1" x14ac:dyDescent="0.2">
      <c r="A538" s="152"/>
      <c r="B538" s="142"/>
      <c r="C538" s="143"/>
      <c r="D538" s="131" t="s">
        <v>32</v>
      </c>
      <c r="E538" s="123">
        <v>224000</v>
      </c>
      <c r="F538" s="120"/>
    </row>
    <row r="539" spans="1:6" ht="16.899999999999999" customHeight="1" x14ac:dyDescent="0.2">
      <c r="A539" s="153"/>
      <c r="B539" s="142"/>
      <c r="C539" s="143"/>
      <c r="D539" s="131" t="s">
        <v>18</v>
      </c>
      <c r="E539" s="123">
        <v>1439410.51</v>
      </c>
      <c r="F539" s="120"/>
    </row>
    <row r="540" spans="1:6" ht="16.899999999999999" customHeight="1" x14ac:dyDescent="0.2">
      <c r="A540" s="151">
        <v>158</v>
      </c>
      <c r="B540" s="171" t="s">
        <v>506</v>
      </c>
      <c r="C540" s="168" t="s">
        <v>500</v>
      </c>
      <c r="D540" s="131" t="s">
        <v>59</v>
      </c>
      <c r="E540" s="123">
        <v>1215410.51</v>
      </c>
      <c r="F540" s="120"/>
    </row>
    <row r="541" spans="1:6" ht="16.899999999999999" customHeight="1" x14ac:dyDescent="0.2">
      <c r="A541" s="152"/>
      <c r="B541" s="166"/>
      <c r="C541" s="169"/>
      <c r="D541" s="131" t="s">
        <v>32</v>
      </c>
      <c r="E541" s="123">
        <v>224000</v>
      </c>
      <c r="F541" s="120"/>
    </row>
    <row r="542" spans="1:6" ht="16.899999999999999" customHeight="1" x14ac:dyDescent="0.2">
      <c r="A542" s="153"/>
      <c r="B542" s="167"/>
      <c r="C542" s="170"/>
      <c r="D542" s="131" t="s">
        <v>18</v>
      </c>
      <c r="E542" s="123">
        <v>1439410.51</v>
      </c>
      <c r="F542" s="120"/>
    </row>
    <row r="543" spans="1:6" ht="16.899999999999999" customHeight="1" x14ac:dyDescent="0.2">
      <c r="A543" s="151">
        <v>159</v>
      </c>
      <c r="B543" s="165" t="s">
        <v>110</v>
      </c>
      <c r="C543" s="168" t="s">
        <v>113</v>
      </c>
      <c r="D543" s="131" t="s">
        <v>16</v>
      </c>
      <c r="E543" s="123">
        <v>1851415.78</v>
      </c>
      <c r="F543" s="120"/>
    </row>
    <row r="544" spans="1:6" ht="16.899999999999999" customHeight="1" x14ac:dyDescent="0.2">
      <c r="A544" s="152"/>
      <c r="B544" s="166"/>
      <c r="C544" s="169"/>
      <c r="D544" s="131" t="s">
        <v>17</v>
      </c>
      <c r="E544" s="123">
        <v>75945.039999999994</v>
      </c>
      <c r="F544" s="120"/>
    </row>
    <row r="545" spans="1:6" ht="16.899999999999999" customHeight="1" x14ac:dyDescent="0.2">
      <c r="A545" s="153"/>
      <c r="B545" s="167"/>
      <c r="C545" s="170"/>
      <c r="D545" s="131" t="s">
        <v>18</v>
      </c>
      <c r="E545" s="123">
        <v>1927360.82</v>
      </c>
      <c r="F545" s="120"/>
    </row>
    <row r="546" spans="1:6" ht="16.899999999999999" customHeight="1" x14ac:dyDescent="0.2">
      <c r="A546" s="151">
        <v>160</v>
      </c>
      <c r="B546" s="165" t="s">
        <v>110</v>
      </c>
      <c r="C546" s="168" t="s">
        <v>114</v>
      </c>
      <c r="D546" s="131" t="s">
        <v>16</v>
      </c>
      <c r="E546" s="123">
        <v>3702831.57</v>
      </c>
      <c r="F546" s="120"/>
    </row>
    <row r="547" spans="1:6" ht="16.899999999999999" customHeight="1" x14ac:dyDescent="0.2">
      <c r="A547" s="152"/>
      <c r="B547" s="166"/>
      <c r="C547" s="169"/>
      <c r="D547" s="131" t="s">
        <v>17</v>
      </c>
      <c r="E547" s="123">
        <v>151890.07999999999</v>
      </c>
      <c r="F547" s="120"/>
    </row>
    <row r="548" spans="1:6" ht="16.899999999999999" customHeight="1" x14ac:dyDescent="0.2">
      <c r="A548" s="153"/>
      <c r="B548" s="167"/>
      <c r="C548" s="170"/>
      <c r="D548" s="131" t="s">
        <v>18</v>
      </c>
      <c r="E548" s="123">
        <v>3854721.65</v>
      </c>
      <c r="F548" s="120"/>
    </row>
    <row r="549" spans="1:6" ht="16.899999999999999" customHeight="1" x14ac:dyDescent="0.2">
      <c r="A549" s="121">
        <v>1</v>
      </c>
      <c r="B549" s="110">
        <v>2</v>
      </c>
      <c r="C549" s="110">
        <v>3</v>
      </c>
      <c r="D549" s="121">
        <v>4</v>
      </c>
      <c r="E549" s="122">
        <v>5</v>
      </c>
      <c r="F549" s="120"/>
    </row>
    <row r="550" spans="1:6" ht="16.899999999999999" customHeight="1" x14ac:dyDescent="0.2">
      <c r="A550" s="151">
        <v>161</v>
      </c>
      <c r="B550" s="142" t="s">
        <v>115</v>
      </c>
      <c r="C550" s="143">
        <v>8</v>
      </c>
      <c r="D550" s="131" t="s">
        <v>24</v>
      </c>
      <c r="E550" s="123">
        <v>41063600.619999997</v>
      </c>
      <c r="F550" s="120"/>
    </row>
    <row r="551" spans="1:6" ht="16.899999999999999" customHeight="1" x14ac:dyDescent="0.2">
      <c r="A551" s="152"/>
      <c r="B551" s="142"/>
      <c r="C551" s="143"/>
      <c r="D551" s="131" t="s">
        <v>32</v>
      </c>
      <c r="E551" s="123">
        <v>2427404.96</v>
      </c>
      <c r="F551" s="120"/>
    </row>
    <row r="552" spans="1:6" ht="16.899999999999999" customHeight="1" x14ac:dyDescent="0.2">
      <c r="A552" s="153"/>
      <c r="B552" s="142"/>
      <c r="C552" s="143"/>
      <c r="D552" s="131" t="s">
        <v>18</v>
      </c>
      <c r="E552" s="123">
        <v>43491005.579999998</v>
      </c>
      <c r="F552" s="120"/>
    </row>
    <row r="553" spans="1:6" ht="31.9" customHeight="1" x14ac:dyDescent="0.2">
      <c r="A553" s="144">
        <v>162</v>
      </c>
      <c r="B553" s="142" t="s">
        <v>117</v>
      </c>
      <c r="C553" s="143">
        <v>26</v>
      </c>
      <c r="D553" s="131" t="s">
        <v>499</v>
      </c>
      <c r="E553" s="123">
        <v>18732841.800000001</v>
      </c>
      <c r="F553" s="120"/>
    </row>
    <row r="554" spans="1:6" ht="16.899999999999999" customHeight="1" x14ac:dyDescent="0.2">
      <c r="A554" s="144"/>
      <c r="B554" s="142"/>
      <c r="C554" s="143"/>
      <c r="D554" s="131" t="s">
        <v>31</v>
      </c>
      <c r="E554" s="123">
        <v>8301153.21</v>
      </c>
      <c r="F554" s="120"/>
    </row>
    <row r="555" spans="1:6" ht="16.899999999999999" customHeight="1" x14ac:dyDescent="0.2">
      <c r="A555" s="144"/>
      <c r="B555" s="142"/>
      <c r="C555" s="143"/>
      <c r="D555" s="131" t="s">
        <v>17</v>
      </c>
      <c r="E555" s="123">
        <v>1598068.67</v>
      </c>
      <c r="F555" s="120"/>
    </row>
    <row r="556" spans="1:6" ht="16.899999999999999" customHeight="1" x14ac:dyDescent="0.2">
      <c r="A556" s="144"/>
      <c r="B556" s="142"/>
      <c r="C556" s="143"/>
      <c r="D556" s="131" t="s">
        <v>18</v>
      </c>
      <c r="E556" s="123">
        <f>SUM(E553:E555)</f>
        <v>28632063.68</v>
      </c>
      <c r="F556" s="120"/>
    </row>
    <row r="557" spans="1:6" ht="16.899999999999999" customHeight="1" x14ac:dyDescent="0.2">
      <c r="A557" s="144">
        <v>163</v>
      </c>
      <c r="B557" s="155" t="s">
        <v>507</v>
      </c>
      <c r="C557" s="143">
        <v>47</v>
      </c>
      <c r="D557" s="131" t="s">
        <v>59</v>
      </c>
      <c r="E557" s="123">
        <v>1215410.51</v>
      </c>
      <c r="F557" s="120"/>
    </row>
    <row r="558" spans="1:6" ht="16.899999999999999" customHeight="1" x14ac:dyDescent="0.2">
      <c r="A558" s="144"/>
      <c r="B558" s="142"/>
      <c r="C558" s="143"/>
      <c r="D558" s="131" t="s">
        <v>17</v>
      </c>
      <c r="E558" s="123">
        <v>531157.51</v>
      </c>
      <c r="F558" s="120"/>
    </row>
    <row r="559" spans="1:6" ht="16.899999999999999" customHeight="1" x14ac:dyDescent="0.2">
      <c r="A559" s="144"/>
      <c r="B559" s="142"/>
      <c r="C559" s="143"/>
      <c r="D559" s="131" t="s">
        <v>18</v>
      </c>
      <c r="E559" s="123">
        <v>1746568.02</v>
      </c>
      <c r="F559" s="120"/>
    </row>
    <row r="560" spans="1:6" ht="16.899999999999999" customHeight="1" x14ac:dyDescent="0.2">
      <c r="A560" s="144">
        <v>164</v>
      </c>
      <c r="B560" s="165" t="s">
        <v>116</v>
      </c>
      <c r="C560" s="168">
        <v>10</v>
      </c>
      <c r="D560" s="131" t="s">
        <v>22</v>
      </c>
      <c r="E560" s="107">
        <v>9508604.9600000009</v>
      </c>
      <c r="F560" s="120"/>
    </row>
    <row r="561" spans="1:6" ht="16.899999999999999" customHeight="1" x14ac:dyDescent="0.2">
      <c r="A561" s="144"/>
      <c r="B561" s="166"/>
      <c r="C561" s="169"/>
      <c r="D561" s="131" t="s">
        <v>17</v>
      </c>
      <c r="E561" s="107">
        <v>496000</v>
      </c>
      <c r="F561" s="120"/>
    </row>
    <row r="562" spans="1:6" ht="16.899999999999999" customHeight="1" x14ac:dyDescent="0.2">
      <c r="A562" s="144"/>
      <c r="B562" s="167"/>
      <c r="C562" s="170"/>
      <c r="D562" s="131" t="s">
        <v>18</v>
      </c>
      <c r="E562" s="107">
        <v>10004604.960000001</v>
      </c>
      <c r="F562" s="120"/>
    </row>
    <row r="563" spans="1:6" ht="16.899999999999999" customHeight="1" x14ac:dyDescent="0.2">
      <c r="A563" s="151">
        <v>165</v>
      </c>
      <c r="B563" s="165" t="s">
        <v>116</v>
      </c>
      <c r="C563" s="168">
        <v>14</v>
      </c>
      <c r="D563" s="131" t="s">
        <v>22</v>
      </c>
      <c r="E563" s="107">
        <v>7131453.7199999997</v>
      </c>
      <c r="F563" s="120"/>
    </row>
    <row r="564" spans="1:6" ht="16.899999999999999" customHeight="1" x14ac:dyDescent="0.2">
      <c r="A564" s="152"/>
      <c r="B564" s="166"/>
      <c r="C564" s="169"/>
      <c r="D564" s="131" t="s">
        <v>17</v>
      </c>
      <c r="E564" s="107">
        <v>372000</v>
      </c>
      <c r="F564" s="120"/>
    </row>
    <row r="565" spans="1:6" ht="16.899999999999999" customHeight="1" x14ac:dyDescent="0.2">
      <c r="A565" s="153"/>
      <c r="B565" s="167"/>
      <c r="C565" s="170"/>
      <c r="D565" s="131" t="s">
        <v>18</v>
      </c>
      <c r="E565" s="107">
        <v>7503453.7199999997</v>
      </c>
      <c r="F565" s="120"/>
    </row>
    <row r="566" spans="1:6" ht="16.899999999999999" customHeight="1" x14ac:dyDescent="0.2">
      <c r="A566" s="151">
        <v>166</v>
      </c>
      <c r="B566" s="165" t="s">
        <v>116</v>
      </c>
      <c r="C566" s="168">
        <v>20</v>
      </c>
      <c r="D566" s="131" t="s">
        <v>22</v>
      </c>
      <c r="E566" s="107">
        <v>7131453.7199999997</v>
      </c>
      <c r="F566" s="120"/>
    </row>
    <row r="567" spans="1:6" ht="16.899999999999999" customHeight="1" x14ac:dyDescent="0.2">
      <c r="A567" s="152"/>
      <c r="B567" s="166"/>
      <c r="C567" s="169"/>
      <c r="D567" s="131" t="s">
        <v>17</v>
      </c>
      <c r="E567" s="107">
        <v>372000</v>
      </c>
      <c r="F567" s="120"/>
    </row>
    <row r="568" spans="1:6" ht="16.899999999999999" customHeight="1" x14ac:dyDescent="0.2">
      <c r="A568" s="153"/>
      <c r="B568" s="167"/>
      <c r="C568" s="170"/>
      <c r="D568" s="131" t="s">
        <v>18</v>
      </c>
      <c r="E568" s="107">
        <v>7503453.7199999997</v>
      </c>
      <c r="F568" s="120"/>
    </row>
    <row r="569" spans="1:6" ht="16.899999999999999" customHeight="1" x14ac:dyDescent="0.2">
      <c r="A569" s="151">
        <v>167</v>
      </c>
      <c r="B569" s="165" t="s">
        <v>119</v>
      </c>
      <c r="C569" s="168" t="s">
        <v>120</v>
      </c>
      <c r="D569" s="131" t="s">
        <v>26</v>
      </c>
      <c r="E569" s="123">
        <v>2209994.52</v>
      </c>
      <c r="F569" s="120"/>
    </row>
    <row r="570" spans="1:6" ht="16.899999999999999" customHeight="1" x14ac:dyDescent="0.2">
      <c r="A570" s="152"/>
      <c r="B570" s="166"/>
      <c r="C570" s="169"/>
      <c r="D570" s="131" t="s">
        <v>27</v>
      </c>
      <c r="E570" s="123">
        <v>12012543.99</v>
      </c>
      <c r="F570" s="120"/>
    </row>
    <row r="571" spans="1:6" ht="16.899999999999999" customHeight="1" x14ac:dyDescent="0.2">
      <c r="A571" s="152"/>
      <c r="B571" s="166"/>
      <c r="C571" s="169"/>
      <c r="D571" s="131" t="s">
        <v>28</v>
      </c>
      <c r="E571" s="123">
        <v>2331745.94</v>
      </c>
      <c r="F571" s="120"/>
    </row>
    <row r="572" spans="1:6" ht="16.899999999999999" customHeight="1" x14ac:dyDescent="0.2">
      <c r="A572" s="152"/>
      <c r="B572" s="166"/>
      <c r="C572" s="169"/>
      <c r="D572" s="131" t="s">
        <v>29</v>
      </c>
      <c r="E572" s="123">
        <v>2306283.9300000002</v>
      </c>
      <c r="F572" s="120"/>
    </row>
    <row r="573" spans="1:6" ht="16.899999999999999" customHeight="1" x14ac:dyDescent="0.2">
      <c r="A573" s="152"/>
      <c r="B573" s="166"/>
      <c r="C573" s="169"/>
      <c r="D573" s="131" t="s">
        <v>30</v>
      </c>
      <c r="E573" s="123">
        <v>2311483.92</v>
      </c>
      <c r="F573" s="120"/>
    </row>
    <row r="574" spans="1:6" ht="16.899999999999999" customHeight="1" x14ac:dyDescent="0.2">
      <c r="A574" s="152"/>
      <c r="B574" s="166"/>
      <c r="C574" s="169"/>
      <c r="D574" s="131" t="s">
        <v>24</v>
      </c>
      <c r="E574" s="123">
        <v>12613734.23</v>
      </c>
      <c r="F574" s="120"/>
    </row>
    <row r="575" spans="1:6" ht="16.899999999999999" customHeight="1" x14ac:dyDescent="0.2">
      <c r="A575" s="152"/>
      <c r="B575" s="166"/>
      <c r="C575" s="169"/>
      <c r="D575" s="131" t="s">
        <v>32</v>
      </c>
      <c r="E575" s="123">
        <v>1393012.7</v>
      </c>
      <c r="F575" s="120"/>
    </row>
    <row r="576" spans="1:6" ht="16.899999999999999" customHeight="1" x14ac:dyDescent="0.2">
      <c r="A576" s="153"/>
      <c r="B576" s="167"/>
      <c r="C576" s="170"/>
      <c r="D576" s="131" t="s">
        <v>18</v>
      </c>
      <c r="E576" s="123">
        <v>35178799.229999997</v>
      </c>
      <c r="F576" s="120"/>
    </row>
    <row r="577" spans="1:6" ht="16.899999999999999" customHeight="1" x14ac:dyDescent="0.2">
      <c r="A577" s="121">
        <v>1</v>
      </c>
      <c r="B577" s="110">
        <v>2</v>
      </c>
      <c r="C577" s="110">
        <v>3</v>
      </c>
      <c r="D577" s="121">
        <v>4</v>
      </c>
      <c r="E577" s="122">
        <v>5</v>
      </c>
      <c r="F577" s="120"/>
    </row>
    <row r="578" spans="1:6" ht="16.899999999999999" customHeight="1" x14ac:dyDescent="0.2">
      <c r="A578" s="151">
        <v>168</v>
      </c>
      <c r="B578" s="165" t="s">
        <v>119</v>
      </c>
      <c r="C578" s="168" t="s">
        <v>121</v>
      </c>
      <c r="D578" s="131" t="s">
        <v>24</v>
      </c>
      <c r="E578" s="123">
        <v>9582087.3100000005</v>
      </c>
      <c r="F578" s="120"/>
    </row>
    <row r="579" spans="1:6" ht="16.899999999999999" customHeight="1" x14ac:dyDescent="0.2">
      <c r="A579" s="152"/>
      <c r="B579" s="166"/>
      <c r="C579" s="169"/>
      <c r="D579" s="131" t="s">
        <v>32</v>
      </c>
      <c r="E579" s="123">
        <v>315469.21000000002</v>
      </c>
      <c r="F579" s="120"/>
    </row>
    <row r="580" spans="1:6" ht="16.899999999999999" customHeight="1" x14ac:dyDescent="0.2">
      <c r="A580" s="153"/>
      <c r="B580" s="167"/>
      <c r="C580" s="170"/>
      <c r="D580" s="131" t="s">
        <v>18</v>
      </c>
      <c r="E580" s="123">
        <v>9897556.5199999996</v>
      </c>
      <c r="F580" s="120"/>
    </row>
    <row r="581" spans="1:6" ht="16.899999999999999" customHeight="1" x14ac:dyDescent="0.2">
      <c r="A581" s="144">
        <v>169</v>
      </c>
      <c r="B581" s="142" t="s">
        <v>119</v>
      </c>
      <c r="C581" s="143" t="s">
        <v>122</v>
      </c>
      <c r="D581" s="131" t="s">
        <v>22</v>
      </c>
      <c r="E581" s="107">
        <v>2377151.2400000002</v>
      </c>
      <c r="F581" s="120"/>
    </row>
    <row r="582" spans="1:6" ht="16.899999999999999" customHeight="1" x14ac:dyDescent="0.2">
      <c r="A582" s="144"/>
      <c r="B582" s="142"/>
      <c r="C582" s="143"/>
      <c r="D582" s="131" t="s">
        <v>17</v>
      </c>
      <c r="E582" s="107">
        <v>124000</v>
      </c>
      <c r="F582" s="120"/>
    </row>
    <row r="583" spans="1:6" ht="16.899999999999999" customHeight="1" x14ac:dyDescent="0.2">
      <c r="A583" s="144"/>
      <c r="B583" s="142"/>
      <c r="C583" s="143"/>
      <c r="D583" s="131" t="s">
        <v>18</v>
      </c>
      <c r="E583" s="107">
        <v>2501151.2400000002</v>
      </c>
      <c r="F583" s="120"/>
    </row>
    <row r="584" spans="1:6" ht="16.899999999999999" customHeight="1" x14ac:dyDescent="0.2">
      <c r="A584" s="144">
        <v>170</v>
      </c>
      <c r="B584" s="142" t="s">
        <v>119</v>
      </c>
      <c r="C584" s="143" t="s">
        <v>123</v>
      </c>
      <c r="D584" s="131" t="s">
        <v>22</v>
      </c>
      <c r="E584" s="107">
        <v>4754302.4800000004</v>
      </c>
      <c r="F584" s="120"/>
    </row>
    <row r="585" spans="1:6" ht="16.899999999999999" customHeight="1" x14ac:dyDescent="0.2">
      <c r="A585" s="144"/>
      <c r="B585" s="142"/>
      <c r="C585" s="143"/>
      <c r="D585" s="131" t="s">
        <v>17</v>
      </c>
      <c r="E585" s="107">
        <v>248000</v>
      </c>
      <c r="F585" s="120"/>
    </row>
    <row r="586" spans="1:6" ht="16.899999999999999" customHeight="1" x14ac:dyDescent="0.2">
      <c r="A586" s="144"/>
      <c r="B586" s="142"/>
      <c r="C586" s="143"/>
      <c r="D586" s="131" t="s">
        <v>18</v>
      </c>
      <c r="E586" s="107">
        <v>5002302.4800000004</v>
      </c>
      <c r="F586" s="120"/>
    </row>
    <row r="587" spans="1:6" ht="16.899999999999999" customHeight="1" x14ac:dyDescent="0.2">
      <c r="A587" s="144">
        <v>171</v>
      </c>
      <c r="B587" s="142" t="s">
        <v>119</v>
      </c>
      <c r="C587" s="143" t="s">
        <v>124</v>
      </c>
      <c r="D587" s="131" t="s">
        <v>22</v>
      </c>
      <c r="E587" s="107">
        <v>2377151.2400000002</v>
      </c>
      <c r="F587" s="120"/>
    </row>
    <row r="588" spans="1:6" ht="16.899999999999999" customHeight="1" x14ac:dyDescent="0.2">
      <c r="A588" s="144"/>
      <c r="B588" s="142"/>
      <c r="C588" s="143"/>
      <c r="D588" s="131" t="s">
        <v>17</v>
      </c>
      <c r="E588" s="107">
        <v>124000</v>
      </c>
      <c r="F588" s="120"/>
    </row>
    <row r="589" spans="1:6" ht="16.899999999999999" customHeight="1" x14ac:dyDescent="0.2">
      <c r="A589" s="144"/>
      <c r="B589" s="142"/>
      <c r="C589" s="143"/>
      <c r="D589" s="131" t="s">
        <v>18</v>
      </c>
      <c r="E589" s="107">
        <v>2501151.2400000002</v>
      </c>
      <c r="F589" s="120"/>
    </row>
    <row r="590" spans="1:6" ht="16.899999999999999" customHeight="1" x14ac:dyDescent="0.2">
      <c r="A590" s="144">
        <v>172</v>
      </c>
      <c r="B590" s="142" t="s">
        <v>119</v>
      </c>
      <c r="C590" s="143" t="s">
        <v>125</v>
      </c>
      <c r="D590" s="131" t="s">
        <v>22</v>
      </c>
      <c r="E590" s="107">
        <v>2377151.2400000002</v>
      </c>
      <c r="F590" s="120"/>
    </row>
    <row r="591" spans="1:6" ht="16.899999999999999" customHeight="1" x14ac:dyDescent="0.2">
      <c r="A591" s="144"/>
      <c r="B591" s="142"/>
      <c r="C591" s="143"/>
      <c r="D591" s="131" t="s">
        <v>17</v>
      </c>
      <c r="E591" s="107">
        <v>124000</v>
      </c>
      <c r="F591" s="120"/>
    </row>
    <row r="592" spans="1:6" ht="16.899999999999999" customHeight="1" x14ac:dyDescent="0.2">
      <c r="A592" s="144"/>
      <c r="B592" s="142"/>
      <c r="C592" s="143"/>
      <c r="D592" s="131" t="s">
        <v>18</v>
      </c>
      <c r="E592" s="107">
        <v>2501151.2400000002</v>
      </c>
      <c r="F592" s="120"/>
    </row>
    <row r="593" spans="1:6" ht="16.899999999999999" customHeight="1" x14ac:dyDescent="0.2">
      <c r="A593" s="144">
        <v>173</v>
      </c>
      <c r="B593" s="142" t="s">
        <v>119</v>
      </c>
      <c r="C593" s="143" t="s">
        <v>126</v>
      </c>
      <c r="D593" s="131" t="s">
        <v>22</v>
      </c>
      <c r="E593" s="107">
        <v>2377151.2400000002</v>
      </c>
      <c r="F593" s="120"/>
    </row>
    <row r="594" spans="1:6" ht="16.899999999999999" customHeight="1" x14ac:dyDescent="0.2">
      <c r="A594" s="144"/>
      <c r="B594" s="142"/>
      <c r="C594" s="143"/>
      <c r="D594" s="131" t="s">
        <v>17</v>
      </c>
      <c r="E594" s="107">
        <v>124000</v>
      </c>
      <c r="F594" s="120"/>
    </row>
    <row r="595" spans="1:6" ht="16.899999999999999" customHeight="1" x14ac:dyDescent="0.2">
      <c r="A595" s="144"/>
      <c r="B595" s="142"/>
      <c r="C595" s="143"/>
      <c r="D595" s="131" t="s">
        <v>18</v>
      </c>
      <c r="E595" s="107">
        <v>2501151.2400000002</v>
      </c>
      <c r="F595" s="120"/>
    </row>
    <row r="596" spans="1:6" ht="16.899999999999999" customHeight="1" x14ac:dyDescent="0.2">
      <c r="A596" s="144">
        <v>174</v>
      </c>
      <c r="B596" s="142" t="s">
        <v>119</v>
      </c>
      <c r="C596" s="143">
        <v>54</v>
      </c>
      <c r="D596" s="131" t="s">
        <v>24</v>
      </c>
      <c r="E596" s="123">
        <v>5439511.8700000001</v>
      </c>
      <c r="F596" s="120"/>
    </row>
    <row r="597" spans="1:6" ht="16.899999999999999" customHeight="1" x14ac:dyDescent="0.2">
      <c r="A597" s="144"/>
      <c r="B597" s="142"/>
      <c r="C597" s="143"/>
      <c r="D597" s="131" t="s">
        <v>32</v>
      </c>
      <c r="E597" s="123">
        <v>626259.69999999995</v>
      </c>
      <c r="F597" s="120"/>
    </row>
    <row r="598" spans="1:6" ht="16.899999999999999" customHeight="1" x14ac:dyDescent="0.2">
      <c r="A598" s="144"/>
      <c r="B598" s="142"/>
      <c r="C598" s="143"/>
      <c r="D598" s="131" t="s">
        <v>18</v>
      </c>
      <c r="E598" s="123">
        <v>6065771.5700000003</v>
      </c>
      <c r="F598" s="120"/>
    </row>
    <row r="599" spans="1:6" ht="16.899999999999999" customHeight="1" x14ac:dyDescent="0.2">
      <c r="A599" s="144">
        <v>175</v>
      </c>
      <c r="B599" s="142" t="s">
        <v>119</v>
      </c>
      <c r="C599" s="143">
        <v>66</v>
      </c>
      <c r="D599" s="131" t="s">
        <v>22</v>
      </c>
      <c r="E599" s="123">
        <v>4754302.4800000004</v>
      </c>
      <c r="F599" s="120"/>
    </row>
    <row r="600" spans="1:6" ht="16.899999999999999" customHeight="1" x14ac:dyDescent="0.2">
      <c r="A600" s="144"/>
      <c r="B600" s="142"/>
      <c r="C600" s="143"/>
      <c r="D600" s="131" t="s">
        <v>16</v>
      </c>
      <c r="E600" s="123">
        <v>3702831.57</v>
      </c>
      <c r="F600" s="120"/>
    </row>
    <row r="601" spans="1:6" ht="16.899999999999999" customHeight="1" x14ac:dyDescent="0.2">
      <c r="A601" s="144"/>
      <c r="B601" s="142"/>
      <c r="C601" s="143"/>
      <c r="D601" s="131" t="s">
        <v>32</v>
      </c>
      <c r="E601" s="123">
        <v>399890.08</v>
      </c>
      <c r="F601" s="120"/>
    </row>
    <row r="602" spans="1:6" ht="16.899999999999999" customHeight="1" x14ac:dyDescent="0.2">
      <c r="A602" s="144"/>
      <c r="B602" s="142"/>
      <c r="C602" s="143"/>
      <c r="D602" s="131" t="s">
        <v>18</v>
      </c>
      <c r="E602" s="123">
        <v>8857024.1300000008</v>
      </c>
      <c r="F602" s="120"/>
    </row>
    <row r="603" spans="1:6" ht="16.899999999999999" customHeight="1" x14ac:dyDescent="0.2">
      <c r="A603" s="144">
        <v>176</v>
      </c>
      <c r="B603" s="142" t="s">
        <v>119</v>
      </c>
      <c r="C603" s="143">
        <v>68</v>
      </c>
      <c r="D603" s="131" t="s">
        <v>22</v>
      </c>
      <c r="E603" s="123">
        <v>4754302.4800000004</v>
      </c>
      <c r="F603" s="120"/>
    </row>
    <row r="604" spans="1:6" ht="16.899999999999999" customHeight="1" x14ac:dyDescent="0.2">
      <c r="A604" s="144"/>
      <c r="B604" s="142"/>
      <c r="C604" s="143"/>
      <c r="D604" s="131" t="s">
        <v>16</v>
      </c>
      <c r="E604" s="123">
        <v>3702831.57</v>
      </c>
      <c r="F604" s="120"/>
    </row>
    <row r="605" spans="1:6" ht="16.899999999999999" customHeight="1" x14ac:dyDescent="0.2">
      <c r="A605" s="144"/>
      <c r="B605" s="142"/>
      <c r="C605" s="143"/>
      <c r="D605" s="131" t="s">
        <v>32</v>
      </c>
      <c r="E605" s="123">
        <v>399890.08</v>
      </c>
      <c r="F605" s="120"/>
    </row>
    <row r="606" spans="1:6" ht="18" customHeight="1" x14ac:dyDescent="0.2">
      <c r="A606" s="121">
        <v>1</v>
      </c>
      <c r="B606" s="110">
        <v>2</v>
      </c>
      <c r="C606" s="110">
        <v>3</v>
      </c>
      <c r="D606" s="121">
        <v>4</v>
      </c>
      <c r="E606" s="122">
        <v>5</v>
      </c>
      <c r="F606" s="120"/>
    </row>
    <row r="607" spans="1:6" ht="16.899999999999999" customHeight="1" x14ac:dyDescent="0.2">
      <c r="A607" s="124"/>
      <c r="B607" s="112"/>
      <c r="C607" s="112"/>
      <c r="D607" s="131" t="s">
        <v>18</v>
      </c>
      <c r="E607" s="123">
        <v>8857024.1300000008</v>
      </c>
      <c r="F607" s="120"/>
    </row>
    <row r="608" spans="1:6" ht="16.899999999999999" customHeight="1" x14ac:dyDescent="0.2">
      <c r="A608" s="144">
        <v>177</v>
      </c>
      <c r="B608" s="142" t="s">
        <v>119</v>
      </c>
      <c r="C608" s="143">
        <v>70</v>
      </c>
      <c r="D608" s="131" t="s">
        <v>22</v>
      </c>
      <c r="E608" s="123">
        <v>4754302.4800000004</v>
      </c>
      <c r="F608" s="120"/>
    </row>
    <row r="609" spans="1:6" ht="16.899999999999999" customHeight="1" x14ac:dyDescent="0.2">
      <c r="A609" s="144"/>
      <c r="B609" s="142"/>
      <c r="C609" s="143"/>
      <c r="D609" s="131" t="s">
        <v>16</v>
      </c>
      <c r="E609" s="123">
        <v>3702831.57</v>
      </c>
      <c r="F609" s="120"/>
    </row>
    <row r="610" spans="1:6" ht="16.899999999999999" customHeight="1" x14ac:dyDescent="0.2">
      <c r="A610" s="144"/>
      <c r="B610" s="142"/>
      <c r="C610" s="143"/>
      <c r="D610" s="131" t="s">
        <v>32</v>
      </c>
      <c r="E610" s="123">
        <v>399890.08</v>
      </c>
      <c r="F610" s="120"/>
    </row>
    <row r="611" spans="1:6" ht="16.899999999999999" customHeight="1" x14ac:dyDescent="0.2">
      <c r="A611" s="144"/>
      <c r="B611" s="142"/>
      <c r="C611" s="143"/>
      <c r="D611" s="131" t="s">
        <v>18</v>
      </c>
      <c r="E611" s="123">
        <v>8857024.1300000008</v>
      </c>
      <c r="F611" s="120"/>
    </row>
    <row r="612" spans="1:6" ht="16.899999999999999" customHeight="1" x14ac:dyDescent="0.2">
      <c r="A612" s="144">
        <v>178</v>
      </c>
      <c r="B612" s="142" t="s">
        <v>119</v>
      </c>
      <c r="C612" s="143">
        <v>72</v>
      </c>
      <c r="D612" s="131" t="s">
        <v>22</v>
      </c>
      <c r="E612" s="123">
        <v>7131453.7199999997</v>
      </c>
      <c r="F612" s="120"/>
    </row>
    <row r="613" spans="1:6" ht="16.899999999999999" customHeight="1" x14ac:dyDescent="0.2">
      <c r="A613" s="144"/>
      <c r="B613" s="142"/>
      <c r="C613" s="143"/>
      <c r="D613" s="131" t="s">
        <v>16</v>
      </c>
      <c r="E613" s="123">
        <v>5554247.3499999996</v>
      </c>
      <c r="F613" s="120"/>
    </row>
    <row r="614" spans="1:6" ht="16.899999999999999" customHeight="1" x14ac:dyDescent="0.2">
      <c r="A614" s="144"/>
      <c r="B614" s="142"/>
      <c r="C614" s="143"/>
      <c r="D614" s="131" t="s">
        <v>32</v>
      </c>
      <c r="E614" s="123">
        <v>599835.12</v>
      </c>
      <c r="F614" s="120"/>
    </row>
    <row r="615" spans="1:6" ht="16.899999999999999" customHeight="1" x14ac:dyDescent="0.2">
      <c r="A615" s="144"/>
      <c r="B615" s="142"/>
      <c r="C615" s="143"/>
      <c r="D615" s="131" t="s">
        <v>18</v>
      </c>
      <c r="E615" s="123">
        <v>13285536.189999999</v>
      </c>
      <c r="F615" s="120"/>
    </row>
    <row r="616" spans="1:6" ht="16.899999999999999" customHeight="1" x14ac:dyDescent="0.2">
      <c r="A616" s="144">
        <v>179</v>
      </c>
      <c r="B616" s="142" t="s">
        <v>119</v>
      </c>
      <c r="C616" s="143">
        <v>74</v>
      </c>
      <c r="D616" s="131" t="s">
        <v>22</v>
      </c>
      <c r="E616" s="123">
        <v>11885756.199999999</v>
      </c>
      <c r="F616" s="120"/>
    </row>
    <row r="617" spans="1:6" ht="16.899999999999999" customHeight="1" x14ac:dyDescent="0.2">
      <c r="A617" s="144"/>
      <c r="B617" s="142"/>
      <c r="C617" s="143"/>
      <c r="D617" s="131" t="s">
        <v>16</v>
      </c>
      <c r="E617" s="123">
        <v>9257078.9199999999</v>
      </c>
      <c r="F617" s="120"/>
    </row>
    <row r="618" spans="1:6" ht="16.899999999999999" customHeight="1" x14ac:dyDescent="0.2">
      <c r="A618" s="144"/>
      <c r="B618" s="142"/>
      <c r="C618" s="143"/>
      <c r="D618" s="131" t="s">
        <v>32</v>
      </c>
      <c r="E618" s="123">
        <v>999725.2</v>
      </c>
      <c r="F618" s="120"/>
    </row>
    <row r="619" spans="1:6" ht="16.899999999999999" customHeight="1" x14ac:dyDescent="0.2">
      <c r="A619" s="144"/>
      <c r="B619" s="142"/>
      <c r="C619" s="143"/>
      <c r="D619" s="131" t="s">
        <v>18</v>
      </c>
      <c r="E619" s="123">
        <v>22142560.32</v>
      </c>
      <c r="F619" s="120"/>
    </row>
    <row r="620" spans="1:6" ht="16.899999999999999" customHeight="1" x14ac:dyDescent="0.2">
      <c r="A620" s="144">
        <v>180</v>
      </c>
      <c r="B620" s="142" t="s">
        <v>119</v>
      </c>
      <c r="C620" s="143">
        <v>82</v>
      </c>
      <c r="D620" s="131" t="s">
        <v>22</v>
      </c>
      <c r="E620" s="123">
        <v>7131453.7199999997</v>
      </c>
      <c r="F620" s="120"/>
    </row>
    <row r="621" spans="1:6" ht="16.899999999999999" customHeight="1" x14ac:dyDescent="0.2">
      <c r="A621" s="144"/>
      <c r="B621" s="142"/>
      <c r="C621" s="143"/>
      <c r="D621" s="131" t="s">
        <v>16</v>
      </c>
      <c r="E621" s="123">
        <v>5554247.3499999996</v>
      </c>
      <c r="F621" s="120"/>
    </row>
    <row r="622" spans="1:6" ht="16.899999999999999" customHeight="1" x14ac:dyDescent="0.2">
      <c r="A622" s="144"/>
      <c r="B622" s="142"/>
      <c r="C622" s="143"/>
      <c r="D622" s="131" t="s">
        <v>32</v>
      </c>
      <c r="E622" s="123">
        <v>599835.12</v>
      </c>
      <c r="F622" s="120"/>
    </row>
    <row r="623" spans="1:6" ht="16.899999999999999" customHeight="1" x14ac:dyDescent="0.2">
      <c r="A623" s="144"/>
      <c r="B623" s="142"/>
      <c r="C623" s="143"/>
      <c r="D623" s="131" t="s">
        <v>18</v>
      </c>
      <c r="E623" s="123">
        <v>13285536.189999999</v>
      </c>
      <c r="F623" s="120"/>
    </row>
    <row r="624" spans="1:6" ht="16.899999999999999" customHeight="1" x14ac:dyDescent="0.2">
      <c r="A624" s="144">
        <v>181</v>
      </c>
      <c r="B624" s="142" t="s">
        <v>127</v>
      </c>
      <c r="C624" s="143">
        <v>6</v>
      </c>
      <c r="D624" s="131" t="s">
        <v>24</v>
      </c>
      <c r="E624" s="123">
        <v>9197335.9399999995</v>
      </c>
      <c r="F624" s="120"/>
    </row>
    <row r="625" spans="1:6" ht="16.899999999999999" customHeight="1" x14ac:dyDescent="0.2">
      <c r="A625" s="144"/>
      <c r="B625" s="142"/>
      <c r="C625" s="143"/>
      <c r="D625" s="131" t="s">
        <v>17</v>
      </c>
      <c r="E625" s="123">
        <v>543684.88</v>
      </c>
      <c r="F625" s="120"/>
    </row>
    <row r="626" spans="1:6" ht="16.899999999999999" customHeight="1" x14ac:dyDescent="0.2">
      <c r="A626" s="144"/>
      <c r="B626" s="142"/>
      <c r="C626" s="143"/>
      <c r="D626" s="131" t="s">
        <v>18</v>
      </c>
      <c r="E626" s="123">
        <v>9741020.8200000003</v>
      </c>
      <c r="F626" s="120"/>
    </row>
    <row r="627" spans="1:6" ht="16.899999999999999" customHeight="1" x14ac:dyDescent="0.2">
      <c r="A627" s="144">
        <v>182</v>
      </c>
      <c r="B627" s="142" t="s">
        <v>128</v>
      </c>
      <c r="C627" s="143">
        <v>9</v>
      </c>
      <c r="D627" s="131" t="s">
        <v>129</v>
      </c>
      <c r="E627" s="123">
        <v>2933294.07</v>
      </c>
      <c r="F627" s="120"/>
    </row>
    <row r="628" spans="1:6" ht="16.899999999999999" customHeight="1" x14ac:dyDescent="0.2">
      <c r="A628" s="144"/>
      <c r="B628" s="142"/>
      <c r="C628" s="143"/>
      <c r="D628" s="131" t="s">
        <v>32</v>
      </c>
      <c r="E628" s="123">
        <v>7014.9</v>
      </c>
      <c r="F628" s="120"/>
    </row>
    <row r="629" spans="1:6" ht="16.899999999999999" customHeight="1" x14ac:dyDescent="0.2">
      <c r="A629" s="144"/>
      <c r="B629" s="142"/>
      <c r="C629" s="143"/>
      <c r="D629" s="131" t="s">
        <v>18</v>
      </c>
      <c r="E629" s="123">
        <v>2940308.97</v>
      </c>
      <c r="F629" s="120"/>
    </row>
    <row r="630" spans="1:6" ht="16.899999999999999" customHeight="1" x14ac:dyDescent="0.2">
      <c r="A630" s="151">
        <v>183</v>
      </c>
      <c r="B630" s="165" t="s">
        <v>130</v>
      </c>
      <c r="C630" s="168">
        <v>6</v>
      </c>
      <c r="D630" s="131" t="s">
        <v>24</v>
      </c>
      <c r="E630" s="123">
        <v>7373778.3099999996</v>
      </c>
      <c r="F630" s="120"/>
    </row>
    <row r="631" spans="1:6" ht="16.899999999999999" customHeight="1" x14ac:dyDescent="0.2">
      <c r="A631" s="152"/>
      <c r="B631" s="166"/>
      <c r="C631" s="169"/>
      <c r="D631" s="131" t="s">
        <v>32</v>
      </c>
      <c r="E631" s="123">
        <v>310356.7</v>
      </c>
      <c r="F631" s="120"/>
    </row>
    <row r="632" spans="1:6" ht="16.899999999999999" customHeight="1" x14ac:dyDescent="0.2">
      <c r="A632" s="153"/>
      <c r="B632" s="167"/>
      <c r="C632" s="170"/>
      <c r="D632" s="131" t="s">
        <v>18</v>
      </c>
      <c r="E632" s="123">
        <v>7684135.0099999998</v>
      </c>
      <c r="F632" s="120"/>
    </row>
    <row r="633" spans="1:6" ht="16.899999999999999" customHeight="1" x14ac:dyDescent="0.2">
      <c r="A633" s="144">
        <v>184</v>
      </c>
      <c r="B633" s="142" t="s">
        <v>131</v>
      </c>
      <c r="C633" s="143" t="s">
        <v>132</v>
      </c>
      <c r="D633" s="131" t="s">
        <v>22</v>
      </c>
      <c r="E633" s="123">
        <v>7131453.7199999997</v>
      </c>
      <c r="F633" s="120"/>
    </row>
    <row r="634" spans="1:6" ht="16.899999999999999" customHeight="1" x14ac:dyDescent="0.2">
      <c r="A634" s="144"/>
      <c r="B634" s="142"/>
      <c r="C634" s="143"/>
      <c r="D634" s="131" t="s">
        <v>32</v>
      </c>
      <c r="E634" s="123">
        <v>372000</v>
      </c>
      <c r="F634" s="120"/>
    </row>
    <row r="635" spans="1:6" ht="18" customHeight="1" x14ac:dyDescent="0.2">
      <c r="A635" s="121">
        <v>1</v>
      </c>
      <c r="B635" s="110">
        <v>2</v>
      </c>
      <c r="C635" s="110">
        <v>3</v>
      </c>
      <c r="D635" s="121">
        <v>4</v>
      </c>
      <c r="E635" s="122">
        <v>5</v>
      </c>
      <c r="F635" s="120"/>
    </row>
    <row r="636" spans="1:6" ht="16.899999999999999" customHeight="1" x14ac:dyDescent="0.2">
      <c r="A636" s="124"/>
      <c r="B636" s="112"/>
      <c r="C636" s="112"/>
      <c r="D636" s="131" t="s">
        <v>18</v>
      </c>
      <c r="E636" s="123">
        <v>7503453.7199999997</v>
      </c>
      <c r="F636" s="120"/>
    </row>
    <row r="637" spans="1:6" ht="16.899999999999999" customHeight="1" x14ac:dyDescent="0.2">
      <c r="A637" s="144">
        <v>185</v>
      </c>
      <c r="B637" s="142" t="s">
        <v>133</v>
      </c>
      <c r="C637" s="143">
        <v>1</v>
      </c>
      <c r="D637" s="131" t="s">
        <v>24</v>
      </c>
      <c r="E637" s="123">
        <v>11643967.220000001</v>
      </c>
      <c r="F637" s="120"/>
    </row>
    <row r="638" spans="1:6" ht="16.899999999999999" customHeight="1" x14ac:dyDescent="0.2">
      <c r="A638" s="144"/>
      <c r="B638" s="142"/>
      <c r="C638" s="143"/>
      <c r="D638" s="131" t="s">
        <v>32</v>
      </c>
      <c r="E638" s="123">
        <v>486116.38</v>
      </c>
      <c r="F638" s="120"/>
    </row>
    <row r="639" spans="1:6" ht="16.899999999999999" customHeight="1" x14ac:dyDescent="0.2">
      <c r="A639" s="144"/>
      <c r="B639" s="142"/>
      <c r="C639" s="143"/>
      <c r="D639" s="131" t="s">
        <v>18</v>
      </c>
      <c r="E639" s="123">
        <v>12130083.6</v>
      </c>
      <c r="F639" s="120"/>
    </row>
    <row r="640" spans="1:6" ht="16.899999999999999" customHeight="1" x14ac:dyDescent="0.2">
      <c r="A640" s="144">
        <v>186</v>
      </c>
      <c r="B640" s="142" t="s">
        <v>133</v>
      </c>
      <c r="C640" s="143">
        <v>3</v>
      </c>
      <c r="D640" s="131" t="s">
        <v>24</v>
      </c>
      <c r="E640" s="123">
        <v>40562734.329999998</v>
      </c>
      <c r="F640" s="120"/>
    </row>
    <row r="641" spans="1:6" ht="16.899999999999999" customHeight="1" x14ac:dyDescent="0.2">
      <c r="A641" s="144"/>
      <c r="B641" s="142"/>
      <c r="C641" s="143"/>
      <c r="D641" s="131" t="s">
        <v>32</v>
      </c>
      <c r="E641" s="123">
        <v>2327236.1</v>
      </c>
      <c r="F641" s="120"/>
    </row>
    <row r="642" spans="1:6" ht="16.899999999999999" customHeight="1" x14ac:dyDescent="0.2">
      <c r="A642" s="144"/>
      <c r="B642" s="142"/>
      <c r="C642" s="143"/>
      <c r="D642" s="131" t="s">
        <v>18</v>
      </c>
      <c r="E642" s="123">
        <v>42889970.43</v>
      </c>
      <c r="F642" s="120"/>
    </row>
    <row r="643" spans="1:6" ht="16.899999999999999" customHeight="1" x14ac:dyDescent="0.2">
      <c r="A643" s="144">
        <v>187</v>
      </c>
      <c r="B643" s="142" t="s">
        <v>134</v>
      </c>
      <c r="C643" s="143">
        <v>19</v>
      </c>
      <c r="D643" s="131" t="s">
        <v>31</v>
      </c>
      <c r="E643" s="123">
        <v>6280782.7699999996</v>
      </c>
      <c r="F643" s="120"/>
    </row>
    <row r="644" spans="1:6" ht="16.899999999999999" customHeight="1" x14ac:dyDescent="0.2">
      <c r="A644" s="144"/>
      <c r="B644" s="142"/>
      <c r="C644" s="143"/>
      <c r="D644" s="131" t="s">
        <v>18</v>
      </c>
      <c r="E644" s="123">
        <v>6280782.7699999996</v>
      </c>
      <c r="F644" s="120"/>
    </row>
    <row r="645" spans="1:6" ht="16.899999999999999" customHeight="1" x14ac:dyDescent="0.2">
      <c r="A645" s="144">
        <v>188</v>
      </c>
      <c r="B645" s="142" t="s">
        <v>134</v>
      </c>
      <c r="C645" s="156" t="s">
        <v>135</v>
      </c>
      <c r="D645" s="131" t="s">
        <v>31</v>
      </c>
      <c r="E645" s="123">
        <v>7432827.1299999999</v>
      </c>
      <c r="F645" s="120"/>
    </row>
    <row r="646" spans="1:6" ht="16.899999999999999" customHeight="1" x14ac:dyDescent="0.2">
      <c r="A646" s="144"/>
      <c r="B646" s="142"/>
      <c r="C646" s="156"/>
      <c r="D646" s="131" t="s">
        <v>17</v>
      </c>
      <c r="E646" s="123">
        <v>619835.74</v>
      </c>
      <c r="F646" s="120"/>
    </row>
    <row r="647" spans="1:6" ht="16.899999999999999" customHeight="1" x14ac:dyDescent="0.2">
      <c r="A647" s="144"/>
      <c r="B647" s="142"/>
      <c r="C647" s="156"/>
      <c r="D647" s="131" t="s">
        <v>18</v>
      </c>
      <c r="E647" s="123">
        <v>8052662.8700000001</v>
      </c>
      <c r="F647" s="120"/>
    </row>
    <row r="648" spans="1:6" ht="16.899999999999999" customHeight="1" x14ac:dyDescent="0.2">
      <c r="A648" s="144">
        <v>189</v>
      </c>
      <c r="B648" s="142" t="s">
        <v>136</v>
      </c>
      <c r="C648" s="143" t="s">
        <v>137</v>
      </c>
      <c r="D648" s="131" t="s">
        <v>24</v>
      </c>
      <c r="E648" s="123">
        <v>15206067.59</v>
      </c>
      <c r="F648" s="120"/>
    </row>
    <row r="649" spans="1:6" ht="16.899999999999999" customHeight="1" x14ac:dyDescent="0.2">
      <c r="A649" s="144"/>
      <c r="B649" s="142"/>
      <c r="C649" s="143"/>
      <c r="D649" s="131" t="s">
        <v>32</v>
      </c>
      <c r="E649" s="123">
        <v>852955.1</v>
      </c>
      <c r="F649" s="120"/>
    </row>
    <row r="650" spans="1:6" ht="16.899999999999999" customHeight="1" x14ac:dyDescent="0.2">
      <c r="A650" s="144"/>
      <c r="B650" s="142"/>
      <c r="C650" s="143"/>
      <c r="D650" s="131" t="s">
        <v>18</v>
      </c>
      <c r="E650" s="123">
        <v>16059022.689999999</v>
      </c>
      <c r="F650" s="120"/>
    </row>
    <row r="651" spans="1:6" ht="16.899999999999999" customHeight="1" x14ac:dyDescent="0.2">
      <c r="A651" s="144">
        <v>190</v>
      </c>
      <c r="B651" s="142" t="s">
        <v>136</v>
      </c>
      <c r="C651" s="143">
        <v>35</v>
      </c>
      <c r="D651" s="131" t="s">
        <v>31</v>
      </c>
      <c r="E651" s="123">
        <v>4369840.8</v>
      </c>
      <c r="F651" s="120"/>
    </row>
    <row r="652" spans="1:6" ht="16.899999999999999" customHeight="1" x14ac:dyDescent="0.2">
      <c r="A652" s="144"/>
      <c r="B652" s="142"/>
      <c r="C652" s="143"/>
      <c r="D652" s="131" t="s">
        <v>32</v>
      </c>
      <c r="E652" s="123">
        <v>258315.71</v>
      </c>
      <c r="F652" s="120"/>
    </row>
    <row r="653" spans="1:6" ht="16.899999999999999" customHeight="1" x14ac:dyDescent="0.2">
      <c r="A653" s="144"/>
      <c r="B653" s="142"/>
      <c r="C653" s="143"/>
      <c r="D653" s="131" t="s">
        <v>18</v>
      </c>
      <c r="E653" s="123">
        <v>4628156.51</v>
      </c>
      <c r="F653" s="120"/>
    </row>
    <row r="654" spans="1:6" ht="16.899999999999999" customHeight="1" x14ac:dyDescent="0.2">
      <c r="A654" s="144">
        <v>191</v>
      </c>
      <c r="B654" s="165" t="s">
        <v>138</v>
      </c>
      <c r="C654" s="168">
        <v>5</v>
      </c>
      <c r="D654" s="131" t="s">
        <v>22</v>
      </c>
      <c r="E654" s="107">
        <v>2377151.2400000002</v>
      </c>
      <c r="F654" s="120"/>
    </row>
    <row r="655" spans="1:6" ht="16.899999999999999" customHeight="1" x14ac:dyDescent="0.2">
      <c r="A655" s="144"/>
      <c r="B655" s="166"/>
      <c r="C655" s="169"/>
      <c r="D655" s="131" t="s">
        <v>24</v>
      </c>
      <c r="E655" s="105">
        <v>15132111.109999999</v>
      </c>
      <c r="F655" s="120"/>
    </row>
    <row r="656" spans="1:6" ht="16.899999999999999" customHeight="1" x14ac:dyDescent="0.2">
      <c r="A656" s="144"/>
      <c r="B656" s="166"/>
      <c r="C656" s="169"/>
      <c r="D656" s="131" t="s">
        <v>31</v>
      </c>
      <c r="E656" s="105">
        <v>20640142.640000001</v>
      </c>
      <c r="F656" s="120"/>
    </row>
    <row r="657" spans="1:6" ht="16.899999999999999" customHeight="1" x14ac:dyDescent="0.2">
      <c r="A657" s="144"/>
      <c r="B657" s="166"/>
      <c r="C657" s="169"/>
      <c r="D657" s="131" t="s">
        <v>17</v>
      </c>
      <c r="E657" s="105">
        <v>2591051.98</v>
      </c>
      <c r="F657" s="120"/>
    </row>
    <row r="658" spans="1:6" ht="16.899999999999999" customHeight="1" x14ac:dyDescent="0.2">
      <c r="A658" s="144"/>
      <c r="B658" s="167"/>
      <c r="C658" s="170"/>
      <c r="D658" s="131" t="s">
        <v>18</v>
      </c>
      <c r="E658" s="105">
        <v>40740456.969999999</v>
      </c>
      <c r="F658" s="120"/>
    </row>
    <row r="659" spans="1:6" ht="16.899999999999999" customHeight="1" x14ac:dyDescent="0.2">
      <c r="A659" s="151">
        <v>192</v>
      </c>
      <c r="B659" s="165" t="s">
        <v>138</v>
      </c>
      <c r="C659" s="168">
        <v>7</v>
      </c>
      <c r="D659" s="131" t="s">
        <v>22</v>
      </c>
      <c r="E659" s="107">
        <v>2377151.2400000002</v>
      </c>
      <c r="F659" s="120"/>
    </row>
    <row r="660" spans="1:6" ht="16.899999999999999" customHeight="1" x14ac:dyDescent="0.2">
      <c r="A660" s="152"/>
      <c r="B660" s="166"/>
      <c r="C660" s="169"/>
      <c r="D660" s="131" t="s">
        <v>24</v>
      </c>
      <c r="E660" s="105">
        <v>12804094.01</v>
      </c>
      <c r="F660" s="120"/>
    </row>
    <row r="661" spans="1:6" ht="16.899999999999999" customHeight="1" x14ac:dyDescent="0.2">
      <c r="A661" s="152"/>
      <c r="B661" s="166"/>
      <c r="C661" s="169"/>
      <c r="D661" s="131" t="s">
        <v>31</v>
      </c>
      <c r="E661" s="105">
        <v>18617829.530000001</v>
      </c>
      <c r="F661" s="120"/>
    </row>
    <row r="662" spans="1:6" ht="16.899999999999999" customHeight="1" x14ac:dyDescent="0.2">
      <c r="A662" s="152"/>
      <c r="B662" s="166"/>
      <c r="C662" s="169"/>
      <c r="D662" s="131" t="s">
        <v>17</v>
      </c>
      <c r="E662" s="105">
        <v>2291029.21</v>
      </c>
      <c r="F662" s="120"/>
    </row>
    <row r="663" spans="1:6" ht="16.899999999999999" customHeight="1" x14ac:dyDescent="0.2">
      <c r="A663" s="153"/>
      <c r="B663" s="167"/>
      <c r="C663" s="170"/>
      <c r="D663" s="131" t="s">
        <v>18</v>
      </c>
      <c r="E663" s="105">
        <v>36090103.990000002</v>
      </c>
      <c r="F663" s="120"/>
    </row>
    <row r="664" spans="1:6" ht="18.600000000000001" customHeight="1" x14ac:dyDescent="0.2">
      <c r="A664" s="121">
        <v>1</v>
      </c>
      <c r="B664" s="110">
        <v>2</v>
      </c>
      <c r="C664" s="110">
        <v>3</v>
      </c>
      <c r="D664" s="121">
        <v>4</v>
      </c>
      <c r="E664" s="122">
        <v>5</v>
      </c>
      <c r="F664" s="120"/>
    </row>
    <row r="665" spans="1:6" ht="16.899999999999999" customHeight="1" x14ac:dyDescent="0.2">
      <c r="A665" s="144">
        <v>193</v>
      </c>
      <c r="B665" s="165" t="s">
        <v>138</v>
      </c>
      <c r="C665" s="168">
        <v>8</v>
      </c>
      <c r="D665" s="131" t="s">
        <v>24</v>
      </c>
      <c r="E665" s="107">
        <v>11503615.5</v>
      </c>
      <c r="F665" s="120"/>
    </row>
    <row r="666" spans="1:6" ht="16.899999999999999" customHeight="1" x14ac:dyDescent="0.2">
      <c r="A666" s="144"/>
      <c r="B666" s="166"/>
      <c r="C666" s="169"/>
      <c r="D666" s="131" t="s">
        <v>31</v>
      </c>
      <c r="E666" s="107">
        <v>15785947.65</v>
      </c>
      <c r="F666" s="120"/>
    </row>
    <row r="667" spans="1:6" ht="16.899999999999999" customHeight="1" x14ac:dyDescent="0.2">
      <c r="A667" s="144"/>
      <c r="B667" s="166"/>
      <c r="C667" s="169"/>
      <c r="D667" s="131" t="s">
        <v>32</v>
      </c>
      <c r="E667" s="107">
        <v>1882038.83</v>
      </c>
      <c r="F667" s="120"/>
    </row>
    <row r="668" spans="1:6" ht="16.899999999999999" customHeight="1" x14ac:dyDescent="0.2">
      <c r="A668" s="144"/>
      <c r="B668" s="167"/>
      <c r="C668" s="170"/>
      <c r="D668" s="131" t="s">
        <v>18</v>
      </c>
      <c r="E668" s="105">
        <v>29171601.979999997</v>
      </c>
      <c r="F668" s="120"/>
    </row>
    <row r="669" spans="1:6" ht="16.899999999999999" customHeight="1" x14ac:dyDescent="0.2">
      <c r="A669" s="151">
        <v>194</v>
      </c>
      <c r="B669" s="165" t="s">
        <v>138</v>
      </c>
      <c r="C669" s="168">
        <v>9</v>
      </c>
      <c r="D669" s="131" t="s">
        <v>22</v>
      </c>
      <c r="E669" s="107">
        <v>2377151.2400000002</v>
      </c>
      <c r="F669" s="120"/>
    </row>
    <row r="670" spans="1:6" ht="16.899999999999999" customHeight="1" x14ac:dyDescent="0.2">
      <c r="A670" s="152"/>
      <c r="B670" s="166"/>
      <c r="C670" s="169"/>
      <c r="D670" s="131" t="s">
        <v>17</v>
      </c>
      <c r="E670" s="107">
        <v>124000</v>
      </c>
      <c r="F670" s="120"/>
    </row>
    <row r="671" spans="1:6" ht="16.899999999999999" customHeight="1" x14ac:dyDescent="0.2">
      <c r="A671" s="153"/>
      <c r="B671" s="167"/>
      <c r="C671" s="170"/>
      <c r="D671" s="131" t="s">
        <v>18</v>
      </c>
      <c r="E671" s="107">
        <v>2501151.2400000002</v>
      </c>
      <c r="F671" s="120"/>
    </row>
    <row r="672" spans="1:6" ht="16.899999999999999" customHeight="1" x14ac:dyDescent="0.2">
      <c r="A672" s="151">
        <v>195</v>
      </c>
      <c r="B672" s="165" t="s">
        <v>138</v>
      </c>
      <c r="C672" s="168">
        <v>11</v>
      </c>
      <c r="D672" s="131" t="s">
        <v>22</v>
      </c>
      <c r="E672" s="107">
        <v>2377151.2400000002</v>
      </c>
      <c r="F672" s="120"/>
    </row>
    <row r="673" spans="1:6" ht="16.899999999999999" customHeight="1" x14ac:dyDescent="0.2">
      <c r="A673" s="152"/>
      <c r="B673" s="166"/>
      <c r="C673" s="169"/>
      <c r="D673" s="131" t="s">
        <v>17</v>
      </c>
      <c r="E673" s="107">
        <v>124000</v>
      </c>
      <c r="F673" s="120"/>
    </row>
    <row r="674" spans="1:6" ht="16.899999999999999" customHeight="1" x14ac:dyDescent="0.2">
      <c r="A674" s="153"/>
      <c r="B674" s="167"/>
      <c r="C674" s="170"/>
      <c r="D674" s="131" t="s">
        <v>18</v>
      </c>
      <c r="E674" s="107">
        <v>2501151.2400000002</v>
      </c>
      <c r="F674" s="120"/>
    </row>
    <row r="675" spans="1:6" ht="16.899999999999999" customHeight="1" x14ac:dyDescent="0.2">
      <c r="A675" s="144">
        <v>196</v>
      </c>
      <c r="B675" s="165" t="s">
        <v>138</v>
      </c>
      <c r="C675" s="168">
        <v>13</v>
      </c>
      <c r="D675" s="131" t="s">
        <v>22</v>
      </c>
      <c r="E675" s="107">
        <v>2377151.2400000002</v>
      </c>
      <c r="F675" s="120"/>
    </row>
    <row r="676" spans="1:6" ht="16.899999999999999" customHeight="1" x14ac:dyDescent="0.2">
      <c r="A676" s="144"/>
      <c r="B676" s="166"/>
      <c r="C676" s="169"/>
      <c r="D676" s="131" t="s">
        <v>24</v>
      </c>
      <c r="E676" s="107">
        <v>15132111.109999999</v>
      </c>
      <c r="F676" s="120"/>
    </row>
    <row r="677" spans="1:6" ht="16.899999999999999" customHeight="1" x14ac:dyDescent="0.2">
      <c r="A677" s="144"/>
      <c r="B677" s="166"/>
      <c r="C677" s="169"/>
      <c r="D677" s="131" t="s">
        <v>33</v>
      </c>
      <c r="E677" s="107">
        <v>19776195.030000001</v>
      </c>
      <c r="F677" s="120"/>
    </row>
    <row r="678" spans="1:6" ht="16.899999999999999" customHeight="1" x14ac:dyDescent="0.2">
      <c r="A678" s="144"/>
      <c r="B678" s="166"/>
      <c r="C678" s="169"/>
      <c r="D678" s="131" t="s">
        <v>17</v>
      </c>
      <c r="E678" s="107">
        <v>2531469.39</v>
      </c>
      <c r="F678" s="120"/>
    </row>
    <row r="679" spans="1:6" ht="16.899999999999999" customHeight="1" x14ac:dyDescent="0.2">
      <c r="A679" s="144"/>
      <c r="B679" s="167"/>
      <c r="C679" s="170"/>
      <c r="D679" s="131" t="s">
        <v>18</v>
      </c>
      <c r="E679" s="107">
        <v>39816926.770000003</v>
      </c>
      <c r="F679" s="120"/>
    </row>
    <row r="680" spans="1:6" ht="16.899999999999999" customHeight="1" x14ac:dyDescent="0.2">
      <c r="A680" s="144">
        <v>197</v>
      </c>
      <c r="B680" s="165" t="s">
        <v>138</v>
      </c>
      <c r="C680" s="168">
        <v>15</v>
      </c>
      <c r="D680" s="131" t="s">
        <v>22</v>
      </c>
      <c r="E680" s="107">
        <v>2377151.2400000002</v>
      </c>
      <c r="F680" s="120"/>
    </row>
    <row r="681" spans="1:6" ht="16.899999999999999" customHeight="1" x14ac:dyDescent="0.2">
      <c r="A681" s="144"/>
      <c r="B681" s="166"/>
      <c r="C681" s="169"/>
      <c r="D681" s="131" t="s">
        <v>17</v>
      </c>
      <c r="E681" s="107">
        <v>124000</v>
      </c>
      <c r="F681" s="120"/>
    </row>
    <row r="682" spans="1:6" ht="16.899999999999999" customHeight="1" x14ac:dyDescent="0.2">
      <c r="A682" s="144"/>
      <c r="B682" s="167"/>
      <c r="C682" s="170"/>
      <c r="D682" s="131" t="s">
        <v>18</v>
      </c>
      <c r="E682" s="107">
        <v>2501151.2400000002</v>
      </c>
      <c r="F682" s="120"/>
    </row>
    <row r="683" spans="1:6" ht="16.899999999999999" customHeight="1" x14ac:dyDescent="0.2">
      <c r="A683" s="144">
        <v>198</v>
      </c>
      <c r="B683" s="165" t="s">
        <v>138</v>
      </c>
      <c r="C683" s="168">
        <v>17</v>
      </c>
      <c r="D683" s="131" t="s">
        <v>22</v>
      </c>
      <c r="E683" s="107">
        <v>2377151.2400000002</v>
      </c>
      <c r="F683" s="120"/>
    </row>
    <row r="684" spans="1:6" ht="16.899999999999999" customHeight="1" x14ac:dyDescent="0.2">
      <c r="A684" s="144"/>
      <c r="B684" s="166"/>
      <c r="C684" s="169"/>
      <c r="D684" s="131" t="s">
        <v>17</v>
      </c>
      <c r="E684" s="107">
        <v>124000</v>
      </c>
      <c r="F684" s="120"/>
    </row>
    <row r="685" spans="1:6" ht="16.899999999999999" customHeight="1" x14ac:dyDescent="0.2">
      <c r="A685" s="144"/>
      <c r="B685" s="167"/>
      <c r="C685" s="170"/>
      <c r="D685" s="131" t="s">
        <v>18</v>
      </c>
      <c r="E685" s="107">
        <v>2501151.2400000002</v>
      </c>
      <c r="F685" s="120"/>
    </row>
    <row r="686" spans="1:6" ht="16.899999999999999" customHeight="1" x14ac:dyDescent="0.2">
      <c r="A686" s="144">
        <v>199</v>
      </c>
      <c r="B686" s="165" t="s">
        <v>138</v>
      </c>
      <c r="C686" s="168">
        <v>19</v>
      </c>
      <c r="D686" s="131" t="s">
        <v>22</v>
      </c>
      <c r="E686" s="107">
        <v>2377151.2400000002</v>
      </c>
      <c r="F686" s="120"/>
    </row>
    <row r="687" spans="1:6" ht="16.899999999999999" customHeight="1" x14ac:dyDescent="0.2">
      <c r="A687" s="144"/>
      <c r="B687" s="166"/>
      <c r="C687" s="169"/>
      <c r="D687" s="131" t="s">
        <v>17</v>
      </c>
      <c r="E687" s="107">
        <v>124000</v>
      </c>
      <c r="F687" s="120"/>
    </row>
    <row r="688" spans="1:6" ht="16.899999999999999" customHeight="1" x14ac:dyDescent="0.2">
      <c r="A688" s="144"/>
      <c r="B688" s="167"/>
      <c r="C688" s="170"/>
      <c r="D688" s="131" t="s">
        <v>18</v>
      </c>
      <c r="E688" s="107">
        <v>2501151.2400000002</v>
      </c>
      <c r="F688" s="120"/>
    </row>
    <row r="689" spans="1:6" ht="16.899999999999999" customHeight="1" x14ac:dyDescent="0.2">
      <c r="A689" s="144">
        <v>200</v>
      </c>
      <c r="B689" s="142" t="s">
        <v>138</v>
      </c>
      <c r="C689" s="143">
        <v>21</v>
      </c>
      <c r="D689" s="131" t="s">
        <v>22</v>
      </c>
      <c r="E689" s="107">
        <v>2377151.2400000002</v>
      </c>
      <c r="F689" s="120"/>
    </row>
    <row r="690" spans="1:6" ht="16.899999999999999" customHeight="1" x14ac:dyDescent="0.2">
      <c r="A690" s="144"/>
      <c r="B690" s="142"/>
      <c r="C690" s="143"/>
      <c r="D690" s="131" t="s">
        <v>24</v>
      </c>
      <c r="E690" s="105">
        <v>14911858.550000001</v>
      </c>
      <c r="F690" s="120"/>
    </row>
    <row r="691" spans="1:6" ht="16.899999999999999" customHeight="1" x14ac:dyDescent="0.2">
      <c r="A691" s="144"/>
      <c r="B691" s="142"/>
      <c r="C691" s="143"/>
      <c r="D691" s="131" t="s">
        <v>31</v>
      </c>
      <c r="E691" s="105">
        <v>13138817.699999999</v>
      </c>
      <c r="F691" s="120"/>
    </row>
    <row r="692" spans="1:6" ht="16.899999999999999" customHeight="1" x14ac:dyDescent="0.2">
      <c r="A692" s="144"/>
      <c r="B692" s="142"/>
      <c r="C692" s="143"/>
      <c r="D692" s="131" t="s">
        <v>17</v>
      </c>
      <c r="E692" s="105">
        <v>2058529.4</v>
      </c>
      <c r="F692" s="120"/>
    </row>
    <row r="693" spans="1:6" ht="19.899999999999999" customHeight="1" x14ac:dyDescent="0.2">
      <c r="A693" s="121">
        <v>1</v>
      </c>
      <c r="B693" s="110">
        <v>2</v>
      </c>
      <c r="C693" s="110">
        <v>3</v>
      </c>
      <c r="D693" s="121">
        <v>4</v>
      </c>
      <c r="E693" s="122">
        <v>5</v>
      </c>
      <c r="F693" s="120"/>
    </row>
    <row r="694" spans="1:6" ht="16.899999999999999" customHeight="1" x14ac:dyDescent="0.2">
      <c r="A694" s="124"/>
      <c r="B694" s="112"/>
      <c r="C694" s="112"/>
      <c r="D694" s="131" t="s">
        <v>18</v>
      </c>
      <c r="E694" s="107">
        <v>32486356.889999997</v>
      </c>
      <c r="F694" s="120"/>
    </row>
    <row r="695" spans="1:6" ht="16.899999999999999" customHeight="1" x14ac:dyDescent="0.2">
      <c r="A695" s="144">
        <v>201</v>
      </c>
      <c r="B695" s="165" t="s">
        <v>138</v>
      </c>
      <c r="C695" s="168">
        <v>23</v>
      </c>
      <c r="D695" s="131" t="s">
        <v>22</v>
      </c>
      <c r="E695" s="107">
        <v>2377151.2400000002</v>
      </c>
      <c r="F695" s="120"/>
    </row>
    <row r="696" spans="1:6" ht="16.899999999999999" customHeight="1" x14ac:dyDescent="0.2">
      <c r="A696" s="144"/>
      <c r="B696" s="166"/>
      <c r="C696" s="169"/>
      <c r="D696" s="131" t="s">
        <v>17</v>
      </c>
      <c r="E696" s="107">
        <v>124000</v>
      </c>
      <c r="F696" s="120"/>
    </row>
    <row r="697" spans="1:6" ht="16.899999999999999" customHeight="1" x14ac:dyDescent="0.2">
      <c r="A697" s="144"/>
      <c r="B697" s="167"/>
      <c r="C697" s="170"/>
      <c r="D697" s="131" t="s">
        <v>18</v>
      </c>
      <c r="E697" s="107">
        <v>2501151.2400000002</v>
      </c>
      <c r="F697" s="120"/>
    </row>
    <row r="698" spans="1:6" ht="16.899999999999999" customHeight="1" x14ac:dyDescent="0.2">
      <c r="A698" s="151">
        <v>202</v>
      </c>
      <c r="B698" s="165" t="s">
        <v>138</v>
      </c>
      <c r="C698" s="168">
        <v>24</v>
      </c>
      <c r="D698" s="131" t="s">
        <v>24</v>
      </c>
      <c r="E698" s="107">
        <v>14916020.07</v>
      </c>
      <c r="F698" s="120"/>
    </row>
    <row r="699" spans="1:6" ht="16.899999999999999" customHeight="1" x14ac:dyDescent="0.2">
      <c r="A699" s="152"/>
      <c r="B699" s="166"/>
      <c r="C699" s="169"/>
      <c r="D699" s="131" t="s">
        <v>31</v>
      </c>
      <c r="E699" s="107">
        <v>13142484.41</v>
      </c>
      <c r="F699" s="120"/>
    </row>
    <row r="700" spans="1:6" ht="16.899999999999999" customHeight="1" x14ac:dyDescent="0.2">
      <c r="A700" s="152"/>
      <c r="B700" s="166"/>
      <c r="C700" s="169"/>
      <c r="D700" s="131" t="s">
        <v>17</v>
      </c>
      <c r="E700" s="107">
        <v>1935069.28</v>
      </c>
      <c r="F700" s="120"/>
    </row>
    <row r="701" spans="1:6" ht="16.899999999999999" customHeight="1" x14ac:dyDescent="0.2">
      <c r="A701" s="153"/>
      <c r="B701" s="167"/>
      <c r="C701" s="170"/>
      <c r="D701" s="131" t="s">
        <v>18</v>
      </c>
      <c r="E701" s="107">
        <v>29993573.760000002</v>
      </c>
      <c r="F701" s="120"/>
    </row>
    <row r="702" spans="1:6" ht="16.899999999999999" customHeight="1" x14ac:dyDescent="0.2">
      <c r="A702" s="144">
        <v>203</v>
      </c>
      <c r="B702" s="165" t="s">
        <v>138</v>
      </c>
      <c r="C702" s="168">
        <v>25</v>
      </c>
      <c r="D702" s="131" t="s">
        <v>22</v>
      </c>
      <c r="E702" s="107">
        <v>2377151.2400000002</v>
      </c>
      <c r="F702" s="120"/>
    </row>
    <row r="703" spans="1:6" ht="16.899999999999999" customHeight="1" x14ac:dyDescent="0.2">
      <c r="A703" s="144"/>
      <c r="B703" s="166"/>
      <c r="C703" s="169"/>
      <c r="D703" s="131" t="s">
        <v>17</v>
      </c>
      <c r="E703" s="107">
        <v>124000</v>
      </c>
      <c r="F703" s="120"/>
    </row>
    <row r="704" spans="1:6" ht="16.899999999999999" customHeight="1" x14ac:dyDescent="0.2">
      <c r="A704" s="144"/>
      <c r="B704" s="167"/>
      <c r="C704" s="170"/>
      <c r="D704" s="131" t="s">
        <v>18</v>
      </c>
      <c r="E704" s="107">
        <v>2501151.2400000002</v>
      </c>
      <c r="F704" s="120"/>
    </row>
    <row r="705" spans="1:6" ht="16.899999999999999" customHeight="1" x14ac:dyDescent="0.2">
      <c r="A705" s="151">
        <v>204</v>
      </c>
      <c r="B705" s="165" t="s">
        <v>138</v>
      </c>
      <c r="C705" s="168">
        <v>27</v>
      </c>
      <c r="D705" s="131" t="s">
        <v>22</v>
      </c>
      <c r="E705" s="107">
        <v>2377151.2400000002</v>
      </c>
      <c r="F705" s="120"/>
    </row>
    <row r="706" spans="1:6" ht="16.899999999999999" customHeight="1" x14ac:dyDescent="0.2">
      <c r="A706" s="152"/>
      <c r="B706" s="166"/>
      <c r="C706" s="169"/>
      <c r="D706" s="131" t="s">
        <v>17</v>
      </c>
      <c r="E706" s="107">
        <v>124000</v>
      </c>
      <c r="F706" s="120"/>
    </row>
    <row r="707" spans="1:6" ht="16.899999999999999" customHeight="1" x14ac:dyDescent="0.2">
      <c r="A707" s="153"/>
      <c r="B707" s="167"/>
      <c r="C707" s="170"/>
      <c r="D707" s="131" t="s">
        <v>18</v>
      </c>
      <c r="E707" s="107">
        <v>2501151.2400000002</v>
      </c>
      <c r="F707" s="120"/>
    </row>
    <row r="708" spans="1:6" ht="16.899999999999999" customHeight="1" x14ac:dyDescent="0.2">
      <c r="A708" s="144">
        <v>205</v>
      </c>
      <c r="B708" s="165" t="s">
        <v>138</v>
      </c>
      <c r="C708" s="168">
        <v>29</v>
      </c>
      <c r="D708" s="131" t="s">
        <v>22</v>
      </c>
      <c r="E708" s="107">
        <v>2377151.2400000002</v>
      </c>
      <c r="F708" s="120"/>
    </row>
    <row r="709" spans="1:6" ht="16.899999999999999" customHeight="1" x14ac:dyDescent="0.2">
      <c r="A709" s="144"/>
      <c r="B709" s="166"/>
      <c r="C709" s="169"/>
      <c r="D709" s="131" t="s">
        <v>17</v>
      </c>
      <c r="E709" s="107">
        <v>124000</v>
      </c>
      <c r="F709" s="120"/>
    </row>
    <row r="710" spans="1:6" ht="16.899999999999999" customHeight="1" x14ac:dyDescent="0.2">
      <c r="A710" s="144"/>
      <c r="B710" s="167"/>
      <c r="C710" s="170"/>
      <c r="D710" s="131" t="s">
        <v>18</v>
      </c>
      <c r="E710" s="107">
        <v>2501151.2400000002</v>
      </c>
      <c r="F710" s="120"/>
    </row>
    <row r="711" spans="1:6" ht="16.899999999999999" customHeight="1" x14ac:dyDescent="0.2">
      <c r="A711" s="144">
        <v>206</v>
      </c>
      <c r="B711" s="165" t="s">
        <v>138</v>
      </c>
      <c r="C711" s="168" t="s">
        <v>139</v>
      </c>
      <c r="D711" s="131" t="s">
        <v>22</v>
      </c>
      <c r="E711" s="107">
        <v>2377151.2400000002</v>
      </c>
      <c r="F711" s="120"/>
    </row>
    <row r="712" spans="1:6" ht="16.899999999999999" customHeight="1" x14ac:dyDescent="0.2">
      <c r="A712" s="144"/>
      <c r="B712" s="166"/>
      <c r="C712" s="169"/>
      <c r="D712" s="131" t="s">
        <v>17</v>
      </c>
      <c r="E712" s="107">
        <v>124000</v>
      </c>
      <c r="F712" s="120"/>
    </row>
    <row r="713" spans="1:6" ht="16.899999999999999" customHeight="1" x14ac:dyDescent="0.2">
      <c r="A713" s="144"/>
      <c r="B713" s="167"/>
      <c r="C713" s="170"/>
      <c r="D713" s="131" t="s">
        <v>18</v>
      </c>
      <c r="E713" s="107">
        <v>2501151.2400000002</v>
      </c>
      <c r="F713" s="120"/>
    </row>
    <row r="714" spans="1:6" ht="16.899999999999999" customHeight="1" x14ac:dyDescent="0.2">
      <c r="A714" s="144">
        <v>207</v>
      </c>
      <c r="B714" s="165" t="s">
        <v>138</v>
      </c>
      <c r="C714" s="168" t="s">
        <v>140</v>
      </c>
      <c r="D714" s="131" t="s">
        <v>22</v>
      </c>
      <c r="E714" s="107">
        <v>2377151.2400000002</v>
      </c>
      <c r="F714" s="120"/>
    </row>
    <row r="715" spans="1:6" ht="16.899999999999999" customHeight="1" x14ac:dyDescent="0.2">
      <c r="A715" s="144"/>
      <c r="B715" s="166"/>
      <c r="C715" s="169"/>
      <c r="D715" s="131" t="s">
        <v>17</v>
      </c>
      <c r="E715" s="107">
        <v>124000</v>
      </c>
      <c r="F715" s="120"/>
    </row>
    <row r="716" spans="1:6" ht="16.899999999999999" customHeight="1" x14ac:dyDescent="0.2">
      <c r="A716" s="144"/>
      <c r="B716" s="167"/>
      <c r="C716" s="170"/>
      <c r="D716" s="131" t="s">
        <v>18</v>
      </c>
      <c r="E716" s="107">
        <v>2501151.2400000002</v>
      </c>
      <c r="F716" s="120"/>
    </row>
    <row r="717" spans="1:6" ht="16.899999999999999" customHeight="1" x14ac:dyDescent="0.2">
      <c r="A717" s="144">
        <v>208</v>
      </c>
      <c r="B717" s="165" t="s">
        <v>138</v>
      </c>
      <c r="C717" s="168" t="s">
        <v>141</v>
      </c>
      <c r="D717" s="131" t="s">
        <v>22</v>
      </c>
      <c r="E717" s="107">
        <v>2377151.2400000002</v>
      </c>
      <c r="F717" s="120"/>
    </row>
    <row r="718" spans="1:6" ht="16.899999999999999" customHeight="1" x14ac:dyDescent="0.2">
      <c r="A718" s="144"/>
      <c r="B718" s="166"/>
      <c r="C718" s="169"/>
      <c r="D718" s="131" t="s">
        <v>17</v>
      </c>
      <c r="E718" s="107">
        <v>124000</v>
      </c>
      <c r="F718" s="120"/>
    </row>
    <row r="719" spans="1:6" ht="16.899999999999999" customHeight="1" x14ac:dyDescent="0.2">
      <c r="A719" s="144"/>
      <c r="B719" s="167"/>
      <c r="C719" s="170"/>
      <c r="D719" s="131" t="s">
        <v>18</v>
      </c>
      <c r="E719" s="107">
        <v>2501151.2400000002</v>
      </c>
      <c r="F719" s="120"/>
    </row>
    <row r="720" spans="1:6" ht="16.899999999999999" customHeight="1" x14ac:dyDescent="0.2">
      <c r="A720" s="144">
        <v>209</v>
      </c>
      <c r="B720" s="142" t="s">
        <v>138</v>
      </c>
      <c r="C720" s="143">
        <v>33</v>
      </c>
      <c r="D720" s="131" t="s">
        <v>22</v>
      </c>
      <c r="E720" s="107">
        <v>2377151.2400000002</v>
      </c>
      <c r="F720" s="120"/>
    </row>
    <row r="721" spans="1:6" ht="16.899999999999999" customHeight="1" x14ac:dyDescent="0.2">
      <c r="A721" s="144"/>
      <c r="B721" s="142"/>
      <c r="C721" s="143"/>
      <c r="D721" s="131" t="s">
        <v>17</v>
      </c>
      <c r="E721" s="107">
        <v>124000</v>
      </c>
      <c r="F721" s="120"/>
    </row>
    <row r="722" spans="1:6" ht="17.45" customHeight="1" x14ac:dyDescent="0.2">
      <c r="A722" s="121">
        <v>1</v>
      </c>
      <c r="B722" s="110">
        <v>2</v>
      </c>
      <c r="C722" s="110">
        <v>3</v>
      </c>
      <c r="D722" s="121">
        <v>4</v>
      </c>
      <c r="E722" s="122">
        <v>5</v>
      </c>
      <c r="F722" s="120"/>
    </row>
    <row r="723" spans="1:6" ht="18.600000000000001" customHeight="1" x14ac:dyDescent="0.2">
      <c r="A723" s="124"/>
      <c r="B723" s="112"/>
      <c r="C723" s="112"/>
      <c r="D723" s="131" t="s">
        <v>18</v>
      </c>
      <c r="E723" s="107">
        <v>2501151.2400000002</v>
      </c>
      <c r="F723" s="120"/>
    </row>
    <row r="724" spans="1:6" ht="16.899999999999999" customHeight="1" x14ac:dyDescent="0.2">
      <c r="A724" s="144">
        <v>210</v>
      </c>
      <c r="B724" s="165" t="s">
        <v>138</v>
      </c>
      <c r="C724" s="168" t="s">
        <v>122</v>
      </c>
      <c r="D724" s="131" t="s">
        <v>22</v>
      </c>
      <c r="E724" s="107">
        <v>2377151.2400000002</v>
      </c>
      <c r="F724" s="120"/>
    </row>
    <row r="725" spans="1:6" ht="16.899999999999999" customHeight="1" x14ac:dyDescent="0.2">
      <c r="A725" s="144"/>
      <c r="B725" s="166"/>
      <c r="C725" s="169"/>
      <c r="D725" s="131" t="s">
        <v>17</v>
      </c>
      <c r="E725" s="107">
        <v>124000</v>
      </c>
      <c r="F725" s="120"/>
    </row>
    <row r="726" spans="1:6" ht="16.899999999999999" customHeight="1" x14ac:dyDescent="0.2">
      <c r="A726" s="144"/>
      <c r="B726" s="167"/>
      <c r="C726" s="170"/>
      <c r="D726" s="131" t="s">
        <v>18</v>
      </c>
      <c r="E726" s="107">
        <v>2501151.2400000002</v>
      </c>
      <c r="F726" s="120"/>
    </row>
    <row r="727" spans="1:6" ht="16.899999999999999" customHeight="1" x14ac:dyDescent="0.2">
      <c r="A727" s="144">
        <v>211</v>
      </c>
      <c r="B727" s="165" t="s">
        <v>138</v>
      </c>
      <c r="C727" s="168" t="s">
        <v>123</v>
      </c>
      <c r="D727" s="131" t="s">
        <v>22</v>
      </c>
      <c r="E727" s="107">
        <v>2377151.2400000002</v>
      </c>
      <c r="F727" s="120"/>
    </row>
    <row r="728" spans="1:6" ht="16.899999999999999" customHeight="1" x14ac:dyDescent="0.2">
      <c r="A728" s="144"/>
      <c r="B728" s="166"/>
      <c r="C728" s="169"/>
      <c r="D728" s="131" t="s">
        <v>17</v>
      </c>
      <c r="E728" s="107">
        <v>124000</v>
      </c>
      <c r="F728" s="120"/>
    </row>
    <row r="729" spans="1:6" ht="16.899999999999999" customHeight="1" x14ac:dyDescent="0.2">
      <c r="A729" s="144"/>
      <c r="B729" s="167"/>
      <c r="C729" s="170"/>
      <c r="D729" s="131" t="s">
        <v>18</v>
      </c>
      <c r="E729" s="107">
        <v>2501151.2400000002</v>
      </c>
      <c r="F729" s="120"/>
    </row>
    <row r="730" spans="1:6" ht="16.899999999999999" customHeight="1" x14ac:dyDescent="0.2">
      <c r="A730" s="144">
        <v>212</v>
      </c>
      <c r="B730" s="165" t="s">
        <v>138</v>
      </c>
      <c r="C730" s="168" t="s">
        <v>124</v>
      </c>
      <c r="D730" s="131" t="s">
        <v>22</v>
      </c>
      <c r="E730" s="107">
        <v>4754302.4800000004</v>
      </c>
      <c r="F730" s="120"/>
    </row>
    <row r="731" spans="1:6" ht="16.899999999999999" customHeight="1" x14ac:dyDescent="0.2">
      <c r="A731" s="144"/>
      <c r="B731" s="166"/>
      <c r="C731" s="169"/>
      <c r="D731" s="131" t="s">
        <v>17</v>
      </c>
      <c r="E731" s="107">
        <v>248000</v>
      </c>
      <c r="F731" s="120"/>
    </row>
    <row r="732" spans="1:6" ht="16.899999999999999" customHeight="1" x14ac:dyDescent="0.2">
      <c r="A732" s="144"/>
      <c r="B732" s="167"/>
      <c r="C732" s="170"/>
      <c r="D732" s="131" t="s">
        <v>18</v>
      </c>
      <c r="E732" s="107">
        <v>5002302.4800000004</v>
      </c>
      <c r="F732" s="120"/>
    </row>
    <row r="733" spans="1:6" ht="16.899999999999999" customHeight="1" x14ac:dyDescent="0.2">
      <c r="A733" s="151">
        <v>213</v>
      </c>
      <c r="B733" s="165" t="s">
        <v>138</v>
      </c>
      <c r="C733" s="168" t="s">
        <v>142</v>
      </c>
      <c r="D733" s="131" t="s">
        <v>26</v>
      </c>
      <c r="E733" s="123">
        <v>1706659.7</v>
      </c>
      <c r="F733" s="120"/>
    </row>
    <row r="734" spans="1:6" ht="16.899999999999999" customHeight="1" x14ac:dyDescent="0.2">
      <c r="A734" s="152"/>
      <c r="B734" s="166"/>
      <c r="C734" s="169"/>
      <c r="D734" s="131" t="s">
        <v>27</v>
      </c>
      <c r="E734" s="123">
        <v>9276640.5199999996</v>
      </c>
      <c r="F734" s="120"/>
    </row>
    <row r="735" spans="1:6" ht="16.899999999999999" customHeight="1" x14ac:dyDescent="0.2">
      <c r="A735" s="152"/>
      <c r="B735" s="166"/>
      <c r="C735" s="169"/>
      <c r="D735" s="131" t="s">
        <v>28</v>
      </c>
      <c r="E735" s="123">
        <v>1800681.76</v>
      </c>
      <c r="F735" s="120"/>
    </row>
    <row r="736" spans="1:6" ht="16.899999999999999" customHeight="1" x14ac:dyDescent="0.2">
      <c r="A736" s="152"/>
      <c r="B736" s="166"/>
      <c r="C736" s="169"/>
      <c r="D736" s="131" t="s">
        <v>29</v>
      </c>
      <c r="E736" s="123">
        <v>1781018.83</v>
      </c>
      <c r="F736" s="120"/>
    </row>
    <row r="737" spans="1:6" ht="16.899999999999999" customHeight="1" x14ac:dyDescent="0.2">
      <c r="A737" s="152"/>
      <c r="B737" s="166"/>
      <c r="C737" s="169"/>
      <c r="D737" s="131" t="s">
        <v>30</v>
      </c>
      <c r="E737" s="123">
        <v>1785034.5</v>
      </c>
      <c r="F737" s="120"/>
    </row>
    <row r="738" spans="1:6" ht="16.899999999999999" customHeight="1" x14ac:dyDescent="0.2">
      <c r="A738" s="152"/>
      <c r="B738" s="166"/>
      <c r="C738" s="169"/>
      <c r="D738" s="131" t="s">
        <v>24</v>
      </c>
      <c r="E738" s="123">
        <v>9740630.4000000004</v>
      </c>
      <c r="F738" s="120"/>
    </row>
    <row r="739" spans="1:6" ht="16.899999999999999" customHeight="1" x14ac:dyDescent="0.2">
      <c r="A739" s="152"/>
      <c r="B739" s="166"/>
      <c r="C739" s="169"/>
      <c r="D739" s="131" t="s">
        <v>32</v>
      </c>
      <c r="E739" s="123">
        <v>1328755</v>
      </c>
      <c r="F739" s="120"/>
    </row>
    <row r="740" spans="1:6" ht="16.899999999999999" customHeight="1" x14ac:dyDescent="0.2">
      <c r="A740" s="153"/>
      <c r="B740" s="167"/>
      <c r="C740" s="170"/>
      <c r="D740" s="131" t="s">
        <v>18</v>
      </c>
      <c r="E740" s="123">
        <v>27419420.710000001</v>
      </c>
      <c r="F740" s="120"/>
    </row>
    <row r="741" spans="1:6" ht="16.899999999999999" customHeight="1" x14ac:dyDescent="0.2">
      <c r="A741" s="144">
        <v>214</v>
      </c>
      <c r="B741" s="142" t="s">
        <v>143</v>
      </c>
      <c r="C741" s="143" t="s">
        <v>144</v>
      </c>
      <c r="D741" s="131" t="s">
        <v>24</v>
      </c>
      <c r="E741" s="123">
        <v>8432162.1600000001</v>
      </c>
      <c r="F741" s="120"/>
    </row>
    <row r="742" spans="1:6" ht="16.899999999999999" customHeight="1" x14ac:dyDescent="0.2">
      <c r="A742" s="144"/>
      <c r="B742" s="142"/>
      <c r="C742" s="143"/>
      <c r="D742" s="131" t="s">
        <v>32</v>
      </c>
      <c r="E742" s="123">
        <v>939358.67</v>
      </c>
      <c r="F742" s="120"/>
    </row>
    <row r="743" spans="1:6" ht="16.899999999999999" customHeight="1" x14ac:dyDescent="0.2">
      <c r="A743" s="144"/>
      <c r="B743" s="142"/>
      <c r="C743" s="143"/>
      <c r="D743" s="131" t="s">
        <v>18</v>
      </c>
      <c r="E743" s="123">
        <v>9371520.8300000001</v>
      </c>
      <c r="F743" s="120"/>
    </row>
    <row r="744" spans="1:6" ht="16.899999999999999" customHeight="1" x14ac:dyDescent="0.2">
      <c r="A744" s="144">
        <v>215</v>
      </c>
      <c r="B744" s="142" t="s">
        <v>145</v>
      </c>
      <c r="C744" s="143">
        <v>17</v>
      </c>
      <c r="D744" s="131" t="s">
        <v>26</v>
      </c>
      <c r="E744" s="123">
        <v>1252442.95</v>
      </c>
      <c r="F744" s="120"/>
    </row>
    <row r="745" spans="1:6" ht="16.899999999999999" customHeight="1" x14ac:dyDescent="0.2">
      <c r="A745" s="144"/>
      <c r="B745" s="142"/>
      <c r="C745" s="143"/>
      <c r="D745" s="131" t="s">
        <v>27</v>
      </c>
      <c r="E745" s="123">
        <v>8411496.1199999992</v>
      </c>
      <c r="F745" s="120"/>
    </row>
    <row r="746" spans="1:6" ht="16.899999999999999" customHeight="1" x14ac:dyDescent="0.2">
      <c r="A746" s="144"/>
      <c r="B746" s="142"/>
      <c r="C746" s="143"/>
      <c r="D746" s="131" t="s">
        <v>28</v>
      </c>
      <c r="E746" s="123">
        <v>1619900.98</v>
      </c>
      <c r="F746" s="120"/>
    </row>
    <row r="747" spans="1:6" ht="16.899999999999999" customHeight="1" x14ac:dyDescent="0.2">
      <c r="A747" s="144"/>
      <c r="B747" s="142"/>
      <c r="C747" s="143"/>
      <c r="D747" s="131" t="s">
        <v>29</v>
      </c>
      <c r="E747" s="123">
        <v>1722217.24</v>
      </c>
      <c r="F747" s="120"/>
    </row>
    <row r="748" spans="1:6" ht="16.899999999999999" customHeight="1" x14ac:dyDescent="0.2">
      <c r="A748" s="144"/>
      <c r="B748" s="142"/>
      <c r="C748" s="143"/>
      <c r="D748" s="131" t="s">
        <v>146</v>
      </c>
      <c r="E748" s="123">
        <v>1215410.51</v>
      </c>
      <c r="F748" s="120"/>
    </row>
    <row r="749" spans="1:6" ht="16.899999999999999" customHeight="1" x14ac:dyDescent="0.2">
      <c r="A749" s="144"/>
      <c r="B749" s="142"/>
      <c r="C749" s="143"/>
      <c r="D749" s="131" t="s">
        <v>30</v>
      </c>
      <c r="E749" s="123">
        <v>1760073.14</v>
      </c>
      <c r="F749" s="120"/>
    </row>
    <row r="750" spans="1:6" ht="16.899999999999999" customHeight="1" x14ac:dyDescent="0.2">
      <c r="A750" s="144"/>
      <c r="B750" s="142"/>
      <c r="C750" s="143"/>
      <c r="D750" s="131" t="s">
        <v>17</v>
      </c>
      <c r="E750" s="123">
        <v>679427.78</v>
      </c>
      <c r="F750" s="120"/>
    </row>
    <row r="751" spans="1:6" ht="18" customHeight="1" x14ac:dyDescent="0.2">
      <c r="A751" s="121">
        <v>1</v>
      </c>
      <c r="B751" s="110">
        <v>2</v>
      </c>
      <c r="C751" s="110">
        <v>3</v>
      </c>
      <c r="D751" s="121">
        <v>4</v>
      </c>
      <c r="E751" s="122">
        <v>5</v>
      </c>
      <c r="F751" s="120"/>
    </row>
    <row r="752" spans="1:6" ht="18" customHeight="1" x14ac:dyDescent="0.2">
      <c r="A752" s="124"/>
      <c r="B752" s="112"/>
      <c r="C752" s="112"/>
      <c r="D752" s="131" t="s">
        <v>18</v>
      </c>
      <c r="E752" s="123">
        <v>16660968.720000001</v>
      </c>
      <c r="F752" s="120"/>
    </row>
    <row r="753" spans="1:6" ht="18" customHeight="1" x14ac:dyDescent="0.2">
      <c r="A753" s="144">
        <v>216</v>
      </c>
      <c r="B753" s="142" t="s">
        <v>145</v>
      </c>
      <c r="C753" s="143">
        <v>47</v>
      </c>
      <c r="D753" s="131" t="s">
        <v>24</v>
      </c>
      <c r="E753" s="123">
        <v>6807443.0899999999</v>
      </c>
      <c r="F753" s="120"/>
    </row>
    <row r="754" spans="1:6" ht="18" customHeight="1" x14ac:dyDescent="0.2">
      <c r="A754" s="144"/>
      <c r="B754" s="142"/>
      <c r="C754" s="143"/>
      <c r="D754" s="131" t="s">
        <v>31</v>
      </c>
      <c r="E754" s="123">
        <v>9207396.9000000004</v>
      </c>
      <c r="F754" s="120"/>
    </row>
    <row r="755" spans="1:6" ht="18" customHeight="1" x14ac:dyDescent="0.2">
      <c r="A755" s="144"/>
      <c r="B755" s="142"/>
      <c r="C755" s="143"/>
      <c r="D755" s="131" t="s">
        <v>17</v>
      </c>
      <c r="E755" s="123">
        <v>1094734.04</v>
      </c>
      <c r="F755" s="120"/>
    </row>
    <row r="756" spans="1:6" ht="18" customHeight="1" x14ac:dyDescent="0.2">
      <c r="A756" s="144"/>
      <c r="B756" s="142"/>
      <c r="C756" s="143"/>
      <c r="D756" s="131" t="s">
        <v>18</v>
      </c>
      <c r="E756" s="123">
        <v>17109574.030000001</v>
      </c>
      <c r="F756" s="120"/>
    </row>
    <row r="757" spans="1:6" ht="18" customHeight="1" x14ac:dyDescent="0.2">
      <c r="A757" s="144">
        <v>217</v>
      </c>
      <c r="B757" s="142" t="s">
        <v>55</v>
      </c>
      <c r="C757" s="143">
        <v>27</v>
      </c>
      <c r="D757" s="131" t="s">
        <v>22</v>
      </c>
      <c r="E757" s="107">
        <v>2377151.2400000002</v>
      </c>
      <c r="F757" s="120"/>
    </row>
    <row r="758" spans="1:6" ht="18" customHeight="1" x14ac:dyDescent="0.2">
      <c r="A758" s="144"/>
      <c r="B758" s="142"/>
      <c r="C758" s="143"/>
      <c r="D758" s="131" t="s">
        <v>17</v>
      </c>
      <c r="E758" s="107">
        <v>124000</v>
      </c>
    </row>
    <row r="759" spans="1:6" ht="18" customHeight="1" x14ac:dyDescent="0.2">
      <c r="A759" s="144"/>
      <c r="B759" s="142"/>
      <c r="C759" s="143"/>
      <c r="D759" s="131" t="s">
        <v>18</v>
      </c>
      <c r="E759" s="107">
        <v>2501151.2400000002</v>
      </c>
    </row>
    <row r="760" spans="1:6" ht="18" customHeight="1" x14ac:dyDescent="0.2">
      <c r="A760" s="144">
        <v>218</v>
      </c>
      <c r="B760" s="142" t="s">
        <v>55</v>
      </c>
      <c r="C760" s="143">
        <v>29</v>
      </c>
      <c r="D760" s="131" t="s">
        <v>22</v>
      </c>
      <c r="E760" s="107">
        <v>2377151.2400000002</v>
      </c>
      <c r="F760" s="120"/>
    </row>
    <row r="761" spans="1:6" ht="18" customHeight="1" x14ac:dyDescent="0.2">
      <c r="A761" s="144"/>
      <c r="B761" s="142"/>
      <c r="C761" s="143"/>
      <c r="D761" s="131" t="s">
        <v>17</v>
      </c>
      <c r="E761" s="107">
        <v>124000</v>
      </c>
    </row>
    <row r="762" spans="1:6" ht="18" customHeight="1" x14ac:dyDescent="0.2">
      <c r="A762" s="144"/>
      <c r="B762" s="142"/>
      <c r="C762" s="143"/>
      <c r="D762" s="131" t="s">
        <v>18</v>
      </c>
      <c r="E762" s="107">
        <v>2501151.2400000002</v>
      </c>
    </row>
    <row r="763" spans="1:6" ht="18" customHeight="1" x14ac:dyDescent="0.2">
      <c r="A763" s="144">
        <v>219</v>
      </c>
      <c r="B763" s="142" t="s">
        <v>55</v>
      </c>
      <c r="C763" s="143">
        <v>31</v>
      </c>
      <c r="D763" s="131" t="s">
        <v>22</v>
      </c>
      <c r="E763" s="107">
        <v>2377151.2400000002</v>
      </c>
      <c r="F763" s="120"/>
    </row>
    <row r="764" spans="1:6" ht="18" customHeight="1" x14ac:dyDescent="0.2">
      <c r="A764" s="144"/>
      <c r="B764" s="142"/>
      <c r="C764" s="143"/>
      <c r="D764" s="131" t="s">
        <v>17</v>
      </c>
      <c r="E764" s="107">
        <v>124000</v>
      </c>
    </row>
    <row r="765" spans="1:6" ht="18" customHeight="1" x14ac:dyDescent="0.2">
      <c r="A765" s="144"/>
      <c r="B765" s="142"/>
      <c r="C765" s="143"/>
      <c r="D765" s="131" t="s">
        <v>18</v>
      </c>
      <c r="E765" s="107">
        <v>2501151.2400000002</v>
      </c>
    </row>
    <row r="766" spans="1:6" ht="18" customHeight="1" x14ac:dyDescent="0.2">
      <c r="A766" s="151">
        <v>220</v>
      </c>
      <c r="B766" s="165" t="s">
        <v>55</v>
      </c>
      <c r="C766" s="168">
        <v>33</v>
      </c>
      <c r="D766" s="131" t="s">
        <v>16</v>
      </c>
      <c r="E766" s="123">
        <v>1851415.78</v>
      </c>
      <c r="F766" s="120"/>
    </row>
    <row r="767" spans="1:6" ht="18" customHeight="1" x14ac:dyDescent="0.2">
      <c r="A767" s="152"/>
      <c r="B767" s="166"/>
      <c r="C767" s="169"/>
      <c r="D767" s="131" t="s">
        <v>17</v>
      </c>
      <c r="E767" s="123">
        <v>75945.039999999994</v>
      </c>
      <c r="F767" s="120"/>
    </row>
    <row r="768" spans="1:6" ht="18" customHeight="1" x14ac:dyDescent="0.2">
      <c r="A768" s="153"/>
      <c r="B768" s="167"/>
      <c r="C768" s="170"/>
      <c r="D768" s="131" t="s">
        <v>18</v>
      </c>
      <c r="E768" s="123">
        <v>1927360.82</v>
      </c>
      <c r="F768" s="120"/>
    </row>
    <row r="769" spans="1:6" ht="18" customHeight="1" x14ac:dyDescent="0.2">
      <c r="A769" s="144">
        <v>221</v>
      </c>
      <c r="B769" s="142" t="s">
        <v>148</v>
      </c>
      <c r="C769" s="143">
        <v>2</v>
      </c>
      <c r="D769" s="131" t="s">
        <v>16</v>
      </c>
      <c r="E769" s="123">
        <v>1851415.78</v>
      </c>
      <c r="F769" s="120"/>
    </row>
    <row r="770" spans="1:6" ht="18" customHeight="1" x14ac:dyDescent="0.2">
      <c r="A770" s="144"/>
      <c r="B770" s="142"/>
      <c r="C770" s="143"/>
      <c r="D770" s="131" t="s">
        <v>17</v>
      </c>
      <c r="E770" s="123">
        <v>75945.039999999994</v>
      </c>
    </row>
    <row r="771" spans="1:6" ht="18" customHeight="1" x14ac:dyDescent="0.2">
      <c r="A771" s="144"/>
      <c r="B771" s="142"/>
      <c r="C771" s="143"/>
      <c r="D771" s="131" t="s">
        <v>18</v>
      </c>
      <c r="E771" s="123">
        <v>1927360.82</v>
      </c>
    </row>
    <row r="772" spans="1:6" ht="18" customHeight="1" x14ac:dyDescent="0.2">
      <c r="A772" s="144">
        <v>222</v>
      </c>
      <c r="B772" s="142" t="s">
        <v>148</v>
      </c>
      <c r="C772" s="143">
        <v>3</v>
      </c>
      <c r="D772" s="131" t="s">
        <v>16</v>
      </c>
      <c r="E772" s="123">
        <v>3702831.57</v>
      </c>
      <c r="F772" s="120"/>
    </row>
    <row r="773" spans="1:6" ht="18" customHeight="1" x14ac:dyDescent="0.2">
      <c r="A773" s="144"/>
      <c r="B773" s="142"/>
      <c r="C773" s="143"/>
      <c r="D773" s="131" t="s">
        <v>17</v>
      </c>
      <c r="E773" s="123">
        <v>151890.07999999999</v>
      </c>
    </row>
    <row r="774" spans="1:6" ht="18" customHeight="1" x14ac:dyDescent="0.2">
      <c r="A774" s="144"/>
      <c r="B774" s="142"/>
      <c r="C774" s="143"/>
      <c r="D774" s="131" t="s">
        <v>18</v>
      </c>
      <c r="E774" s="123">
        <v>3854721.65</v>
      </c>
    </row>
    <row r="775" spans="1:6" ht="18" customHeight="1" x14ac:dyDescent="0.2">
      <c r="A775" s="144">
        <v>223</v>
      </c>
      <c r="B775" s="142" t="s">
        <v>148</v>
      </c>
      <c r="C775" s="143">
        <v>4</v>
      </c>
      <c r="D775" s="131" t="s">
        <v>16</v>
      </c>
      <c r="E775" s="123">
        <v>7405663.1399999997</v>
      </c>
      <c r="F775" s="120"/>
    </row>
    <row r="776" spans="1:6" ht="18" customHeight="1" x14ac:dyDescent="0.2">
      <c r="A776" s="144"/>
      <c r="B776" s="142"/>
      <c r="C776" s="143"/>
      <c r="D776" s="131" t="s">
        <v>17</v>
      </c>
      <c r="E776" s="123">
        <v>303780.15999999997</v>
      </c>
    </row>
    <row r="777" spans="1:6" ht="18" customHeight="1" x14ac:dyDescent="0.2">
      <c r="A777" s="144"/>
      <c r="B777" s="142"/>
      <c r="C777" s="143"/>
      <c r="D777" s="131" t="s">
        <v>18</v>
      </c>
      <c r="E777" s="123">
        <v>7709443.2999999998</v>
      </c>
    </row>
    <row r="778" spans="1:6" ht="18" customHeight="1" x14ac:dyDescent="0.2">
      <c r="A778" s="121">
        <v>224</v>
      </c>
      <c r="B778" s="111" t="s">
        <v>148</v>
      </c>
      <c r="C778" s="110">
        <v>14</v>
      </c>
      <c r="D778" s="131" t="s">
        <v>16</v>
      </c>
      <c r="E778" s="123">
        <v>9257078.9199999999</v>
      </c>
      <c r="F778" s="120"/>
    </row>
    <row r="779" spans="1:6" ht="18" customHeight="1" x14ac:dyDescent="0.2">
      <c r="A779" s="121">
        <v>1</v>
      </c>
      <c r="B779" s="110">
        <v>2</v>
      </c>
      <c r="C779" s="110">
        <v>3</v>
      </c>
      <c r="D779" s="121">
        <v>4</v>
      </c>
      <c r="E779" s="122">
        <v>5</v>
      </c>
      <c r="F779" s="120"/>
    </row>
    <row r="780" spans="1:6" ht="18" customHeight="1" x14ac:dyDescent="0.2">
      <c r="A780" s="151"/>
      <c r="B780" s="168"/>
      <c r="C780" s="168"/>
      <c r="D780" s="131" t="s">
        <v>17</v>
      </c>
      <c r="E780" s="123">
        <v>379725.2</v>
      </c>
    </row>
    <row r="781" spans="1:6" ht="18" customHeight="1" x14ac:dyDescent="0.2">
      <c r="A781" s="153"/>
      <c r="B781" s="170"/>
      <c r="C781" s="170"/>
      <c r="D781" s="131" t="s">
        <v>18</v>
      </c>
      <c r="E781" s="123">
        <v>9636804.1199999992</v>
      </c>
    </row>
    <row r="782" spans="1:6" ht="12.6" customHeight="1" x14ac:dyDescent="0.2"/>
    <row r="783" spans="1:6" ht="15" customHeight="1" x14ac:dyDescent="0.2">
      <c r="A783" s="159" t="s">
        <v>149</v>
      </c>
      <c r="B783" s="159"/>
      <c r="C783" s="159"/>
      <c r="D783" s="159"/>
    </row>
    <row r="784" spans="1:6" ht="15.6" customHeight="1" x14ac:dyDescent="0.2">
      <c r="A784" s="160" t="s">
        <v>508</v>
      </c>
      <c r="B784" s="159"/>
      <c r="C784" s="159"/>
      <c r="D784" s="159"/>
    </row>
    <row r="785" spans="1:15" ht="15.6" customHeight="1" x14ac:dyDescent="0.2">
      <c r="A785" s="160" t="s">
        <v>509</v>
      </c>
      <c r="B785" s="159"/>
      <c r="C785" s="159"/>
      <c r="D785" s="159"/>
    </row>
    <row r="786" spans="1:15" s="119" customFormat="1" ht="54" customHeight="1" x14ac:dyDescent="0.2">
      <c r="A786" s="117"/>
      <c r="B786" s="109"/>
      <c r="C786" s="130"/>
      <c r="D786" s="134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</row>
    <row r="789" spans="1:15" s="119" customFormat="1" ht="15.6" customHeight="1" x14ac:dyDescent="0.2">
      <c r="A789" s="159"/>
      <c r="B789" s="159"/>
      <c r="C789" s="159"/>
      <c r="D789" s="15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</row>
  </sheetData>
  <autoFilter ref="A15:O781" xr:uid="{00000000-0009-0000-0000-000001000000}"/>
  <mergeCells count="708">
    <mergeCell ref="D1:E1"/>
    <mergeCell ref="K1:O1"/>
    <mergeCell ref="D2:E2"/>
    <mergeCell ref="K2:O2"/>
    <mergeCell ref="D3:E3"/>
    <mergeCell ref="K3:O3"/>
    <mergeCell ref="A11:E11"/>
    <mergeCell ref="A13:A14"/>
    <mergeCell ref="B13:B14"/>
    <mergeCell ref="C13:C14"/>
    <mergeCell ref="D13:D14"/>
    <mergeCell ref="E13:E14"/>
    <mergeCell ref="D4:E4"/>
    <mergeCell ref="K4:O4"/>
    <mergeCell ref="A7:E7"/>
    <mergeCell ref="A8:E8"/>
    <mergeCell ref="A9:E9"/>
    <mergeCell ref="A10:E10"/>
    <mergeCell ref="A22:A24"/>
    <mergeCell ref="B22:B24"/>
    <mergeCell ref="C22:C24"/>
    <mergeCell ref="A28:A29"/>
    <mergeCell ref="B28:B29"/>
    <mergeCell ref="C28:C29"/>
    <mergeCell ref="A25:A26"/>
    <mergeCell ref="A16:A18"/>
    <mergeCell ref="B16:B18"/>
    <mergeCell ref="C16:C18"/>
    <mergeCell ref="A19:A21"/>
    <mergeCell ref="B19:B21"/>
    <mergeCell ref="C19:C21"/>
    <mergeCell ref="C25:C26"/>
    <mergeCell ref="B25:B26"/>
    <mergeCell ref="A42:A43"/>
    <mergeCell ref="B42:B43"/>
    <mergeCell ref="C42:C43"/>
    <mergeCell ref="A44:A46"/>
    <mergeCell ref="B44:B46"/>
    <mergeCell ref="C44:C46"/>
    <mergeCell ref="A30:A32"/>
    <mergeCell ref="B30:B32"/>
    <mergeCell ref="C30:C32"/>
    <mergeCell ref="A33:A41"/>
    <mergeCell ref="B33:B41"/>
    <mergeCell ref="C33:C41"/>
    <mergeCell ref="A57:A59"/>
    <mergeCell ref="B57:B59"/>
    <mergeCell ref="C57:C59"/>
    <mergeCell ref="A53:A55"/>
    <mergeCell ref="A47:A49"/>
    <mergeCell ref="B47:B49"/>
    <mergeCell ref="C47:C49"/>
    <mergeCell ref="A50:A52"/>
    <mergeCell ref="B50:B52"/>
    <mergeCell ref="C50:C52"/>
    <mergeCell ref="C53:C55"/>
    <mergeCell ref="B53:B55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86:A87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C86:C87"/>
    <mergeCell ref="B86:B87"/>
    <mergeCell ref="A91:A93"/>
    <mergeCell ref="B91:B93"/>
    <mergeCell ref="C91:C93"/>
    <mergeCell ref="A94:A96"/>
    <mergeCell ref="B94:B96"/>
    <mergeCell ref="C94:C96"/>
    <mergeCell ref="A88:A90"/>
    <mergeCell ref="B88:B90"/>
    <mergeCell ref="C88:C90"/>
    <mergeCell ref="A103:A105"/>
    <mergeCell ref="B103:B105"/>
    <mergeCell ref="C103:C105"/>
    <mergeCell ref="A106:A108"/>
    <mergeCell ref="B106:B108"/>
    <mergeCell ref="C106:C108"/>
    <mergeCell ref="A97:A99"/>
    <mergeCell ref="B97:B99"/>
    <mergeCell ref="C97:C99"/>
    <mergeCell ref="A100:A102"/>
    <mergeCell ref="B100:B102"/>
    <mergeCell ref="C100:C102"/>
    <mergeCell ref="A121:A123"/>
    <mergeCell ref="B121:B123"/>
    <mergeCell ref="C121:C123"/>
    <mergeCell ref="A124:A126"/>
    <mergeCell ref="B124:B126"/>
    <mergeCell ref="C124:C126"/>
    <mergeCell ref="A109:A111"/>
    <mergeCell ref="B109:B111"/>
    <mergeCell ref="C109:C111"/>
    <mergeCell ref="A118:A120"/>
    <mergeCell ref="B118:B120"/>
    <mergeCell ref="C118:C120"/>
    <mergeCell ref="C112:C113"/>
    <mergeCell ref="B112:B113"/>
    <mergeCell ref="A112:A113"/>
    <mergeCell ref="C115:C117"/>
    <mergeCell ref="B115:B117"/>
    <mergeCell ref="A115:A117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47:A149"/>
    <mergeCell ref="B147:B149"/>
    <mergeCell ref="C147:C149"/>
    <mergeCell ref="A150:A152"/>
    <mergeCell ref="B150:B152"/>
    <mergeCell ref="C150:C152"/>
    <mergeCell ref="A139:A141"/>
    <mergeCell ref="B139:B141"/>
    <mergeCell ref="C139:C141"/>
    <mergeCell ref="C144:C146"/>
    <mergeCell ref="B144:B146"/>
    <mergeCell ref="A144:A146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C173:C174"/>
    <mergeCell ref="B173:B174"/>
    <mergeCell ref="A173:A174"/>
    <mergeCell ref="A165:A167"/>
    <mergeCell ref="B165:B167"/>
    <mergeCell ref="C165:C167"/>
    <mergeCell ref="A168:A170"/>
    <mergeCell ref="B168:B170"/>
    <mergeCell ref="C168:C170"/>
    <mergeCell ref="A178:A180"/>
    <mergeCell ref="B178:B180"/>
    <mergeCell ref="C178:C180"/>
    <mergeCell ref="A181:A183"/>
    <mergeCell ref="B181:B183"/>
    <mergeCell ref="C181:C183"/>
    <mergeCell ref="A175:A177"/>
    <mergeCell ref="B175:B177"/>
    <mergeCell ref="C175:C177"/>
    <mergeCell ref="A190:A192"/>
    <mergeCell ref="B190:B192"/>
    <mergeCell ref="C190:C192"/>
    <mergeCell ref="A193:A195"/>
    <mergeCell ref="B193:B195"/>
    <mergeCell ref="C193:C195"/>
    <mergeCell ref="A184:A186"/>
    <mergeCell ref="B184:B186"/>
    <mergeCell ref="C184:C186"/>
    <mergeCell ref="A187:A189"/>
    <mergeCell ref="B187:B189"/>
    <mergeCell ref="C187:C189"/>
    <mergeCell ref="A203:A206"/>
    <mergeCell ref="B203:B206"/>
    <mergeCell ref="C203:C206"/>
    <mergeCell ref="A207:A210"/>
    <mergeCell ref="B207:B210"/>
    <mergeCell ref="C207:C210"/>
    <mergeCell ref="A196:A198"/>
    <mergeCell ref="B196:B198"/>
    <mergeCell ref="C196:C198"/>
    <mergeCell ref="C199:C200"/>
    <mergeCell ref="B199:B200"/>
    <mergeCell ref="A199:A200"/>
    <mergeCell ref="A220:A222"/>
    <mergeCell ref="B220:B222"/>
    <mergeCell ref="C220:C222"/>
    <mergeCell ref="A223:A225"/>
    <mergeCell ref="B223:B225"/>
    <mergeCell ref="C223:C225"/>
    <mergeCell ref="A211:A216"/>
    <mergeCell ref="B211:B216"/>
    <mergeCell ref="C211:C216"/>
    <mergeCell ref="A217:A219"/>
    <mergeCell ref="B217:B219"/>
    <mergeCell ref="C217:C219"/>
    <mergeCell ref="A233:A235"/>
    <mergeCell ref="B233:B235"/>
    <mergeCell ref="C233:C235"/>
    <mergeCell ref="A236:A238"/>
    <mergeCell ref="B236:B238"/>
    <mergeCell ref="C236:C238"/>
    <mergeCell ref="A226:A228"/>
    <mergeCell ref="B226:B228"/>
    <mergeCell ref="C226:C228"/>
    <mergeCell ref="C231:C232"/>
    <mergeCell ref="B231:B232"/>
    <mergeCell ref="A231:A232"/>
    <mergeCell ref="A245:A247"/>
    <mergeCell ref="B245:B247"/>
    <mergeCell ref="C245:C247"/>
    <mergeCell ref="A248:A250"/>
    <mergeCell ref="B248:B250"/>
    <mergeCell ref="C248:C250"/>
    <mergeCell ref="B257:B258"/>
    <mergeCell ref="A239:A241"/>
    <mergeCell ref="B239:B241"/>
    <mergeCell ref="C239:C241"/>
    <mergeCell ref="A242:A244"/>
    <mergeCell ref="B242:B244"/>
    <mergeCell ref="C242:C244"/>
    <mergeCell ref="A261:A263"/>
    <mergeCell ref="B261:B263"/>
    <mergeCell ref="C261:C263"/>
    <mergeCell ref="A257:A258"/>
    <mergeCell ref="C257:C258"/>
    <mergeCell ref="A251:A253"/>
    <mergeCell ref="B251:B253"/>
    <mergeCell ref="C251:C253"/>
    <mergeCell ref="A254:A256"/>
    <mergeCell ref="B254:B256"/>
    <mergeCell ref="C254:C256"/>
    <mergeCell ref="A270:A272"/>
    <mergeCell ref="B270:B272"/>
    <mergeCell ref="C270:C272"/>
    <mergeCell ref="A273:A275"/>
    <mergeCell ref="B273:B275"/>
    <mergeCell ref="C273:C275"/>
    <mergeCell ref="A264:A266"/>
    <mergeCell ref="B264:B266"/>
    <mergeCell ref="C264:C266"/>
    <mergeCell ref="A267:A269"/>
    <mergeCell ref="B267:B269"/>
    <mergeCell ref="C267:C269"/>
    <mergeCell ref="A282:A284"/>
    <mergeCell ref="B282:B284"/>
    <mergeCell ref="C282:C284"/>
    <mergeCell ref="C285:C287"/>
    <mergeCell ref="B285:B287"/>
    <mergeCell ref="A285:A287"/>
    <mergeCell ref="A276:A278"/>
    <mergeCell ref="B276:B278"/>
    <mergeCell ref="C276:C278"/>
    <mergeCell ref="A279:A281"/>
    <mergeCell ref="B279:B281"/>
    <mergeCell ref="C279:C281"/>
    <mergeCell ref="C295:C297"/>
    <mergeCell ref="A298:A300"/>
    <mergeCell ref="B298:B300"/>
    <mergeCell ref="C298:C300"/>
    <mergeCell ref="A289:A291"/>
    <mergeCell ref="B289:B291"/>
    <mergeCell ref="C289:C291"/>
    <mergeCell ref="A292:A294"/>
    <mergeCell ref="B292:B294"/>
    <mergeCell ref="C292:C294"/>
    <mergeCell ref="A295:A297"/>
    <mergeCell ref="B295:B297"/>
    <mergeCell ref="A320:A322"/>
    <mergeCell ref="B320:B322"/>
    <mergeCell ref="C320:C322"/>
    <mergeCell ref="A323:A325"/>
    <mergeCell ref="B323:B325"/>
    <mergeCell ref="C323:C325"/>
    <mergeCell ref="A313:A315"/>
    <mergeCell ref="B313:B315"/>
    <mergeCell ref="C313:C315"/>
    <mergeCell ref="C318:C319"/>
    <mergeCell ref="B318:B319"/>
    <mergeCell ref="A318:A319"/>
    <mergeCell ref="A349:A351"/>
    <mergeCell ref="B349:B351"/>
    <mergeCell ref="C349:C351"/>
    <mergeCell ref="C341:C345"/>
    <mergeCell ref="B341:B345"/>
    <mergeCell ref="A341:A345"/>
    <mergeCell ref="C347:C348"/>
    <mergeCell ref="A338:A340"/>
    <mergeCell ref="B338:B340"/>
    <mergeCell ref="C338:C340"/>
    <mergeCell ref="B347:B348"/>
    <mergeCell ref="A358:A360"/>
    <mergeCell ref="B358:B360"/>
    <mergeCell ref="C358:C360"/>
    <mergeCell ref="A361:A363"/>
    <mergeCell ref="B361:B363"/>
    <mergeCell ref="C361:C363"/>
    <mergeCell ref="A352:A354"/>
    <mergeCell ref="B352:B354"/>
    <mergeCell ref="C352:C354"/>
    <mergeCell ref="A355:A357"/>
    <mergeCell ref="B355:B357"/>
    <mergeCell ref="C355:C357"/>
    <mergeCell ref="A370:A372"/>
    <mergeCell ref="B370:B372"/>
    <mergeCell ref="C370:C372"/>
    <mergeCell ref="A373:A374"/>
    <mergeCell ref="B373:B374"/>
    <mergeCell ref="A364:A366"/>
    <mergeCell ref="B364:B366"/>
    <mergeCell ref="C364:C366"/>
    <mergeCell ref="A367:A369"/>
    <mergeCell ref="B367:B369"/>
    <mergeCell ref="C367:C369"/>
    <mergeCell ref="C373:C374"/>
    <mergeCell ref="A383:A385"/>
    <mergeCell ref="B383:B385"/>
    <mergeCell ref="C383:C385"/>
    <mergeCell ref="A386:A388"/>
    <mergeCell ref="B386:B388"/>
    <mergeCell ref="C386:C388"/>
    <mergeCell ref="A377:A379"/>
    <mergeCell ref="B377:B379"/>
    <mergeCell ref="C377:C379"/>
    <mergeCell ref="A380:A382"/>
    <mergeCell ref="B380:B382"/>
    <mergeCell ref="C380:C382"/>
    <mergeCell ref="A395:A397"/>
    <mergeCell ref="B395:B397"/>
    <mergeCell ref="C395:C397"/>
    <mergeCell ref="A398:A400"/>
    <mergeCell ref="B398:B400"/>
    <mergeCell ref="C398:C400"/>
    <mergeCell ref="A389:A391"/>
    <mergeCell ref="B389:B391"/>
    <mergeCell ref="C389:C391"/>
    <mergeCell ref="A392:A394"/>
    <mergeCell ref="B392:B394"/>
    <mergeCell ref="C392:C394"/>
    <mergeCell ref="A408:A410"/>
    <mergeCell ref="B408:B410"/>
    <mergeCell ref="C408:C410"/>
    <mergeCell ref="A411:A413"/>
    <mergeCell ref="B411:B413"/>
    <mergeCell ref="C411:C413"/>
    <mergeCell ref="A405:A407"/>
    <mergeCell ref="B405:B407"/>
    <mergeCell ref="C405:C407"/>
    <mergeCell ref="A420:A426"/>
    <mergeCell ref="B420:B426"/>
    <mergeCell ref="C420:C426"/>
    <mergeCell ref="A427:A429"/>
    <mergeCell ref="B427:B429"/>
    <mergeCell ref="C427:C429"/>
    <mergeCell ref="A414:A416"/>
    <mergeCell ref="B414:B416"/>
    <mergeCell ref="C414:C416"/>
    <mergeCell ref="A417:A419"/>
    <mergeCell ref="B417:B419"/>
    <mergeCell ref="C417:C419"/>
    <mergeCell ref="A437:A440"/>
    <mergeCell ref="B437:B440"/>
    <mergeCell ref="C437:C440"/>
    <mergeCell ref="A441:A444"/>
    <mergeCell ref="B441:B444"/>
    <mergeCell ref="C441:C444"/>
    <mergeCell ref="A430:A432"/>
    <mergeCell ref="B430:B432"/>
    <mergeCell ref="C430:C432"/>
    <mergeCell ref="A434:A436"/>
    <mergeCell ref="B434:B436"/>
    <mergeCell ref="C434:C436"/>
    <mergeCell ref="A452:A454"/>
    <mergeCell ref="B452:B454"/>
    <mergeCell ref="C452:C454"/>
    <mergeCell ref="A455:A456"/>
    <mergeCell ref="B455:B456"/>
    <mergeCell ref="C455:C456"/>
    <mergeCell ref="A445:A447"/>
    <mergeCell ref="B445:B447"/>
    <mergeCell ref="C445:C447"/>
    <mergeCell ref="A448:A451"/>
    <mergeCell ref="B448:B451"/>
    <mergeCell ref="C448:C451"/>
    <mergeCell ref="A463:A464"/>
    <mergeCell ref="B463:B464"/>
    <mergeCell ref="C463:C464"/>
    <mergeCell ref="A465:A467"/>
    <mergeCell ref="B465:B467"/>
    <mergeCell ref="C465:C467"/>
    <mergeCell ref="A457:A459"/>
    <mergeCell ref="B457:B459"/>
    <mergeCell ref="C457:C459"/>
    <mergeCell ref="A460:A461"/>
    <mergeCell ref="B460:B461"/>
    <mergeCell ref="C460:C461"/>
    <mergeCell ref="A474:A476"/>
    <mergeCell ref="B474:B476"/>
    <mergeCell ref="C474:C476"/>
    <mergeCell ref="A477:A479"/>
    <mergeCell ref="B477:B479"/>
    <mergeCell ref="C477:C479"/>
    <mergeCell ref="A468:A470"/>
    <mergeCell ref="B468:B470"/>
    <mergeCell ref="C468:C470"/>
    <mergeCell ref="A471:A473"/>
    <mergeCell ref="B471:B473"/>
    <mergeCell ref="C471:C473"/>
    <mergeCell ref="A486:A490"/>
    <mergeCell ref="B486:B490"/>
    <mergeCell ref="C486:C490"/>
    <mergeCell ref="A492:A494"/>
    <mergeCell ref="B492:B494"/>
    <mergeCell ref="C492:C494"/>
    <mergeCell ref="A480:A482"/>
    <mergeCell ref="B480:B482"/>
    <mergeCell ref="C480:C482"/>
    <mergeCell ref="A483:A485"/>
    <mergeCell ref="B483:B485"/>
    <mergeCell ref="C483:C485"/>
    <mergeCell ref="A501:A503"/>
    <mergeCell ref="B501:B503"/>
    <mergeCell ref="C501:C503"/>
    <mergeCell ref="A504:A508"/>
    <mergeCell ref="B504:B508"/>
    <mergeCell ref="C504:C508"/>
    <mergeCell ref="A495:A497"/>
    <mergeCell ref="B495:B497"/>
    <mergeCell ref="C495:C497"/>
    <mergeCell ref="A498:A500"/>
    <mergeCell ref="B498:B500"/>
    <mergeCell ref="C498:C500"/>
    <mergeCell ref="A518:A519"/>
    <mergeCell ref="B518:B519"/>
    <mergeCell ref="C518:C519"/>
    <mergeCell ref="A522:A524"/>
    <mergeCell ref="B522:B524"/>
    <mergeCell ref="C522:C524"/>
    <mergeCell ref="A509:A514"/>
    <mergeCell ref="B509:B514"/>
    <mergeCell ref="C509:C514"/>
    <mergeCell ref="A515:A517"/>
    <mergeCell ref="B515:B517"/>
    <mergeCell ref="C515:C517"/>
    <mergeCell ref="A531:A533"/>
    <mergeCell ref="B531:B533"/>
    <mergeCell ref="C531:C533"/>
    <mergeCell ref="A534:A536"/>
    <mergeCell ref="B534:B536"/>
    <mergeCell ref="C534:C536"/>
    <mergeCell ref="A525:A527"/>
    <mergeCell ref="B525:B527"/>
    <mergeCell ref="C525:C527"/>
    <mergeCell ref="A528:A530"/>
    <mergeCell ref="B528:B530"/>
    <mergeCell ref="C528:C530"/>
    <mergeCell ref="A543:A545"/>
    <mergeCell ref="B543:B545"/>
    <mergeCell ref="C543:C545"/>
    <mergeCell ref="A546:A548"/>
    <mergeCell ref="B546:B548"/>
    <mergeCell ref="C546:C548"/>
    <mergeCell ref="A537:A539"/>
    <mergeCell ref="B537:B539"/>
    <mergeCell ref="C537:C539"/>
    <mergeCell ref="A540:A542"/>
    <mergeCell ref="B540:B542"/>
    <mergeCell ref="C540:C542"/>
    <mergeCell ref="A557:A559"/>
    <mergeCell ref="B557:B559"/>
    <mergeCell ref="C557:C559"/>
    <mergeCell ref="A560:A562"/>
    <mergeCell ref="B560:B562"/>
    <mergeCell ref="C560:C562"/>
    <mergeCell ref="A550:A552"/>
    <mergeCell ref="B550:B552"/>
    <mergeCell ref="C550:C552"/>
    <mergeCell ref="A553:A556"/>
    <mergeCell ref="B553:B556"/>
    <mergeCell ref="C553:C556"/>
    <mergeCell ref="A569:A576"/>
    <mergeCell ref="B569:B576"/>
    <mergeCell ref="C569:C576"/>
    <mergeCell ref="A578:A580"/>
    <mergeCell ref="B578:B580"/>
    <mergeCell ref="C578:C580"/>
    <mergeCell ref="A563:A565"/>
    <mergeCell ref="B563:B565"/>
    <mergeCell ref="C563:C565"/>
    <mergeCell ref="A566:A568"/>
    <mergeCell ref="B566:B568"/>
    <mergeCell ref="C566:C568"/>
    <mergeCell ref="A587:A589"/>
    <mergeCell ref="B587:B589"/>
    <mergeCell ref="C587:C589"/>
    <mergeCell ref="A590:A592"/>
    <mergeCell ref="B590:B592"/>
    <mergeCell ref="C590:C592"/>
    <mergeCell ref="A581:A583"/>
    <mergeCell ref="B581:B583"/>
    <mergeCell ref="C581:C583"/>
    <mergeCell ref="A584:A586"/>
    <mergeCell ref="B584:B586"/>
    <mergeCell ref="C584:C586"/>
    <mergeCell ref="A599:A602"/>
    <mergeCell ref="B599:B602"/>
    <mergeCell ref="C599:C602"/>
    <mergeCell ref="A603:A605"/>
    <mergeCell ref="B603:B605"/>
    <mergeCell ref="C603:C605"/>
    <mergeCell ref="A593:A595"/>
    <mergeCell ref="B593:B595"/>
    <mergeCell ref="C593:C595"/>
    <mergeCell ref="A596:A598"/>
    <mergeCell ref="B596:B598"/>
    <mergeCell ref="C596:C598"/>
    <mergeCell ref="A616:A619"/>
    <mergeCell ref="B616:B619"/>
    <mergeCell ref="C616:C619"/>
    <mergeCell ref="A620:A623"/>
    <mergeCell ref="B620:B623"/>
    <mergeCell ref="C620:C623"/>
    <mergeCell ref="A608:A611"/>
    <mergeCell ref="B608:B611"/>
    <mergeCell ref="C608:C611"/>
    <mergeCell ref="A612:A615"/>
    <mergeCell ref="B612:B615"/>
    <mergeCell ref="C612:C615"/>
    <mergeCell ref="A630:A632"/>
    <mergeCell ref="B630:B632"/>
    <mergeCell ref="C630:C632"/>
    <mergeCell ref="A633:A634"/>
    <mergeCell ref="B633:B634"/>
    <mergeCell ref="C633:C634"/>
    <mergeCell ref="A624:A626"/>
    <mergeCell ref="B624:B626"/>
    <mergeCell ref="C624:C626"/>
    <mergeCell ref="A627:A629"/>
    <mergeCell ref="B627:B629"/>
    <mergeCell ref="C627:C629"/>
    <mergeCell ref="A643:A644"/>
    <mergeCell ref="B643:B644"/>
    <mergeCell ref="C643:C644"/>
    <mergeCell ref="A645:A647"/>
    <mergeCell ref="B645:B647"/>
    <mergeCell ref="C645:C647"/>
    <mergeCell ref="A637:A639"/>
    <mergeCell ref="B637:B639"/>
    <mergeCell ref="C637:C639"/>
    <mergeCell ref="A640:A642"/>
    <mergeCell ref="B640:B642"/>
    <mergeCell ref="C640:C642"/>
    <mergeCell ref="A654:A658"/>
    <mergeCell ref="B654:B658"/>
    <mergeCell ref="C654:C658"/>
    <mergeCell ref="A659:A663"/>
    <mergeCell ref="B659:B663"/>
    <mergeCell ref="C659:C663"/>
    <mergeCell ref="A648:A650"/>
    <mergeCell ref="B648:B650"/>
    <mergeCell ref="C648:C650"/>
    <mergeCell ref="A651:A653"/>
    <mergeCell ref="B651:B653"/>
    <mergeCell ref="C651:C653"/>
    <mergeCell ref="A672:A674"/>
    <mergeCell ref="B672:B674"/>
    <mergeCell ref="C672:C674"/>
    <mergeCell ref="A675:A679"/>
    <mergeCell ref="B675:B679"/>
    <mergeCell ref="C675:C679"/>
    <mergeCell ref="A665:A668"/>
    <mergeCell ref="B665:B668"/>
    <mergeCell ref="C665:C668"/>
    <mergeCell ref="A669:A671"/>
    <mergeCell ref="B669:B671"/>
    <mergeCell ref="C669:C671"/>
    <mergeCell ref="A686:A688"/>
    <mergeCell ref="B686:B688"/>
    <mergeCell ref="C686:C688"/>
    <mergeCell ref="A689:A692"/>
    <mergeCell ref="B689:B692"/>
    <mergeCell ref="C689:C692"/>
    <mergeCell ref="A680:A682"/>
    <mergeCell ref="B680:B682"/>
    <mergeCell ref="C680:C682"/>
    <mergeCell ref="A683:A685"/>
    <mergeCell ref="B683:B685"/>
    <mergeCell ref="C683:C685"/>
    <mergeCell ref="A702:A704"/>
    <mergeCell ref="B702:B704"/>
    <mergeCell ref="C702:C704"/>
    <mergeCell ref="A705:A707"/>
    <mergeCell ref="B705:B707"/>
    <mergeCell ref="C705:C707"/>
    <mergeCell ref="A695:A697"/>
    <mergeCell ref="B695:B697"/>
    <mergeCell ref="C695:C697"/>
    <mergeCell ref="A698:A701"/>
    <mergeCell ref="B698:B701"/>
    <mergeCell ref="C698:C701"/>
    <mergeCell ref="A714:A716"/>
    <mergeCell ref="B714:B716"/>
    <mergeCell ref="C714:C716"/>
    <mergeCell ref="A717:A719"/>
    <mergeCell ref="B717:B719"/>
    <mergeCell ref="C717:C719"/>
    <mergeCell ref="A708:A710"/>
    <mergeCell ref="B708:B710"/>
    <mergeCell ref="C708:C710"/>
    <mergeCell ref="A711:A713"/>
    <mergeCell ref="B711:B713"/>
    <mergeCell ref="C711:C713"/>
    <mergeCell ref="B741:B743"/>
    <mergeCell ref="C741:C743"/>
    <mergeCell ref="A727:A729"/>
    <mergeCell ref="B727:B729"/>
    <mergeCell ref="C727:C729"/>
    <mergeCell ref="A730:A732"/>
    <mergeCell ref="B730:B732"/>
    <mergeCell ref="C730:C732"/>
    <mergeCell ref="A720:A721"/>
    <mergeCell ref="B720:B721"/>
    <mergeCell ref="C720:C721"/>
    <mergeCell ref="A724:A726"/>
    <mergeCell ref="B724:B726"/>
    <mergeCell ref="C724:C726"/>
    <mergeCell ref="A733:A740"/>
    <mergeCell ref="B733:B740"/>
    <mergeCell ref="C733:C740"/>
    <mergeCell ref="A741:A743"/>
    <mergeCell ref="A785:D785"/>
    <mergeCell ref="A789:D789"/>
    <mergeCell ref="A401:A403"/>
    <mergeCell ref="B401:B403"/>
    <mergeCell ref="C401:C403"/>
    <mergeCell ref="A775:A777"/>
    <mergeCell ref="B775:B777"/>
    <mergeCell ref="C775:C777"/>
    <mergeCell ref="A780:A781"/>
    <mergeCell ref="B780:B781"/>
    <mergeCell ref="C780:C781"/>
    <mergeCell ref="A769:A771"/>
    <mergeCell ref="B769:B771"/>
    <mergeCell ref="C769:C771"/>
    <mergeCell ref="A772:A774"/>
    <mergeCell ref="B772:B774"/>
    <mergeCell ref="C772:C774"/>
    <mergeCell ref="A763:A765"/>
    <mergeCell ref="B763:B765"/>
    <mergeCell ref="C763:C765"/>
    <mergeCell ref="A766:A768"/>
    <mergeCell ref="B766:B768"/>
    <mergeCell ref="C766:C768"/>
    <mergeCell ref="A757:A759"/>
    <mergeCell ref="A783:D783"/>
    <mergeCell ref="A784:D784"/>
    <mergeCell ref="B757:B759"/>
    <mergeCell ref="C757:C759"/>
    <mergeCell ref="A760:A762"/>
    <mergeCell ref="B760:B762"/>
    <mergeCell ref="C760:C762"/>
    <mergeCell ref="A744:A750"/>
    <mergeCell ref="B744:B750"/>
    <mergeCell ref="C744:C750"/>
    <mergeCell ref="A753:A756"/>
    <mergeCell ref="B753:B756"/>
    <mergeCell ref="C753:C756"/>
    <mergeCell ref="A307:A309"/>
    <mergeCell ref="B307:B309"/>
    <mergeCell ref="C307:C309"/>
    <mergeCell ref="A310:A312"/>
    <mergeCell ref="B310:B312"/>
    <mergeCell ref="C310:C312"/>
    <mergeCell ref="A301:A303"/>
    <mergeCell ref="B301:B303"/>
    <mergeCell ref="C301:C303"/>
    <mergeCell ref="A304:A306"/>
    <mergeCell ref="B304:B306"/>
    <mergeCell ref="C304:C306"/>
    <mergeCell ref="A332:A334"/>
    <mergeCell ref="B332:B334"/>
    <mergeCell ref="C332:C334"/>
    <mergeCell ref="A335:A337"/>
    <mergeCell ref="B335:B337"/>
    <mergeCell ref="C335:C337"/>
    <mergeCell ref="A326:A328"/>
    <mergeCell ref="B326:B328"/>
    <mergeCell ref="C326:C328"/>
    <mergeCell ref="A329:A331"/>
    <mergeCell ref="B329:B331"/>
    <mergeCell ref="C329:C331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8"/>
  <sheetViews>
    <sheetView view="pageBreakPreview" topLeftCell="A387" zoomScale="90" zoomScaleNormal="100" zoomScaleSheetLayoutView="90" zoomScalePageLayoutView="80" workbookViewId="0">
      <selection activeCell="A783" sqref="A783:D783"/>
    </sheetView>
  </sheetViews>
  <sheetFormatPr defaultColWidth="9" defaultRowHeight="12.75" x14ac:dyDescent="0.2"/>
  <cols>
    <col min="1" max="1" width="8.5" style="117" customWidth="1"/>
    <col min="2" max="2" width="35.5" style="109" customWidth="1"/>
    <col min="3" max="3" width="15.6640625" style="118" customWidth="1"/>
    <col min="4" max="4" width="47.5" style="117" customWidth="1"/>
    <col min="5" max="5" width="37.1640625" style="119" customWidth="1"/>
    <col min="6" max="16384" width="9" style="109"/>
  </cols>
  <sheetData>
    <row r="1" spans="1:15" ht="16.899999999999999" customHeight="1" x14ac:dyDescent="0.25">
      <c r="A1" s="113"/>
      <c r="B1" s="108"/>
      <c r="C1" s="114"/>
      <c r="D1" s="162" t="s">
        <v>0</v>
      </c>
      <c r="E1" s="162"/>
      <c r="K1" s="174"/>
      <c r="L1" s="174"/>
      <c r="M1" s="174"/>
      <c r="N1" s="174"/>
      <c r="O1" s="174"/>
    </row>
    <row r="2" spans="1:15" ht="16.899999999999999" customHeight="1" x14ac:dyDescent="0.25">
      <c r="A2" s="113"/>
      <c r="B2" s="108"/>
      <c r="C2" s="114"/>
      <c r="D2" s="162" t="s">
        <v>1</v>
      </c>
      <c r="E2" s="162"/>
      <c r="K2" s="174"/>
      <c r="L2" s="174"/>
      <c r="M2" s="174"/>
      <c r="N2" s="174"/>
      <c r="O2" s="174"/>
    </row>
    <row r="3" spans="1:15" ht="16.899999999999999" customHeight="1" x14ac:dyDescent="0.25">
      <c r="A3" s="113"/>
      <c r="B3" s="108"/>
      <c r="C3" s="114"/>
      <c r="D3" s="162" t="s">
        <v>2</v>
      </c>
      <c r="E3" s="162"/>
      <c r="K3" s="174"/>
      <c r="L3" s="174"/>
      <c r="M3" s="174"/>
      <c r="N3" s="174"/>
      <c r="O3" s="174"/>
    </row>
    <row r="4" spans="1:15" ht="16.899999999999999" customHeight="1" x14ac:dyDescent="0.25">
      <c r="A4" s="113"/>
      <c r="B4" s="108"/>
      <c r="C4" s="114"/>
      <c r="D4" s="162" t="s">
        <v>3</v>
      </c>
      <c r="E4" s="162"/>
      <c r="K4" s="174"/>
      <c r="L4" s="174"/>
      <c r="M4" s="174"/>
      <c r="N4" s="174"/>
      <c r="O4" s="174"/>
    </row>
    <row r="5" spans="1:15" ht="16.899999999999999" customHeight="1" x14ac:dyDescent="0.2">
      <c r="A5" s="113"/>
      <c r="B5" s="108"/>
      <c r="C5" s="114"/>
      <c r="D5" s="113"/>
      <c r="E5" s="115"/>
    </row>
    <row r="6" spans="1:15" ht="14.25" customHeight="1" x14ac:dyDescent="0.2">
      <c r="A6" s="113"/>
      <c r="B6" s="108"/>
      <c r="C6" s="114"/>
      <c r="D6" s="113"/>
      <c r="E6" s="115"/>
    </row>
    <row r="7" spans="1:15" ht="16.899999999999999" customHeight="1" x14ac:dyDescent="0.2">
      <c r="A7" s="163" t="s">
        <v>4</v>
      </c>
      <c r="B7" s="163"/>
      <c r="C7" s="163"/>
      <c r="D7" s="163"/>
      <c r="E7" s="163"/>
      <c r="F7" s="116"/>
      <c r="G7" s="116"/>
      <c r="H7" s="116"/>
      <c r="I7" s="116"/>
      <c r="J7" s="116"/>
    </row>
    <row r="8" spans="1:15" ht="16.899999999999999" customHeight="1" x14ac:dyDescent="0.2">
      <c r="A8" s="163" t="s">
        <v>5</v>
      </c>
      <c r="B8" s="163"/>
      <c r="C8" s="163"/>
      <c r="D8" s="163"/>
      <c r="E8" s="163"/>
      <c r="F8" s="116"/>
      <c r="G8" s="116"/>
      <c r="H8" s="116"/>
      <c r="I8" s="116"/>
      <c r="J8" s="116"/>
    </row>
    <row r="9" spans="1:15" ht="16.899999999999999" customHeight="1" x14ac:dyDescent="0.2">
      <c r="A9" s="163" t="s">
        <v>6</v>
      </c>
      <c r="B9" s="163"/>
      <c r="C9" s="163"/>
      <c r="D9" s="163"/>
      <c r="E9" s="163"/>
      <c r="F9" s="116"/>
      <c r="G9" s="116"/>
      <c r="H9" s="116"/>
      <c r="I9" s="116"/>
      <c r="J9" s="116"/>
    </row>
    <row r="10" spans="1:15" ht="16.899999999999999" customHeight="1" x14ac:dyDescent="0.2">
      <c r="A10" s="163" t="s">
        <v>7</v>
      </c>
      <c r="B10" s="163"/>
      <c r="C10" s="163"/>
      <c r="D10" s="163"/>
      <c r="E10" s="163"/>
      <c r="F10" s="116"/>
      <c r="G10" s="116"/>
      <c r="H10" s="116"/>
      <c r="I10" s="116"/>
      <c r="J10" s="116"/>
    </row>
    <row r="11" spans="1:15" ht="16.899999999999999" customHeight="1" x14ac:dyDescent="0.2">
      <c r="A11" s="163" t="s">
        <v>8</v>
      </c>
      <c r="B11" s="163"/>
      <c r="C11" s="163"/>
      <c r="D11" s="163"/>
      <c r="E11" s="163"/>
      <c r="F11" s="116"/>
      <c r="G11" s="116"/>
      <c r="H11" s="116"/>
      <c r="I11" s="116"/>
      <c r="J11" s="116"/>
    </row>
    <row r="12" spans="1:15" ht="17.100000000000001" customHeight="1" x14ac:dyDescent="0.2"/>
    <row r="13" spans="1:15" ht="100.15" customHeight="1" x14ac:dyDescent="0.2">
      <c r="A13" s="144" t="s">
        <v>9</v>
      </c>
      <c r="B13" s="145" t="s">
        <v>10</v>
      </c>
      <c r="C13" s="158" t="s">
        <v>11</v>
      </c>
      <c r="D13" s="144" t="s">
        <v>12</v>
      </c>
      <c r="E13" s="164" t="s">
        <v>13</v>
      </c>
      <c r="F13" s="120"/>
    </row>
    <row r="14" spans="1:15" ht="13.9" hidden="1" customHeight="1" x14ac:dyDescent="0.2">
      <c r="A14" s="144"/>
      <c r="B14" s="147"/>
      <c r="C14" s="158"/>
      <c r="D14" s="144"/>
      <c r="E14" s="164"/>
      <c r="F14" s="120"/>
    </row>
    <row r="15" spans="1:15" ht="17.25" customHeight="1" x14ac:dyDescent="0.2">
      <c r="A15" s="121">
        <v>1</v>
      </c>
      <c r="B15" s="110">
        <v>2</v>
      </c>
      <c r="C15" s="110">
        <v>3</v>
      </c>
      <c r="D15" s="121">
        <v>4</v>
      </c>
      <c r="E15" s="122">
        <v>5</v>
      </c>
      <c r="F15" s="120"/>
    </row>
    <row r="16" spans="1:15" ht="17.25" customHeight="1" x14ac:dyDescent="0.2">
      <c r="A16" s="151">
        <v>1</v>
      </c>
      <c r="B16" s="165" t="s">
        <v>14</v>
      </c>
      <c r="C16" s="168" t="s">
        <v>15</v>
      </c>
      <c r="D16" s="131" t="s">
        <v>16</v>
      </c>
      <c r="E16" s="107">
        <v>3702831.57</v>
      </c>
      <c r="F16" s="120"/>
    </row>
    <row r="17" spans="1:6" ht="17.25" customHeight="1" x14ac:dyDescent="0.2">
      <c r="A17" s="152"/>
      <c r="B17" s="166"/>
      <c r="C17" s="169"/>
      <c r="D17" s="131" t="s">
        <v>17</v>
      </c>
      <c r="E17" s="107">
        <v>151890.07999999999</v>
      </c>
      <c r="F17" s="120"/>
    </row>
    <row r="18" spans="1:6" ht="17.25" customHeight="1" x14ac:dyDescent="0.2">
      <c r="A18" s="153"/>
      <c r="B18" s="167"/>
      <c r="C18" s="170"/>
      <c r="D18" s="131" t="s">
        <v>18</v>
      </c>
      <c r="E18" s="107">
        <v>3854721.65</v>
      </c>
      <c r="F18" s="120"/>
    </row>
    <row r="19" spans="1:6" ht="17.25" customHeight="1" x14ac:dyDescent="0.2">
      <c r="A19" s="151">
        <v>2</v>
      </c>
      <c r="B19" s="165" t="s">
        <v>14</v>
      </c>
      <c r="C19" s="168" t="s">
        <v>19</v>
      </c>
      <c r="D19" s="131" t="s">
        <v>16</v>
      </c>
      <c r="E19" s="107">
        <v>7405663.1399999997</v>
      </c>
      <c r="F19" s="120"/>
    </row>
    <row r="20" spans="1:6" ht="17.25" customHeight="1" x14ac:dyDescent="0.2">
      <c r="A20" s="152"/>
      <c r="B20" s="166"/>
      <c r="C20" s="169"/>
      <c r="D20" s="131" t="s">
        <v>17</v>
      </c>
      <c r="E20" s="107">
        <v>303780.15999999997</v>
      </c>
      <c r="F20" s="120"/>
    </row>
    <row r="21" spans="1:6" ht="17.25" customHeight="1" x14ac:dyDescent="0.2">
      <c r="A21" s="153"/>
      <c r="B21" s="167"/>
      <c r="C21" s="170"/>
      <c r="D21" s="131" t="s">
        <v>18</v>
      </c>
      <c r="E21" s="107">
        <v>7709443.2999999998</v>
      </c>
      <c r="F21" s="120"/>
    </row>
    <row r="22" spans="1:6" ht="16.899999999999999" customHeight="1" x14ac:dyDescent="0.2">
      <c r="A22" s="151">
        <v>3</v>
      </c>
      <c r="B22" s="165" t="s">
        <v>14</v>
      </c>
      <c r="C22" s="168" t="s">
        <v>20</v>
      </c>
      <c r="D22" s="131" t="s">
        <v>16</v>
      </c>
      <c r="E22" s="107">
        <v>1851415.78</v>
      </c>
      <c r="F22" s="120"/>
    </row>
    <row r="23" spans="1:6" ht="16.899999999999999" customHeight="1" x14ac:dyDescent="0.2">
      <c r="A23" s="152"/>
      <c r="B23" s="166"/>
      <c r="C23" s="169"/>
      <c r="D23" s="131" t="s">
        <v>17</v>
      </c>
      <c r="E23" s="107">
        <v>75945.039999999994</v>
      </c>
      <c r="F23" s="120"/>
    </row>
    <row r="24" spans="1:6" ht="16.899999999999999" customHeight="1" x14ac:dyDescent="0.2">
      <c r="A24" s="153"/>
      <c r="B24" s="167"/>
      <c r="C24" s="170"/>
      <c r="D24" s="131" t="s">
        <v>18</v>
      </c>
      <c r="E24" s="107">
        <v>1927360.82</v>
      </c>
      <c r="F24" s="120"/>
    </row>
    <row r="25" spans="1:6" ht="16.899999999999999" customHeight="1" x14ac:dyDescent="0.2">
      <c r="A25" s="121">
        <v>4</v>
      </c>
      <c r="B25" s="111" t="s">
        <v>14</v>
      </c>
      <c r="C25" s="110" t="s">
        <v>21</v>
      </c>
      <c r="D25" s="131" t="s">
        <v>22</v>
      </c>
      <c r="E25" s="107">
        <v>4754302.4800000004</v>
      </c>
      <c r="F25" s="120"/>
    </row>
    <row r="26" spans="1:6" ht="16.899999999999999" customHeight="1" x14ac:dyDescent="0.2">
      <c r="A26" s="121">
        <v>1</v>
      </c>
      <c r="B26" s="110">
        <v>2</v>
      </c>
      <c r="C26" s="110">
        <v>3</v>
      </c>
      <c r="D26" s="121">
        <v>4</v>
      </c>
      <c r="E26" s="122">
        <v>5</v>
      </c>
      <c r="F26" s="120"/>
    </row>
    <row r="27" spans="1:6" ht="16.899999999999999" customHeight="1" x14ac:dyDescent="0.2">
      <c r="A27" s="144"/>
      <c r="B27" s="143"/>
      <c r="C27" s="143"/>
      <c r="D27" s="131" t="s">
        <v>16</v>
      </c>
      <c r="E27" s="107">
        <v>7405663.1399999997</v>
      </c>
      <c r="F27" s="120"/>
    </row>
    <row r="28" spans="1:6" ht="16.899999999999999" customHeight="1" x14ac:dyDescent="0.2">
      <c r="A28" s="144"/>
      <c r="B28" s="143"/>
      <c r="C28" s="143"/>
      <c r="D28" s="131" t="s">
        <v>17</v>
      </c>
      <c r="E28" s="107">
        <v>551780.16</v>
      </c>
      <c r="F28" s="120"/>
    </row>
    <row r="29" spans="1:6" ht="16.899999999999999" customHeight="1" x14ac:dyDescent="0.2">
      <c r="A29" s="144"/>
      <c r="B29" s="143"/>
      <c r="C29" s="143"/>
      <c r="D29" s="131" t="s">
        <v>18</v>
      </c>
      <c r="E29" s="107">
        <v>12711745.779999999</v>
      </c>
      <c r="F29" s="120"/>
    </row>
    <row r="30" spans="1:6" ht="16.899999999999999" customHeight="1" x14ac:dyDescent="0.2">
      <c r="A30" s="151">
        <v>5</v>
      </c>
      <c r="B30" s="142" t="s">
        <v>23</v>
      </c>
      <c r="C30" s="143">
        <v>2</v>
      </c>
      <c r="D30" s="131" t="s">
        <v>24</v>
      </c>
      <c r="E30" s="107">
        <v>8274424.8600000003</v>
      </c>
      <c r="F30" s="120"/>
    </row>
    <row r="31" spans="1:6" ht="16.899999999999999" customHeight="1" x14ac:dyDescent="0.2">
      <c r="A31" s="152"/>
      <c r="B31" s="142"/>
      <c r="C31" s="143"/>
      <c r="D31" s="131" t="s">
        <v>17</v>
      </c>
      <c r="E31" s="107">
        <v>466942.1</v>
      </c>
      <c r="F31" s="120"/>
    </row>
    <row r="32" spans="1:6" ht="16.899999999999999" customHeight="1" x14ac:dyDescent="0.2">
      <c r="A32" s="153"/>
      <c r="B32" s="142"/>
      <c r="C32" s="143"/>
      <c r="D32" s="131" t="s">
        <v>18</v>
      </c>
      <c r="E32" s="107" t="s">
        <v>25</v>
      </c>
      <c r="F32" s="120"/>
    </row>
    <row r="33" spans="1:6" ht="16.899999999999999" customHeight="1" x14ac:dyDescent="0.2">
      <c r="A33" s="151">
        <v>6</v>
      </c>
      <c r="B33" s="165" t="s">
        <v>23</v>
      </c>
      <c r="C33" s="168">
        <v>28</v>
      </c>
      <c r="D33" s="131" t="s">
        <v>26</v>
      </c>
      <c r="E33" s="107">
        <v>465992.84</v>
      </c>
      <c r="F33" s="120"/>
    </row>
    <row r="34" spans="1:6" ht="16.899999999999999" customHeight="1" x14ac:dyDescent="0.2">
      <c r="A34" s="152"/>
      <c r="B34" s="166"/>
      <c r="C34" s="169"/>
      <c r="D34" s="131" t="s">
        <v>27</v>
      </c>
      <c r="E34" s="107">
        <v>2218277.17</v>
      </c>
      <c r="F34" s="120"/>
    </row>
    <row r="35" spans="1:6" ht="16.899999999999999" customHeight="1" x14ac:dyDescent="0.2">
      <c r="A35" s="152"/>
      <c r="B35" s="166"/>
      <c r="C35" s="169"/>
      <c r="D35" s="131" t="s">
        <v>28</v>
      </c>
      <c r="E35" s="123">
        <v>452638.79</v>
      </c>
      <c r="F35" s="120"/>
    </row>
    <row r="36" spans="1:6" ht="16.899999999999999" customHeight="1" x14ac:dyDescent="0.2">
      <c r="A36" s="152"/>
      <c r="B36" s="166"/>
      <c r="C36" s="169"/>
      <c r="D36" s="131" t="s">
        <v>29</v>
      </c>
      <c r="E36" s="123">
        <v>498576.42</v>
      </c>
      <c r="F36" s="120"/>
    </row>
    <row r="37" spans="1:6" ht="16.899999999999999" customHeight="1" x14ac:dyDescent="0.2">
      <c r="A37" s="152"/>
      <c r="B37" s="166"/>
      <c r="C37" s="169"/>
      <c r="D37" s="131" t="s">
        <v>30</v>
      </c>
      <c r="E37" s="123">
        <v>768107.44</v>
      </c>
      <c r="F37" s="120"/>
    </row>
    <row r="38" spans="1:6" ht="16.899999999999999" customHeight="1" x14ac:dyDescent="0.2">
      <c r="A38" s="152"/>
      <c r="B38" s="166"/>
      <c r="C38" s="169"/>
      <c r="D38" s="131" t="s">
        <v>24</v>
      </c>
      <c r="E38" s="123">
        <v>6537367.29</v>
      </c>
      <c r="F38" s="120"/>
    </row>
    <row r="39" spans="1:6" ht="16.899999999999999" customHeight="1" x14ac:dyDescent="0.2">
      <c r="A39" s="152"/>
      <c r="B39" s="166"/>
      <c r="C39" s="169"/>
      <c r="D39" s="131" t="s">
        <v>31</v>
      </c>
      <c r="E39" s="123">
        <v>4900694.5599999996</v>
      </c>
      <c r="F39" s="120"/>
    </row>
    <row r="40" spans="1:6" ht="16.899999999999999" customHeight="1" x14ac:dyDescent="0.2">
      <c r="A40" s="152"/>
      <c r="B40" s="166"/>
      <c r="C40" s="169"/>
      <c r="D40" s="131" t="s">
        <v>32</v>
      </c>
      <c r="E40" s="123">
        <v>399817.36</v>
      </c>
      <c r="F40" s="120"/>
    </row>
    <row r="41" spans="1:6" ht="16.899999999999999" customHeight="1" x14ac:dyDescent="0.2">
      <c r="A41" s="153"/>
      <c r="B41" s="167"/>
      <c r="C41" s="170"/>
      <c r="D41" s="131" t="s">
        <v>18</v>
      </c>
      <c r="E41" s="123">
        <v>16241471.869999999</v>
      </c>
      <c r="F41" s="120"/>
    </row>
    <row r="42" spans="1:6" ht="16.899999999999999" customHeight="1" x14ac:dyDescent="0.2">
      <c r="A42" s="151">
        <v>7</v>
      </c>
      <c r="B42" s="155" t="s">
        <v>501</v>
      </c>
      <c r="C42" s="143">
        <v>59</v>
      </c>
      <c r="D42" s="131" t="s">
        <v>33</v>
      </c>
      <c r="E42" s="123">
        <v>1323903.43</v>
      </c>
      <c r="F42" s="120"/>
    </row>
    <row r="43" spans="1:6" ht="16.899999999999999" customHeight="1" x14ac:dyDescent="0.2">
      <c r="A43" s="153"/>
      <c r="B43" s="142"/>
      <c r="C43" s="143"/>
      <c r="D43" s="131" t="s">
        <v>18</v>
      </c>
      <c r="E43" s="123">
        <v>1323903.43</v>
      </c>
      <c r="F43" s="120"/>
    </row>
    <row r="44" spans="1:6" ht="16.899999999999999" customHeight="1" x14ac:dyDescent="0.2">
      <c r="A44" s="151">
        <v>8</v>
      </c>
      <c r="B44" s="165" t="s">
        <v>34</v>
      </c>
      <c r="C44" s="168">
        <v>71</v>
      </c>
      <c r="D44" s="131" t="s">
        <v>22</v>
      </c>
      <c r="E44" s="107">
        <v>2377151.2400000002</v>
      </c>
      <c r="F44" s="120"/>
    </row>
    <row r="45" spans="1:6" ht="16.899999999999999" customHeight="1" x14ac:dyDescent="0.2">
      <c r="A45" s="152"/>
      <c r="B45" s="166"/>
      <c r="C45" s="169"/>
      <c r="D45" s="131" t="s">
        <v>17</v>
      </c>
      <c r="E45" s="107">
        <v>124000</v>
      </c>
      <c r="F45" s="120"/>
    </row>
    <row r="46" spans="1:6" ht="16.899999999999999" customHeight="1" x14ac:dyDescent="0.2">
      <c r="A46" s="153"/>
      <c r="B46" s="167"/>
      <c r="C46" s="170"/>
      <c r="D46" s="131" t="s">
        <v>18</v>
      </c>
      <c r="E46" s="107">
        <v>2501151.2400000002</v>
      </c>
      <c r="F46" s="120"/>
    </row>
    <row r="47" spans="1:6" ht="16.899999999999999" customHeight="1" x14ac:dyDescent="0.2">
      <c r="A47" s="151">
        <v>9</v>
      </c>
      <c r="B47" s="165" t="s">
        <v>34</v>
      </c>
      <c r="C47" s="168">
        <v>73</v>
      </c>
      <c r="D47" s="131" t="s">
        <v>22</v>
      </c>
      <c r="E47" s="107">
        <v>2377151.2400000002</v>
      </c>
      <c r="F47" s="120"/>
    </row>
    <row r="48" spans="1:6" ht="16.899999999999999" customHeight="1" x14ac:dyDescent="0.2">
      <c r="A48" s="152"/>
      <c r="B48" s="166"/>
      <c r="C48" s="169"/>
      <c r="D48" s="131" t="s">
        <v>17</v>
      </c>
      <c r="E48" s="107">
        <v>124000</v>
      </c>
      <c r="F48" s="120"/>
    </row>
    <row r="49" spans="1:6" ht="16.899999999999999" customHeight="1" x14ac:dyDescent="0.2">
      <c r="A49" s="153"/>
      <c r="B49" s="167"/>
      <c r="C49" s="170"/>
      <c r="D49" s="131" t="s">
        <v>18</v>
      </c>
      <c r="E49" s="107">
        <v>2501151.2400000002</v>
      </c>
      <c r="F49" s="120"/>
    </row>
    <row r="50" spans="1:6" ht="16.899999999999999" customHeight="1" x14ac:dyDescent="0.2">
      <c r="A50" s="151">
        <v>10</v>
      </c>
      <c r="B50" s="165" t="s">
        <v>34</v>
      </c>
      <c r="C50" s="168">
        <v>80</v>
      </c>
      <c r="D50" s="131" t="s">
        <v>22</v>
      </c>
      <c r="E50" s="107">
        <v>2377151.2400000002</v>
      </c>
      <c r="F50" s="120"/>
    </row>
    <row r="51" spans="1:6" ht="16.899999999999999" customHeight="1" x14ac:dyDescent="0.2">
      <c r="A51" s="152"/>
      <c r="B51" s="166"/>
      <c r="C51" s="169"/>
      <c r="D51" s="131" t="s">
        <v>17</v>
      </c>
      <c r="E51" s="107">
        <v>124000</v>
      </c>
      <c r="F51" s="120"/>
    </row>
    <row r="52" spans="1:6" ht="16.899999999999999" customHeight="1" x14ac:dyDescent="0.2">
      <c r="A52" s="153"/>
      <c r="B52" s="167"/>
      <c r="C52" s="170"/>
      <c r="D52" s="131" t="s">
        <v>18</v>
      </c>
      <c r="E52" s="107">
        <v>2501151.2400000002</v>
      </c>
      <c r="F52" s="120"/>
    </row>
    <row r="53" spans="1:6" ht="16.899999999999999" customHeight="1" x14ac:dyDescent="0.2">
      <c r="A53" s="144">
        <v>11</v>
      </c>
      <c r="B53" s="165" t="s">
        <v>34</v>
      </c>
      <c r="C53" s="143">
        <v>82</v>
      </c>
      <c r="D53" s="131" t="s">
        <v>22</v>
      </c>
      <c r="E53" s="107">
        <v>2377151.2400000002</v>
      </c>
      <c r="F53" s="120"/>
    </row>
    <row r="54" spans="1:6" ht="16.899999999999999" customHeight="1" x14ac:dyDescent="0.2">
      <c r="A54" s="144"/>
      <c r="B54" s="167"/>
      <c r="C54" s="143"/>
      <c r="D54" s="131" t="s">
        <v>17</v>
      </c>
      <c r="E54" s="107">
        <v>124000</v>
      </c>
      <c r="F54" s="120"/>
    </row>
    <row r="55" spans="1:6" ht="16.899999999999999" customHeight="1" x14ac:dyDescent="0.2">
      <c r="A55" s="121">
        <v>1</v>
      </c>
      <c r="B55" s="110">
        <v>2</v>
      </c>
      <c r="C55" s="110">
        <v>3</v>
      </c>
      <c r="D55" s="121">
        <v>4</v>
      </c>
      <c r="E55" s="122">
        <v>5</v>
      </c>
      <c r="F55" s="120"/>
    </row>
    <row r="56" spans="1:6" ht="16.899999999999999" customHeight="1" x14ac:dyDescent="0.2">
      <c r="A56" s="124"/>
      <c r="B56" s="112"/>
      <c r="C56" s="112"/>
      <c r="D56" s="131" t="s">
        <v>18</v>
      </c>
      <c r="E56" s="107">
        <v>2501151.2400000002</v>
      </c>
      <c r="F56" s="120"/>
    </row>
    <row r="57" spans="1:6" ht="16.899999999999999" customHeight="1" x14ac:dyDescent="0.2">
      <c r="A57" s="151">
        <v>12</v>
      </c>
      <c r="B57" s="165" t="s">
        <v>34</v>
      </c>
      <c r="C57" s="168">
        <v>88</v>
      </c>
      <c r="D57" s="131" t="s">
        <v>22</v>
      </c>
      <c r="E57" s="107">
        <v>2377151.2400000002</v>
      </c>
      <c r="F57" s="120"/>
    </row>
    <row r="58" spans="1:6" ht="16.899999999999999" customHeight="1" x14ac:dyDescent="0.2">
      <c r="A58" s="152"/>
      <c r="B58" s="166"/>
      <c r="C58" s="169"/>
      <c r="D58" s="131" t="s">
        <v>17</v>
      </c>
      <c r="E58" s="107">
        <v>124000</v>
      </c>
      <c r="F58" s="120"/>
    </row>
    <row r="59" spans="1:6" ht="16.899999999999999" customHeight="1" x14ac:dyDescent="0.2">
      <c r="A59" s="153"/>
      <c r="B59" s="167"/>
      <c r="C59" s="170"/>
      <c r="D59" s="131" t="s">
        <v>18</v>
      </c>
      <c r="E59" s="107">
        <v>2501151.2400000002</v>
      </c>
      <c r="F59" s="120"/>
    </row>
    <row r="60" spans="1:6" ht="16.899999999999999" customHeight="1" x14ac:dyDescent="0.2">
      <c r="A60" s="151">
        <v>13</v>
      </c>
      <c r="B60" s="165" t="s">
        <v>34</v>
      </c>
      <c r="C60" s="168">
        <v>89</v>
      </c>
      <c r="D60" s="131" t="s">
        <v>22</v>
      </c>
      <c r="E60" s="107">
        <v>2377151.2400000002</v>
      </c>
      <c r="F60" s="120"/>
    </row>
    <row r="61" spans="1:6" ht="16.899999999999999" customHeight="1" x14ac:dyDescent="0.2">
      <c r="A61" s="152"/>
      <c r="B61" s="166"/>
      <c r="C61" s="169"/>
      <c r="D61" s="131" t="s">
        <v>17</v>
      </c>
      <c r="E61" s="107">
        <v>124000</v>
      </c>
      <c r="F61" s="120"/>
    </row>
    <row r="62" spans="1:6" ht="16.899999999999999" customHeight="1" x14ac:dyDescent="0.2">
      <c r="A62" s="153"/>
      <c r="B62" s="167"/>
      <c r="C62" s="170"/>
      <c r="D62" s="131" t="s">
        <v>18</v>
      </c>
      <c r="E62" s="107">
        <v>2501151.2400000002</v>
      </c>
      <c r="F62" s="120"/>
    </row>
    <row r="63" spans="1:6" ht="16.899999999999999" customHeight="1" x14ac:dyDescent="0.2">
      <c r="A63" s="151">
        <v>14</v>
      </c>
      <c r="B63" s="165" t="s">
        <v>35</v>
      </c>
      <c r="C63" s="168">
        <v>26</v>
      </c>
      <c r="D63" s="131" t="s">
        <v>22</v>
      </c>
      <c r="E63" s="107">
        <v>2377151.2400000002</v>
      </c>
      <c r="F63" s="120"/>
    </row>
    <row r="64" spans="1:6" ht="16.899999999999999" customHeight="1" x14ac:dyDescent="0.2">
      <c r="A64" s="152"/>
      <c r="B64" s="166"/>
      <c r="C64" s="169"/>
      <c r="D64" s="131" t="s">
        <v>17</v>
      </c>
      <c r="E64" s="107">
        <v>124000</v>
      </c>
      <c r="F64" s="120"/>
    </row>
    <row r="65" spans="1:6" ht="16.899999999999999" customHeight="1" x14ac:dyDescent="0.2">
      <c r="A65" s="153"/>
      <c r="B65" s="167"/>
      <c r="C65" s="170"/>
      <c r="D65" s="131" t="s">
        <v>18</v>
      </c>
      <c r="E65" s="107">
        <v>2501151.2400000002</v>
      </c>
      <c r="F65" s="120"/>
    </row>
    <row r="66" spans="1:6" ht="16.899999999999999" customHeight="1" x14ac:dyDescent="0.2">
      <c r="A66" s="151">
        <v>15</v>
      </c>
      <c r="B66" s="165" t="s">
        <v>35</v>
      </c>
      <c r="C66" s="168">
        <v>28</v>
      </c>
      <c r="D66" s="131" t="s">
        <v>22</v>
      </c>
      <c r="E66" s="107">
        <v>2377151.2400000002</v>
      </c>
      <c r="F66" s="120"/>
    </row>
    <row r="67" spans="1:6" ht="16.899999999999999" customHeight="1" x14ac:dyDescent="0.2">
      <c r="A67" s="152"/>
      <c r="B67" s="166"/>
      <c r="C67" s="169"/>
      <c r="D67" s="131" t="s">
        <v>17</v>
      </c>
      <c r="E67" s="107">
        <v>124000</v>
      </c>
      <c r="F67" s="120"/>
    </row>
    <row r="68" spans="1:6" ht="16.899999999999999" customHeight="1" x14ac:dyDescent="0.2">
      <c r="A68" s="153"/>
      <c r="B68" s="167"/>
      <c r="C68" s="170"/>
      <c r="D68" s="131" t="s">
        <v>18</v>
      </c>
      <c r="E68" s="107">
        <v>2501151.2400000002</v>
      </c>
      <c r="F68" s="120"/>
    </row>
    <row r="69" spans="1:6" ht="16.899999999999999" customHeight="1" x14ac:dyDescent="0.2">
      <c r="A69" s="151">
        <v>16</v>
      </c>
      <c r="B69" s="165" t="s">
        <v>35</v>
      </c>
      <c r="C69" s="168" t="s">
        <v>36</v>
      </c>
      <c r="D69" s="131" t="s">
        <v>22</v>
      </c>
      <c r="E69" s="107">
        <v>2377151.2400000002</v>
      </c>
      <c r="F69" s="120"/>
    </row>
    <row r="70" spans="1:6" ht="16.899999999999999" customHeight="1" x14ac:dyDescent="0.2">
      <c r="A70" s="152"/>
      <c r="B70" s="166"/>
      <c r="C70" s="169"/>
      <c r="D70" s="131" t="s">
        <v>17</v>
      </c>
      <c r="E70" s="107">
        <v>124000</v>
      </c>
      <c r="F70" s="120"/>
    </row>
    <row r="71" spans="1:6" ht="16.899999999999999" customHeight="1" x14ac:dyDescent="0.2">
      <c r="A71" s="153"/>
      <c r="B71" s="167"/>
      <c r="C71" s="170"/>
      <c r="D71" s="131" t="s">
        <v>18</v>
      </c>
      <c r="E71" s="107">
        <v>2501151.2400000002</v>
      </c>
      <c r="F71" s="120"/>
    </row>
    <row r="72" spans="1:6" ht="16.899999999999999" customHeight="1" x14ac:dyDescent="0.2">
      <c r="A72" s="151">
        <v>17</v>
      </c>
      <c r="B72" s="165" t="s">
        <v>35</v>
      </c>
      <c r="C72" s="168" t="s">
        <v>37</v>
      </c>
      <c r="D72" s="131" t="s">
        <v>22</v>
      </c>
      <c r="E72" s="107">
        <v>2377151.2400000002</v>
      </c>
      <c r="F72" s="120"/>
    </row>
    <row r="73" spans="1:6" ht="16.899999999999999" customHeight="1" x14ac:dyDescent="0.2">
      <c r="A73" s="152"/>
      <c r="B73" s="166"/>
      <c r="C73" s="169"/>
      <c r="D73" s="131" t="s">
        <v>17</v>
      </c>
      <c r="E73" s="107">
        <v>124000</v>
      </c>
      <c r="F73" s="120"/>
    </row>
    <row r="74" spans="1:6" ht="16.899999999999999" customHeight="1" x14ac:dyDescent="0.2">
      <c r="A74" s="153"/>
      <c r="B74" s="167"/>
      <c r="C74" s="170"/>
      <c r="D74" s="131" t="s">
        <v>18</v>
      </c>
      <c r="E74" s="107">
        <v>2501151.2400000002</v>
      </c>
      <c r="F74" s="120"/>
    </row>
    <row r="75" spans="1:6" ht="16.899999999999999" customHeight="1" x14ac:dyDescent="0.2">
      <c r="A75" s="151">
        <v>18</v>
      </c>
      <c r="B75" s="165" t="s">
        <v>35</v>
      </c>
      <c r="C75" s="168" t="s">
        <v>38</v>
      </c>
      <c r="D75" s="131" t="s">
        <v>22</v>
      </c>
      <c r="E75" s="107">
        <v>2377151.2400000002</v>
      </c>
      <c r="F75" s="120"/>
    </row>
    <row r="76" spans="1:6" ht="16.899999999999999" customHeight="1" x14ac:dyDescent="0.2">
      <c r="A76" s="152"/>
      <c r="B76" s="166"/>
      <c r="C76" s="169"/>
      <c r="D76" s="131" t="s">
        <v>17</v>
      </c>
      <c r="E76" s="107">
        <v>124000</v>
      </c>
      <c r="F76" s="120"/>
    </row>
    <row r="77" spans="1:6" ht="16.899999999999999" customHeight="1" x14ac:dyDescent="0.2">
      <c r="A77" s="153"/>
      <c r="B77" s="167"/>
      <c r="C77" s="170"/>
      <c r="D77" s="131" t="s">
        <v>18</v>
      </c>
      <c r="E77" s="107">
        <v>2501151.2400000002</v>
      </c>
      <c r="F77" s="120"/>
    </row>
    <row r="78" spans="1:6" ht="16.899999999999999" customHeight="1" x14ac:dyDescent="0.2">
      <c r="A78" s="151">
        <v>19</v>
      </c>
      <c r="B78" s="165" t="s">
        <v>35</v>
      </c>
      <c r="C78" s="168" t="s">
        <v>39</v>
      </c>
      <c r="D78" s="131" t="s">
        <v>22</v>
      </c>
      <c r="E78" s="107">
        <v>2377151.2400000002</v>
      </c>
      <c r="F78" s="120"/>
    </row>
    <row r="79" spans="1:6" ht="16.899999999999999" customHeight="1" x14ac:dyDescent="0.2">
      <c r="A79" s="152"/>
      <c r="B79" s="166"/>
      <c r="C79" s="169"/>
      <c r="D79" s="132" t="s">
        <v>17</v>
      </c>
      <c r="E79" s="125">
        <v>124000</v>
      </c>
      <c r="F79" s="120"/>
    </row>
    <row r="80" spans="1:6" ht="16.899999999999999" customHeight="1" x14ac:dyDescent="0.2">
      <c r="A80" s="153"/>
      <c r="B80" s="167"/>
      <c r="C80" s="170"/>
      <c r="D80" s="131" t="s">
        <v>18</v>
      </c>
      <c r="E80" s="107">
        <v>2501151.2400000002</v>
      </c>
      <c r="F80" s="120"/>
    </row>
    <row r="81" spans="1:6" ht="16.899999999999999" customHeight="1" x14ac:dyDescent="0.2">
      <c r="A81" s="151">
        <v>20</v>
      </c>
      <c r="B81" s="165" t="s">
        <v>35</v>
      </c>
      <c r="C81" s="168" t="s">
        <v>40</v>
      </c>
      <c r="D81" s="131" t="s">
        <v>22</v>
      </c>
      <c r="E81" s="107">
        <v>2377151.2400000002</v>
      </c>
      <c r="F81" s="120"/>
    </row>
    <row r="82" spans="1:6" ht="16.899999999999999" customHeight="1" x14ac:dyDescent="0.2">
      <c r="A82" s="152"/>
      <c r="B82" s="166"/>
      <c r="C82" s="169"/>
      <c r="D82" s="131" t="s">
        <v>17</v>
      </c>
      <c r="E82" s="107">
        <v>124000</v>
      </c>
      <c r="F82" s="120"/>
    </row>
    <row r="83" spans="1:6" ht="16.899999999999999" customHeight="1" x14ac:dyDescent="0.2">
      <c r="A83" s="153"/>
      <c r="B83" s="167"/>
      <c r="C83" s="170"/>
      <c r="D83" s="131" t="s">
        <v>18</v>
      </c>
      <c r="E83" s="107">
        <v>2501151.2400000002</v>
      </c>
      <c r="F83" s="120"/>
    </row>
    <row r="84" spans="1:6" ht="16.899999999999999" customHeight="1" x14ac:dyDescent="0.2">
      <c r="A84" s="121">
        <v>1</v>
      </c>
      <c r="B84" s="110">
        <v>2</v>
      </c>
      <c r="C84" s="110">
        <v>3</v>
      </c>
      <c r="D84" s="121">
        <v>4</v>
      </c>
      <c r="E84" s="122">
        <v>5</v>
      </c>
      <c r="F84" s="120"/>
    </row>
    <row r="85" spans="1:6" ht="16.899999999999999" customHeight="1" x14ac:dyDescent="0.2">
      <c r="A85" s="151">
        <v>21</v>
      </c>
      <c r="B85" s="165" t="s">
        <v>35</v>
      </c>
      <c r="C85" s="168">
        <v>36</v>
      </c>
      <c r="D85" s="131" t="s">
        <v>22</v>
      </c>
      <c r="E85" s="107">
        <v>2377151.2400000002</v>
      </c>
      <c r="F85" s="120"/>
    </row>
    <row r="86" spans="1:6" ht="16.899999999999999" customHeight="1" x14ac:dyDescent="0.2">
      <c r="A86" s="152"/>
      <c r="B86" s="166"/>
      <c r="C86" s="169"/>
      <c r="D86" s="131" t="s">
        <v>17</v>
      </c>
      <c r="E86" s="107">
        <v>124000</v>
      </c>
      <c r="F86" s="120"/>
    </row>
    <row r="87" spans="1:6" ht="16.899999999999999" customHeight="1" x14ac:dyDescent="0.2">
      <c r="A87" s="153"/>
      <c r="B87" s="167"/>
      <c r="C87" s="170"/>
      <c r="D87" s="131" t="s">
        <v>18</v>
      </c>
      <c r="E87" s="107">
        <v>2501151.2400000002</v>
      </c>
      <c r="F87" s="120"/>
    </row>
    <row r="88" spans="1:6" ht="16.899999999999999" customHeight="1" x14ac:dyDescent="0.2">
      <c r="A88" s="151">
        <v>22</v>
      </c>
      <c r="B88" s="165" t="s">
        <v>35</v>
      </c>
      <c r="C88" s="168">
        <v>38</v>
      </c>
      <c r="D88" s="131" t="s">
        <v>22</v>
      </c>
      <c r="E88" s="107">
        <v>2377151.2400000002</v>
      </c>
      <c r="F88" s="120"/>
    </row>
    <row r="89" spans="1:6" ht="16.899999999999999" customHeight="1" x14ac:dyDescent="0.2">
      <c r="A89" s="152"/>
      <c r="B89" s="166"/>
      <c r="C89" s="169"/>
      <c r="D89" s="131" t="s">
        <v>17</v>
      </c>
      <c r="E89" s="107">
        <v>124000</v>
      </c>
      <c r="F89" s="120"/>
    </row>
    <row r="90" spans="1:6" ht="16.899999999999999" customHeight="1" x14ac:dyDescent="0.2">
      <c r="A90" s="153"/>
      <c r="B90" s="167"/>
      <c r="C90" s="170"/>
      <c r="D90" s="131" t="s">
        <v>18</v>
      </c>
      <c r="E90" s="107">
        <v>2501151.2400000002</v>
      </c>
      <c r="F90" s="120"/>
    </row>
    <row r="91" spans="1:6" ht="16.899999999999999" customHeight="1" x14ac:dyDescent="0.2">
      <c r="A91" s="151">
        <v>23</v>
      </c>
      <c r="B91" s="165" t="s">
        <v>35</v>
      </c>
      <c r="C91" s="168">
        <v>40</v>
      </c>
      <c r="D91" s="131" t="s">
        <v>22</v>
      </c>
      <c r="E91" s="107">
        <v>2377151.2400000002</v>
      </c>
      <c r="F91" s="120"/>
    </row>
    <row r="92" spans="1:6" ht="16.899999999999999" customHeight="1" x14ac:dyDescent="0.2">
      <c r="A92" s="152"/>
      <c r="B92" s="166"/>
      <c r="C92" s="169"/>
      <c r="D92" s="131" t="s">
        <v>17</v>
      </c>
      <c r="E92" s="107">
        <v>124000</v>
      </c>
      <c r="F92" s="120"/>
    </row>
    <row r="93" spans="1:6" ht="16.899999999999999" customHeight="1" x14ac:dyDescent="0.2">
      <c r="A93" s="153"/>
      <c r="B93" s="167"/>
      <c r="C93" s="170"/>
      <c r="D93" s="131" t="s">
        <v>18</v>
      </c>
      <c r="E93" s="107">
        <v>2501151.2400000002</v>
      </c>
      <c r="F93" s="120"/>
    </row>
    <row r="94" spans="1:6" ht="16.899999999999999" customHeight="1" x14ac:dyDescent="0.2">
      <c r="A94" s="151">
        <v>24</v>
      </c>
      <c r="B94" s="165" t="s">
        <v>41</v>
      </c>
      <c r="C94" s="168">
        <v>3</v>
      </c>
      <c r="D94" s="131" t="s">
        <v>22</v>
      </c>
      <c r="E94" s="107">
        <v>2377151.2400000002</v>
      </c>
      <c r="F94" s="120"/>
    </row>
    <row r="95" spans="1:6" ht="16.899999999999999" customHeight="1" x14ac:dyDescent="0.2">
      <c r="A95" s="152"/>
      <c r="B95" s="166"/>
      <c r="C95" s="169"/>
      <c r="D95" s="131" t="s">
        <v>17</v>
      </c>
      <c r="E95" s="107">
        <v>124000</v>
      </c>
      <c r="F95" s="120"/>
    </row>
    <row r="96" spans="1:6" ht="16.899999999999999" customHeight="1" x14ac:dyDescent="0.2">
      <c r="A96" s="153"/>
      <c r="B96" s="167"/>
      <c r="C96" s="170"/>
      <c r="D96" s="131" t="s">
        <v>18</v>
      </c>
      <c r="E96" s="107">
        <v>2501151.2400000002</v>
      </c>
      <c r="F96" s="120"/>
    </row>
    <row r="97" spans="1:6" ht="16.899999999999999" customHeight="1" x14ac:dyDescent="0.2">
      <c r="A97" s="151">
        <v>25</v>
      </c>
      <c r="B97" s="165" t="s">
        <v>41</v>
      </c>
      <c r="C97" s="168">
        <v>5</v>
      </c>
      <c r="D97" s="131" t="s">
        <v>22</v>
      </c>
      <c r="E97" s="107">
        <v>2377151.2400000002</v>
      </c>
      <c r="F97" s="120"/>
    </row>
    <row r="98" spans="1:6" ht="16.899999999999999" customHeight="1" x14ac:dyDescent="0.2">
      <c r="A98" s="152"/>
      <c r="B98" s="166"/>
      <c r="C98" s="169"/>
      <c r="D98" s="131" t="s">
        <v>17</v>
      </c>
      <c r="E98" s="107">
        <v>124000</v>
      </c>
      <c r="F98" s="120"/>
    </row>
    <row r="99" spans="1:6" ht="16.899999999999999" customHeight="1" x14ac:dyDescent="0.2">
      <c r="A99" s="153"/>
      <c r="B99" s="167"/>
      <c r="C99" s="170"/>
      <c r="D99" s="131" t="s">
        <v>18</v>
      </c>
      <c r="E99" s="107">
        <v>2501151.2400000002</v>
      </c>
      <c r="F99" s="120"/>
    </row>
    <row r="100" spans="1:6" ht="16.899999999999999" customHeight="1" x14ac:dyDescent="0.2">
      <c r="A100" s="151">
        <v>26</v>
      </c>
      <c r="B100" s="165" t="s">
        <v>41</v>
      </c>
      <c r="C100" s="168">
        <v>9</v>
      </c>
      <c r="D100" s="131" t="s">
        <v>22</v>
      </c>
      <c r="E100" s="107">
        <v>2377151.2400000002</v>
      </c>
      <c r="F100" s="120"/>
    </row>
    <row r="101" spans="1:6" ht="16.899999999999999" customHeight="1" x14ac:dyDescent="0.2">
      <c r="A101" s="152"/>
      <c r="B101" s="166"/>
      <c r="C101" s="169"/>
      <c r="D101" s="131" t="s">
        <v>17</v>
      </c>
      <c r="E101" s="107">
        <v>124000</v>
      </c>
      <c r="F101" s="120"/>
    </row>
    <row r="102" spans="1:6" ht="16.899999999999999" customHeight="1" x14ac:dyDescent="0.2">
      <c r="A102" s="153"/>
      <c r="B102" s="167"/>
      <c r="C102" s="170"/>
      <c r="D102" s="131" t="s">
        <v>18</v>
      </c>
      <c r="E102" s="107">
        <v>2501151.2400000002</v>
      </c>
      <c r="F102" s="120"/>
    </row>
    <row r="103" spans="1:6" ht="16.899999999999999" customHeight="1" x14ac:dyDescent="0.2">
      <c r="A103" s="151">
        <v>27</v>
      </c>
      <c r="B103" s="165" t="s">
        <v>41</v>
      </c>
      <c r="C103" s="168">
        <v>11</v>
      </c>
      <c r="D103" s="131" t="s">
        <v>22</v>
      </c>
      <c r="E103" s="107">
        <v>2377151.2400000002</v>
      </c>
      <c r="F103" s="120"/>
    </row>
    <row r="104" spans="1:6" ht="16.899999999999999" customHeight="1" x14ac:dyDescent="0.2">
      <c r="A104" s="152"/>
      <c r="B104" s="166"/>
      <c r="C104" s="169"/>
      <c r="D104" s="131" t="s">
        <v>17</v>
      </c>
      <c r="E104" s="107">
        <v>124000</v>
      </c>
      <c r="F104" s="120"/>
    </row>
    <row r="105" spans="1:6" ht="16.899999999999999" customHeight="1" x14ac:dyDescent="0.2">
      <c r="A105" s="153"/>
      <c r="B105" s="167"/>
      <c r="C105" s="170"/>
      <c r="D105" s="131" t="s">
        <v>18</v>
      </c>
      <c r="E105" s="107">
        <v>2501151.2400000002</v>
      </c>
      <c r="F105" s="120"/>
    </row>
    <row r="106" spans="1:6" ht="16.899999999999999" customHeight="1" x14ac:dyDescent="0.2">
      <c r="A106" s="151">
        <v>28</v>
      </c>
      <c r="B106" s="165" t="s">
        <v>41</v>
      </c>
      <c r="C106" s="168">
        <v>18</v>
      </c>
      <c r="D106" s="131" t="s">
        <v>22</v>
      </c>
      <c r="E106" s="107">
        <v>2377151.2400000002</v>
      </c>
      <c r="F106" s="120"/>
    </row>
    <row r="107" spans="1:6" ht="16.899999999999999" customHeight="1" x14ac:dyDescent="0.2">
      <c r="A107" s="152"/>
      <c r="B107" s="166"/>
      <c r="C107" s="169"/>
      <c r="D107" s="131" t="s">
        <v>17</v>
      </c>
      <c r="E107" s="107">
        <v>124000</v>
      </c>
      <c r="F107" s="120"/>
    </row>
    <row r="108" spans="1:6" ht="16.899999999999999" customHeight="1" x14ac:dyDescent="0.2">
      <c r="A108" s="153"/>
      <c r="B108" s="167"/>
      <c r="C108" s="170"/>
      <c r="D108" s="131" t="s">
        <v>18</v>
      </c>
      <c r="E108" s="107">
        <v>2501151.2400000002</v>
      </c>
      <c r="F108" s="120"/>
    </row>
    <row r="109" spans="1:6" ht="16.899999999999999" customHeight="1" x14ac:dyDescent="0.2">
      <c r="A109" s="151">
        <v>29</v>
      </c>
      <c r="B109" s="142" t="s">
        <v>41</v>
      </c>
      <c r="C109" s="143" t="s">
        <v>43</v>
      </c>
      <c r="D109" s="131" t="s">
        <v>24</v>
      </c>
      <c r="E109" s="123">
        <v>15638645.640000001</v>
      </c>
      <c r="F109" s="120"/>
    </row>
    <row r="110" spans="1:6" ht="16.899999999999999" customHeight="1" x14ac:dyDescent="0.2">
      <c r="A110" s="152"/>
      <c r="B110" s="142"/>
      <c r="C110" s="143"/>
      <c r="D110" s="131" t="s">
        <v>32</v>
      </c>
      <c r="E110" s="123">
        <v>742257.6</v>
      </c>
      <c r="F110" s="120"/>
    </row>
    <row r="111" spans="1:6" ht="16.899999999999999" customHeight="1" x14ac:dyDescent="0.2">
      <c r="A111" s="153"/>
      <c r="B111" s="142"/>
      <c r="C111" s="143"/>
      <c r="D111" s="131" t="s">
        <v>18</v>
      </c>
      <c r="E111" s="123">
        <v>16380903.24</v>
      </c>
      <c r="F111" s="120"/>
    </row>
    <row r="112" spans="1:6" ht="16.899999999999999" customHeight="1" x14ac:dyDescent="0.2">
      <c r="A112" s="121">
        <v>30</v>
      </c>
      <c r="B112" s="111" t="s">
        <v>42</v>
      </c>
      <c r="C112" s="110">
        <v>4</v>
      </c>
      <c r="D112" s="131" t="s">
        <v>24</v>
      </c>
      <c r="E112" s="107">
        <v>6229365.1500000004</v>
      </c>
      <c r="F112" s="120"/>
    </row>
    <row r="113" spans="1:6" ht="16.899999999999999" customHeight="1" x14ac:dyDescent="0.2">
      <c r="A113" s="121">
        <v>1</v>
      </c>
      <c r="B113" s="110">
        <v>2</v>
      </c>
      <c r="C113" s="110">
        <v>3</v>
      </c>
      <c r="D113" s="121">
        <v>4</v>
      </c>
      <c r="E113" s="122">
        <v>5</v>
      </c>
      <c r="F113" s="120"/>
    </row>
    <row r="114" spans="1:6" ht="16.899999999999999" customHeight="1" x14ac:dyDescent="0.2">
      <c r="A114" s="126"/>
      <c r="B114" s="168"/>
      <c r="C114" s="168"/>
      <c r="D114" s="133" t="s">
        <v>31</v>
      </c>
      <c r="E114" s="127">
        <v>4669802.7699999996</v>
      </c>
      <c r="F114" s="120"/>
    </row>
    <row r="115" spans="1:6" ht="16.899999999999999" customHeight="1" x14ac:dyDescent="0.2">
      <c r="A115" s="126"/>
      <c r="B115" s="169"/>
      <c r="C115" s="169"/>
      <c r="D115" s="131" t="s">
        <v>33</v>
      </c>
      <c r="E115" s="107">
        <v>1006152.31</v>
      </c>
      <c r="F115" s="120"/>
    </row>
    <row r="116" spans="1:6" ht="16.899999999999999" customHeight="1" x14ac:dyDescent="0.2">
      <c r="A116" s="126"/>
      <c r="B116" s="169"/>
      <c r="C116" s="169"/>
      <c r="D116" s="131" t="s">
        <v>17</v>
      </c>
      <c r="E116" s="107">
        <v>748788.68</v>
      </c>
      <c r="F116" s="120"/>
    </row>
    <row r="117" spans="1:6" ht="16.899999999999999" customHeight="1" x14ac:dyDescent="0.2">
      <c r="A117" s="124"/>
      <c r="B117" s="170"/>
      <c r="C117" s="170"/>
      <c r="D117" s="131" t="s">
        <v>18</v>
      </c>
      <c r="E117" s="105">
        <v>12654108.91</v>
      </c>
      <c r="F117" s="120"/>
    </row>
    <row r="118" spans="1:6" ht="16.899999999999999" customHeight="1" x14ac:dyDescent="0.2">
      <c r="A118" s="151">
        <v>31</v>
      </c>
      <c r="B118" s="165" t="s">
        <v>44</v>
      </c>
      <c r="C118" s="168">
        <v>12</v>
      </c>
      <c r="D118" s="131" t="s">
        <v>22</v>
      </c>
      <c r="E118" s="107">
        <v>4754302.4800000004</v>
      </c>
      <c r="F118" s="120"/>
    </row>
    <row r="119" spans="1:6" ht="16.899999999999999" customHeight="1" x14ac:dyDescent="0.2">
      <c r="A119" s="152"/>
      <c r="B119" s="166"/>
      <c r="C119" s="169"/>
      <c r="D119" s="131" t="s">
        <v>17</v>
      </c>
      <c r="E119" s="107">
        <v>248000</v>
      </c>
      <c r="F119" s="120"/>
    </row>
    <row r="120" spans="1:6" ht="16.899999999999999" customHeight="1" x14ac:dyDescent="0.2">
      <c r="A120" s="153"/>
      <c r="B120" s="167"/>
      <c r="C120" s="170"/>
      <c r="D120" s="131" t="s">
        <v>18</v>
      </c>
      <c r="E120" s="107">
        <v>5002302.4800000004</v>
      </c>
      <c r="F120" s="120"/>
    </row>
    <row r="121" spans="1:6" ht="16.899999999999999" customHeight="1" x14ac:dyDescent="0.2">
      <c r="A121" s="151">
        <v>32</v>
      </c>
      <c r="B121" s="142" t="s">
        <v>44</v>
      </c>
      <c r="C121" s="143">
        <v>19</v>
      </c>
      <c r="D121" s="131" t="s">
        <v>24</v>
      </c>
      <c r="E121" s="123">
        <v>10377091.949999999</v>
      </c>
      <c r="F121" s="120"/>
    </row>
    <row r="122" spans="1:6" ht="16.899999999999999" customHeight="1" x14ac:dyDescent="0.2">
      <c r="A122" s="152"/>
      <c r="B122" s="142"/>
      <c r="C122" s="143"/>
      <c r="D122" s="131" t="s">
        <v>32</v>
      </c>
      <c r="E122" s="123">
        <v>685877.2</v>
      </c>
      <c r="F122" s="120"/>
    </row>
    <row r="123" spans="1:6" ht="16.899999999999999" customHeight="1" x14ac:dyDescent="0.2">
      <c r="A123" s="153"/>
      <c r="B123" s="142"/>
      <c r="C123" s="143"/>
      <c r="D123" s="131" t="s">
        <v>18</v>
      </c>
      <c r="E123" s="123">
        <v>11062969.15</v>
      </c>
      <c r="F123" s="120"/>
    </row>
    <row r="124" spans="1:6" ht="16.899999999999999" customHeight="1" x14ac:dyDescent="0.2">
      <c r="A124" s="151">
        <v>33</v>
      </c>
      <c r="B124" s="165" t="s">
        <v>44</v>
      </c>
      <c r="C124" s="168">
        <v>25</v>
      </c>
      <c r="D124" s="131" t="s">
        <v>22</v>
      </c>
      <c r="E124" s="107">
        <v>2377151.2400000002</v>
      </c>
      <c r="F124" s="120"/>
    </row>
    <row r="125" spans="1:6" ht="16.899999999999999" customHeight="1" x14ac:dyDescent="0.2">
      <c r="A125" s="152"/>
      <c r="B125" s="166"/>
      <c r="C125" s="169"/>
      <c r="D125" s="131" t="s">
        <v>17</v>
      </c>
      <c r="E125" s="107">
        <v>124000</v>
      </c>
      <c r="F125" s="120"/>
    </row>
    <row r="126" spans="1:6" ht="16.899999999999999" customHeight="1" x14ac:dyDescent="0.2">
      <c r="A126" s="153"/>
      <c r="B126" s="167"/>
      <c r="C126" s="170"/>
      <c r="D126" s="131" t="s">
        <v>18</v>
      </c>
      <c r="E126" s="107">
        <v>2501151.2400000002</v>
      </c>
      <c r="F126" s="120"/>
    </row>
    <row r="127" spans="1:6" ht="16.899999999999999" customHeight="1" x14ac:dyDescent="0.2">
      <c r="A127" s="151">
        <v>34</v>
      </c>
      <c r="B127" s="165" t="s">
        <v>44</v>
      </c>
      <c r="C127" s="168" t="s">
        <v>45</v>
      </c>
      <c r="D127" s="131" t="s">
        <v>22</v>
      </c>
      <c r="E127" s="107">
        <v>2377151.2400000002</v>
      </c>
      <c r="F127" s="120"/>
    </row>
    <row r="128" spans="1:6" ht="16.899999999999999" customHeight="1" x14ac:dyDescent="0.2">
      <c r="A128" s="152"/>
      <c r="B128" s="166"/>
      <c r="C128" s="169"/>
      <c r="D128" s="131" t="s">
        <v>17</v>
      </c>
      <c r="E128" s="107">
        <v>124000</v>
      </c>
      <c r="F128" s="120"/>
    </row>
    <row r="129" spans="1:6" ht="16.899999999999999" customHeight="1" x14ac:dyDescent="0.2">
      <c r="A129" s="153"/>
      <c r="B129" s="167"/>
      <c r="C129" s="170"/>
      <c r="D129" s="131" t="s">
        <v>18</v>
      </c>
      <c r="E129" s="107">
        <v>2501151.2400000002</v>
      </c>
      <c r="F129" s="120"/>
    </row>
    <row r="130" spans="1:6" ht="16.899999999999999" customHeight="1" x14ac:dyDescent="0.2">
      <c r="A130" s="151">
        <v>35</v>
      </c>
      <c r="B130" s="165" t="s">
        <v>44</v>
      </c>
      <c r="C130" s="168" t="s">
        <v>46</v>
      </c>
      <c r="D130" s="131" t="s">
        <v>22</v>
      </c>
      <c r="E130" s="107">
        <v>4754302.4800000004</v>
      </c>
      <c r="F130" s="120"/>
    </row>
    <row r="131" spans="1:6" ht="16.899999999999999" customHeight="1" x14ac:dyDescent="0.2">
      <c r="A131" s="152"/>
      <c r="B131" s="166"/>
      <c r="C131" s="169"/>
      <c r="D131" s="131" t="s">
        <v>17</v>
      </c>
      <c r="E131" s="107">
        <v>248000</v>
      </c>
      <c r="F131" s="120"/>
    </row>
    <row r="132" spans="1:6" ht="16.899999999999999" customHeight="1" x14ac:dyDescent="0.2">
      <c r="A132" s="153"/>
      <c r="B132" s="167"/>
      <c r="C132" s="170"/>
      <c r="D132" s="131" t="s">
        <v>18</v>
      </c>
      <c r="E132" s="107">
        <v>5002302.4800000004</v>
      </c>
      <c r="F132" s="120"/>
    </row>
    <row r="133" spans="1:6" ht="16.899999999999999" customHeight="1" x14ac:dyDescent="0.2">
      <c r="A133" s="151">
        <v>36</v>
      </c>
      <c r="B133" s="165" t="s">
        <v>44</v>
      </c>
      <c r="C133" s="168" t="s">
        <v>47</v>
      </c>
      <c r="D133" s="131" t="s">
        <v>22</v>
      </c>
      <c r="E133" s="107">
        <v>2377151.2400000002</v>
      </c>
      <c r="F133" s="120"/>
    </row>
    <row r="134" spans="1:6" ht="16.899999999999999" customHeight="1" x14ac:dyDescent="0.2">
      <c r="A134" s="152"/>
      <c r="B134" s="166"/>
      <c r="C134" s="169"/>
      <c r="D134" s="131" t="s">
        <v>17</v>
      </c>
      <c r="E134" s="107">
        <v>124000</v>
      </c>
      <c r="F134" s="120"/>
    </row>
    <row r="135" spans="1:6" ht="16.899999999999999" customHeight="1" x14ac:dyDescent="0.2">
      <c r="A135" s="153"/>
      <c r="B135" s="167"/>
      <c r="C135" s="170"/>
      <c r="D135" s="131" t="s">
        <v>18</v>
      </c>
      <c r="E135" s="107">
        <v>2501151.2400000002</v>
      </c>
      <c r="F135" s="120"/>
    </row>
    <row r="136" spans="1:6" ht="16.899999999999999" customHeight="1" x14ac:dyDescent="0.2">
      <c r="A136" s="151">
        <v>37</v>
      </c>
      <c r="B136" s="165" t="s">
        <v>44</v>
      </c>
      <c r="C136" s="168" t="s">
        <v>48</v>
      </c>
      <c r="D136" s="131" t="s">
        <v>22</v>
      </c>
      <c r="E136" s="107">
        <v>2377151.2400000002</v>
      </c>
      <c r="F136" s="120"/>
    </row>
    <row r="137" spans="1:6" ht="16.899999999999999" customHeight="1" x14ac:dyDescent="0.2">
      <c r="A137" s="152"/>
      <c r="B137" s="166"/>
      <c r="C137" s="169"/>
      <c r="D137" s="131" t="s">
        <v>17</v>
      </c>
      <c r="E137" s="107">
        <v>124000</v>
      </c>
      <c r="F137" s="120"/>
    </row>
    <row r="138" spans="1:6" ht="16.899999999999999" customHeight="1" x14ac:dyDescent="0.2">
      <c r="A138" s="153"/>
      <c r="B138" s="167"/>
      <c r="C138" s="170"/>
      <c r="D138" s="131" t="s">
        <v>18</v>
      </c>
      <c r="E138" s="107">
        <v>2501151.2400000002</v>
      </c>
      <c r="F138" s="120"/>
    </row>
    <row r="139" spans="1:6" ht="16.899999999999999" customHeight="1" x14ac:dyDescent="0.2">
      <c r="A139" s="151">
        <v>38</v>
      </c>
      <c r="B139" s="165" t="s">
        <v>44</v>
      </c>
      <c r="C139" s="168">
        <v>27</v>
      </c>
      <c r="D139" s="131" t="s">
        <v>22</v>
      </c>
      <c r="E139" s="107">
        <v>2377151.2400000002</v>
      </c>
      <c r="F139" s="120"/>
    </row>
    <row r="140" spans="1:6" ht="16.899999999999999" customHeight="1" x14ac:dyDescent="0.2">
      <c r="A140" s="152"/>
      <c r="B140" s="166"/>
      <c r="C140" s="169"/>
      <c r="D140" s="131" t="s">
        <v>17</v>
      </c>
      <c r="E140" s="107">
        <v>124000</v>
      </c>
      <c r="F140" s="120"/>
    </row>
    <row r="141" spans="1:6" ht="16.899999999999999" customHeight="1" x14ac:dyDescent="0.2">
      <c r="A141" s="153"/>
      <c r="B141" s="167"/>
      <c r="C141" s="170"/>
      <c r="D141" s="131" t="s">
        <v>18</v>
      </c>
      <c r="E141" s="107">
        <v>2501151.2400000002</v>
      </c>
      <c r="F141" s="120"/>
    </row>
    <row r="142" spans="1:6" ht="16.899999999999999" customHeight="1" x14ac:dyDescent="0.2">
      <c r="A142" s="121">
        <v>1</v>
      </c>
      <c r="B142" s="110">
        <v>2</v>
      </c>
      <c r="C142" s="110">
        <v>3</v>
      </c>
      <c r="D142" s="121">
        <v>4</v>
      </c>
      <c r="E142" s="122">
        <v>5</v>
      </c>
      <c r="F142" s="120"/>
    </row>
    <row r="143" spans="1:6" ht="16.899999999999999" customHeight="1" x14ac:dyDescent="0.2">
      <c r="A143" s="151">
        <v>39</v>
      </c>
      <c r="B143" s="165" t="s">
        <v>44</v>
      </c>
      <c r="C143" s="168">
        <v>29</v>
      </c>
      <c r="D143" s="131" t="s">
        <v>22</v>
      </c>
      <c r="E143" s="107">
        <v>2377151.2400000002</v>
      </c>
      <c r="F143" s="120"/>
    </row>
    <row r="144" spans="1:6" ht="16.899999999999999" customHeight="1" x14ac:dyDescent="0.2">
      <c r="A144" s="152"/>
      <c r="B144" s="166"/>
      <c r="C144" s="169"/>
      <c r="D144" s="133" t="s">
        <v>24</v>
      </c>
      <c r="E144" s="128">
        <v>17203759.719999999</v>
      </c>
      <c r="F144" s="120"/>
    </row>
    <row r="145" spans="1:6" ht="16.899999999999999" customHeight="1" x14ac:dyDescent="0.2">
      <c r="A145" s="152"/>
      <c r="B145" s="166"/>
      <c r="C145" s="169"/>
      <c r="D145" s="131" t="s">
        <v>32</v>
      </c>
      <c r="E145" s="123">
        <v>884248.6</v>
      </c>
      <c r="F145" s="120"/>
    </row>
    <row r="146" spans="1:6" ht="16.899999999999999" customHeight="1" x14ac:dyDescent="0.2">
      <c r="A146" s="153"/>
      <c r="B146" s="167"/>
      <c r="C146" s="170"/>
      <c r="D146" s="131" t="s">
        <v>18</v>
      </c>
      <c r="E146" s="123">
        <v>20465159.559999999</v>
      </c>
      <c r="F146" s="120"/>
    </row>
    <row r="147" spans="1:6" ht="16.899999999999999" customHeight="1" x14ac:dyDescent="0.2">
      <c r="A147" s="151">
        <v>40</v>
      </c>
      <c r="B147" s="165" t="s">
        <v>44</v>
      </c>
      <c r="C147" s="168">
        <v>31</v>
      </c>
      <c r="D147" s="131" t="s">
        <v>22</v>
      </c>
      <c r="E147" s="107">
        <v>2377151.2400000002</v>
      </c>
      <c r="F147" s="120"/>
    </row>
    <row r="148" spans="1:6" ht="16.899999999999999" customHeight="1" x14ac:dyDescent="0.2">
      <c r="A148" s="152"/>
      <c r="B148" s="166"/>
      <c r="C148" s="169"/>
      <c r="D148" s="131" t="s">
        <v>17</v>
      </c>
      <c r="E148" s="107">
        <v>124000</v>
      </c>
      <c r="F148" s="120"/>
    </row>
    <row r="149" spans="1:6" ht="16.899999999999999" customHeight="1" x14ac:dyDescent="0.2">
      <c r="A149" s="153"/>
      <c r="B149" s="167"/>
      <c r="C149" s="170"/>
      <c r="D149" s="131" t="s">
        <v>18</v>
      </c>
      <c r="E149" s="107">
        <v>2501151.2400000002</v>
      </c>
      <c r="F149" s="120"/>
    </row>
    <row r="150" spans="1:6" ht="16.899999999999999" customHeight="1" x14ac:dyDescent="0.2">
      <c r="A150" s="151">
        <v>41</v>
      </c>
      <c r="B150" s="165" t="s">
        <v>44</v>
      </c>
      <c r="C150" s="168">
        <v>33</v>
      </c>
      <c r="D150" s="131" t="s">
        <v>22</v>
      </c>
      <c r="E150" s="107">
        <v>2377151.2400000002</v>
      </c>
      <c r="F150" s="120"/>
    </row>
    <row r="151" spans="1:6" ht="16.899999999999999" customHeight="1" x14ac:dyDescent="0.2">
      <c r="A151" s="152"/>
      <c r="B151" s="166"/>
      <c r="C151" s="169"/>
      <c r="D151" s="131" t="s">
        <v>17</v>
      </c>
      <c r="E151" s="107">
        <v>124000</v>
      </c>
      <c r="F151" s="120"/>
    </row>
    <row r="152" spans="1:6" ht="16.899999999999999" customHeight="1" x14ac:dyDescent="0.2">
      <c r="A152" s="153"/>
      <c r="B152" s="167"/>
      <c r="C152" s="170"/>
      <c r="D152" s="131" t="s">
        <v>18</v>
      </c>
      <c r="E152" s="107">
        <v>2501151.2400000002</v>
      </c>
      <c r="F152" s="120"/>
    </row>
    <row r="153" spans="1:6" ht="16.899999999999999" customHeight="1" x14ac:dyDescent="0.2">
      <c r="A153" s="151">
        <v>42</v>
      </c>
      <c r="B153" s="165" t="s">
        <v>44</v>
      </c>
      <c r="C153" s="168">
        <v>35</v>
      </c>
      <c r="D153" s="131" t="s">
        <v>22</v>
      </c>
      <c r="E153" s="107">
        <v>2377151.2400000002</v>
      </c>
      <c r="F153" s="120"/>
    </row>
    <row r="154" spans="1:6" ht="16.899999999999999" customHeight="1" x14ac:dyDescent="0.2">
      <c r="A154" s="152"/>
      <c r="B154" s="166"/>
      <c r="C154" s="169"/>
      <c r="D154" s="131" t="s">
        <v>17</v>
      </c>
      <c r="E154" s="107">
        <v>124000</v>
      </c>
      <c r="F154" s="120"/>
    </row>
    <row r="155" spans="1:6" ht="16.899999999999999" customHeight="1" x14ac:dyDescent="0.2">
      <c r="A155" s="153"/>
      <c r="B155" s="167"/>
      <c r="C155" s="170"/>
      <c r="D155" s="131" t="s">
        <v>18</v>
      </c>
      <c r="E155" s="107">
        <v>2501151.2400000002</v>
      </c>
      <c r="F155" s="120"/>
    </row>
    <row r="156" spans="1:6" ht="16.899999999999999" customHeight="1" x14ac:dyDescent="0.2">
      <c r="A156" s="151">
        <v>43</v>
      </c>
      <c r="B156" s="165" t="s">
        <v>44</v>
      </c>
      <c r="C156" s="168" t="s">
        <v>49</v>
      </c>
      <c r="D156" s="131" t="s">
        <v>22</v>
      </c>
      <c r="E156" s="107">
        <v>2377151.2400000002</v>
      </c>
      <c r="F156" s="120"/>
    </row>
    <row r="157" spans="1:6" ht="16.899999999999999" customHeight="1" x14ac:dyDescent="0.2">
      <c r="A157" s="152"/>
      <c r="B157" s="166"/>
      <c r="C157" s="169"/>
      <c r="D157" s="131" t="s">
        <v>17</v>
      </c>
      <c r="E157" s="107">
        <v>124000</v>
      </c>
      <c r="F157" s="120"/>
    </row>
    <row r="158" spans="1:6" ht="16.899999999999999" customHeight="1" x14ac:dyDescent="0.2">
      <c r="A158" s="153"/>
      <c r="B158" s="167"/>
      <c r="C158" s="170"/>
      <c r="D158" s="131" t="s">
        <v>18</v>
      </c>
      <c r="E158" s="107">
        <v>2501151.2400000002</v>
      </c>
      <c r="F158" s="120"/>
    </row>
    <row r="159" spans="1:6" ht="16.899999999999999" customHeight="1" x14ac:dyDescent="0.2">
      <c r="A159" s="151">
        <v>44</v>
      </c>
      <c r="B159" s="165" t="s">
        <v>44</v>
      </c>
      <c r="C159" s="168">
        <v>37</v>
      </c>
      <c r="D159" s="131" t="s">
        <v>22</v>
      </c>
      <c r="E159" s="107">
        <v>2377151.2400000002</v>
      </c>
      <c r="F159" s="120"/>
    </row>
    <row r="160" spans="1:6" ht="16.899999999999999" customHeight="1" x14ac:dyDescent="0.2">
      <c r="A160" s="152"/>
      <c r="B160" s="166"/>
      <c r="C160" s="169"/>
      <c r="D160" s="131" t="s">
        <v>17</v>
      </c>
      <c r="E160" s="107">
        <v>124000</v>
      </c>
      <c r="F160" s="120"/>
    </row>
    <row r="161" spans="1:6" ht="16.899999999999999" customHeight="1" x14ac:dyDescent="0.2">
      <c r="A161" s="153"/>
      <c r="B161" s="167"/>
      <c r="C161" s="170"/>
      <c r="D161" s="131" t="s">
        <v>18</v>
      </c>
      <c r="E161" s="107">
        <v>2501151.2400000002</v>
      </c>
      <c r="F161" s="120"/>
    </row>
    <row r="162" spans="1:6" ht="16.899999999999999" customHeight="1" x14ac:dyDescent="0.2">
      <c r="A162" s="151">
        <v>45</v>
      </c>
      <c r="B162" s="165" t="s">
        <v>44</v>
      </c>
      <c r="C162" s="168">
        <v>41</v>
      </c>
      <c r="D162" s="131" t="s">
        <v>22</v>
      </c>
      <c r="E162" s="107">
        <v>2377151.2400000002</v>
      </c>
      <c r="F162" s="120"/>
    </row>
    <row r="163" spans="1:6" ht="16.899999999999999" customHeight="1" x14ac:dyDescent="0.2">
      <c r="A163" s="152"/>
      <c r="B163" s="166"/>
      <c r="C163" s="169"/>
      <c r="D163" s="131" t="s">
        <v>17</v>
      </c>
      <c r="E163" s="107">
        <v>124000</v>
      </c>
      <c r="F163" s="120"/>
    </row>
    <row r="164" spans="1:6" ht="16.899999999999999" customHeight="1" x14ac:dyDescent="0.2">
      <c r="A164" s="153"/>
      <c r="B164" s="167"/>
      <c r="C164" s="170"/>
      <c r="D164" s="131" t="s">
        <v>18</v>
      </c>
      <c r="E164" s="107">
        <v>2501151.2400000002</v>
      </c>
      <c r="F164" s="120"/>
    </row>
    <row r="165" spans="1:6" ht="16.899999999999999" customHeight="1" x14ac:dyDescent="0.2">
      <c r="A165" s="151">
        <v>46</v>
      </c>
      <c r="B165" s="165" t="s">
        <v>44</v>
      </c>
      <c r="C165" s="168">
        <v>43</v>
      </c>
      <c r="D165" s="131" t="s">
        <v>22</v>
      </c>
      <c r="E165" s="107">
        <v>2377151.2400000002</v>
      </c>
      <c r="F165" s="120"/>
    </row>
    <row r="166" spans="1:6" ht="16.899999999999999" customHeight="1" x14ac:dyDescent="0.2">
      <c r="A166" s="152"/>
      <c r="B166" s="166"/>
      <c r="C166" s="169"/>
      <c r="D166" s="131" t="s">
        <v>17</v>
      </c>
      <c r="E166" s="107">
        <v>124000</v>
      </c>
      <c r="F166" s="120"/>
    </row>
    <row r="167" spans="1:6" ht="16.899999999999999" customHeight="1" x14ac:dyDescent="0.2">
      <c r="A167" s="153"/>
      <c r="B167" s="167"/>
      <c r="C167" s="170"/>
      <c r="D167" s="131" t="s">
        <v>18</v>
      </c>
      <c r="E167" s="107">
        <v>2501151.2400000002</v>
      </c>
      <c r="F167" s="120"/>
    </row>
    <row r="168" spans="1:6" ht="16.899999999999999" customHeight="1" x14ac:dyDescent="0.2">
      <c r="A168" s="151">
        <v>47</v>
      </c>
      <c r="B168" s="165" t="s">
        <v>44</v>
      </c>
      <c r="C168" s="168">
        <v>45</v>
      </c>
      <c r="D168" s="131" t="s">
        <v>22</v>
      </c>
      <c r="E168" s="107">
        <v>2377151.2400000002</v>
      </c>
      <c r="F168" s="120"/>
    </row>
    <row r="169" spans="1:6" ht="16.899999999999999" customHeight="1" x14ac:dyDescent="0.2">
      <c r="A169" s="152"/>
      <c r="B169" s="166"/>
      <c r="C169" s="169"/>
      <c r="D169" s="131" t="s">
        <v>17</v>
      </c>
      <c r="E169" s="107">
        <v>124000</v>
      </c>
      <c r="F169" s="120"/>
    </row>
    <row r="170" spans="1:6" ht="16.899999999999999" customHeight="1" x14ac:dyDescent="0.2">
      <c r="A170" s="153"/>
      <c r="B170" s="167"/>
      <c r="C170" s="170"/>
      <c r="D170" s="131" t="s">
        <v>18</v>
      </c>
      <c r="E170" s="107">
        <v>2501151.2400000002</v>
      </c>
      <c r="F170" s="120"/>
    </row>
    <row r="171" spans="1:6" ht="16.899999999999999" customHeight="1" x14ac:dyDescent="0.2">
      <c r="A171" s="121">
        <v>1</v>
      </c>
      <c r="B171" s="110">
        <v>2</v>
      </c>
      <c r="C171" s="110">
        <v>3</v>
      </c>
      <c r="D171" s="121">
        <v>4</v>
      </c>
      <c r="E171" s="122">
        <v>5</v>
      </c>
      <c r="F171" s="120"/>
    </row>
    <row r="172" spans="1:6" ht="16.899999999999999" customHeight="1" x14ac:dyDescent="0.2">
      <c r="A172" s="151">
        <v>48</v>
      </c>
      <c r="B172" s="165" t="s">
        <v>44</v>
      </c>
      <c r="C172" s="168">
        <v>47</v>
      </c>
      <c r="D172" s="131" t="s">
        <v>22</v>
      </c>
      <c r="E172" s="107">
        <v>2377151.2400000002</v>
      </c>
      <c r="F172" s="120"/>
    </row>
    <row r="173" spans="1:6" ht="16.899999999999999" customHeight="1" x14ac:dyDescent="0.2">
      <c r="A173" s="152"/>
      <c r="B173" s="166"/>
      <c r="C173" s="169"/>
      <c r="D173" s="131" t="s">
        <v>17</v>
      </c>
      <c r="E173" s="107">
        <v>124000</v>
      </c>
      <c r="F173" s="120"/>
    </row>
    <row r="174" spans="1:6" ht="16.899999999999999" customHeight="1" x14ac:dyDescent="0.2">
      <c r="A174" s="153"/>
      <c r="B174" s="167"/>
      <c r="C174" s="170"/>
      <c r="D174" s="131" t="s">
        <v>18</v>
      </c>
      <c r="E174" s="107">
        <v>2501151.2400000002</v>
      </c>
      <c r="F174" s="120"/>
    </row>
    <row r="175" spans="1:6" ht="16.899999999999999" customHeight="1" x14ac:dyDescent="0.2">
      <c r="A175" s="151">
        <v>49</v>
      </c>
      <c r="B175" s="165" t="s">
        <v>44</v>
      </c>
      <c r="C175" s="168" t="s">
        <v>50</v>
      </c>
      <c r="D175" s="131" t="s">
        <v>22</v>
      </c>
      <c r="E175" s="107">
        <v>2377151.2400000002</v>
      </c>
      <c r="F175" s="120"/>
    </row>
    <row r="176" spans="1:6" ht="16.899999999999999" customHeight="1" x14ac:dyDescent="0.2">
      <c r="A176" s="152"/>
      <c r="B176" s="166"/>
      <c r="C176" s="169"/>
      <c r="D176" s="131" t="s">
        <v>17</v>
      </c>
      <c r="E176" s="107">
        <v>124000</v>
      </c>
      <c r="F176" s="120"/>
    </row>
    <row r="177" spans="1:6" ht="16.899999999999999" customHeight="1" x14ac:dyDescent="0.2">
      <c r="A177" s="153"/>
      <c r="B177" s="167"/>
      <c r="C177" s="170"/>
      <c r="D177" s="131" t="s">
        <v>18</v>
      </c>
      <c r="E177" s="107">
        <v>2501151.2400000002</v>
      </c>
      <c r="F177" s="120"/>
    </row>
    <row r="178" spans="1:6" ht="16.899999999999999" customHeight="1" x14ac:dyDescent="0.2">
      <c r="A178" s="151">
        <v>50</v>
      </c>
      <c r="B178" s="165" t="s">
        <v>51</v>
      </c>
      <c r="C178" s="168">
        <v>1</v>
      </c>
      <c r="D178" s="131" t="s">
        <v>16</v>
      </c>
      <c r="E178" s="123">
        <v>5554247.3499999996</v>
      </c>
      <c r="F178" s="120"/>
    </row>
    <row r="179" spans="1:6" ht="16.899999999999999" customHeight="1" x14ac:dyDescent="0.2">
      <c r="A179" s="152"/>
      <c r="B179" s="166"/>
      <c r="C179" s="169"/>
      <c r="D179" s="131" t="s">
        <v>17</v>
      </c>
      <c r="E179" s="123">
        <v>227835.12</v>
      </c>
      <c r="F179" s="120"/>
    </row>
    <row r="180" spans="1:6" ht="16.899999999999999" customHeight="1" x14ac:dyDescent="0.2">
      <c r="A180" s="153"/>
      <c r="B180" s="167"/>
      <c r="C180" s="170"/>
      <c r="D180" s="131" t="s">
        <v>18</v>
      </c>
      <c r="E180" s="123">
        <v>5782082.4699999997</v>
      </c>
      <c r="F180" s="120"/>
    </row>
    <row r="181" spans="1:6" ht="16.899999999999999" customHeight="1" x14ac:dyDescent="0.2">
      <c r="A181" s="144">
        <v>51</v>
      </c>
      <c r="B181" s="142" t="s">
        <v>52</v>
      </c>
      <c r="C181" s="143">
        <v>3</v>
      </c>
      <c r="D181" s="131" t="s">
        <v>22</v>
      </c>
      <c r="E181" s="107">
        <v>2377151.2400000002</v>
      </c>
      <c r="F181" s="120"/>
    </row>
    <row r="182" spans="1:6" ht="16.899999999999999" customHeight="1" x14ac:dyDescent="0.2">
      <c r="A182" s="144"/>
      <c r="B182" s="142"/>
      <c r="C182" s="143"/>
      <c r="D182" s="131" t="s">
        <v>17</v>
      </c>
      <c r="E182" s="107">
        <v>124000</v>
      </c>
      <c r="F182" s="120"/>
    </row>
    <row r="183" spans="1:6" ht="16.899999999999999" customHeight="1" x14ac:dyDescent="0.2">
      <c r="A183" s="144"/>
      <c r="B183" s="142"/>
      <c r="C183" s="143"/>
      <c r="D183" s="131" t="s">
        <v>18</v>
      </c>
      <c r="E183" s="107">
        <v>2501151.2400000002</v>
      </c>
      <c r="F183" s="120"/>
    </row>
    <row r="184" spans="1:6" ht="16.899999999999999" customHeight="1" x14ac:dyDescent="0.2">
      <c r="A184" s="144">
        <v>52</v>
      </c>
      <c r="B184" s="142" t="s">
        <v>52</v>
      </c>
      <c r="C184" s="143">
        <v>12</v>
      </c>
      <c r="D184" s="131" t="s">
        <v>22</v>
      </c>
      <c r="E184" s="107">
        <v>2377151.2400000002</v>
      </c>
      <c r="F184" s="120"/>
    </row>
    <row r="185" spans="1:6" ht="16.899999999999999" customHeight="1" x14ac:dyDescent="0.2">
      <c r="A185" s="144"/>
      <c r="B185" s="142"/>
      <c r="C185" s="143"/>
      <c r="D185" s="131" t="s">
        <v>17</v>
      </c>
      <c r="E185" s="107">
        <v>124000</v>
      </c>
      <c r="F185" s="120"/>
    </row>
    <row r="186" spans="1:6" ht="16.899999999999999" customHeight="1" x14ac:dyDescent="0.2">
      <c r="A186" s="144"/>
      <c r="B186" s="142"/>
      <c r="C186" s="143"/>
      <c r="D186" s="131" t="s">
        <v>18</v>
      </c>
      <c r="E186" s="107">
        <v>2501151.2400000002</v>
      </c>
      <c r="F186" s="120"/>
    </row>
    <row r="187" spans="1:6" ht="16.899999999999999" customHeight="1" x14ac:dyDescent="0.2">
      <c r="A187" s="144">
        <v>53</v>
      </c>
      <c r="B187" s="142" t="s">
        <v>52</v>
      </c>
      <c r="C187" s="143">
        <v>14</v>
      </c>
      <c r="D187" s="131" t="s">
        <v>22</v>
      </c>
      <c r="E187" s="107">
        <v>2377151.2400000002</v>
      </c>
      <c r="F187" s="120"/>
    </row>
    <row r="188" spans="1:6" ht="16.899999999999999" customHeight="1" x14ac:dyDescent="0.2">
      <c r="A188" s="144"/>
      <c r="B188" s="142"/>
      <c r="C188" s="143"/>
      <c r="D188" s="131" t="s">
        <v>17</v>
      </c>
      <c r="E188" s="107">
        <v>124000</v>
      </c>
      <c r="F188" s="120"/>
    </row>
    <row r="189" spans="1:6" ht="16.899999999999999" customHeight="1" x14ac:dyDescent="0.2">
      <c r="A189" s="144"/>
      <c r="B189" s="142"/>
      <c r="C189" s="143"/>
      <c r="D189" s="131" t="s">
        <v>18</v>
      </c>
      <c r="E189" s="107">
        <v>2501151.2400000002</v>
      </c>
      <c r="F189" s="120"/>
    </row>
    <row r="190" spans="1:6" ht="16.899999999999999" customHeight="1" x14ac:dyDescent="0.2">
      <c r="A190" s="144">
        <v>54</v>
      </c>
      <c r="B190" s="142" t="s">
        <v>53</v>
      </c>
      <c r="C190" s="143">
        <v>6</v>
      </c>
      <c r="D190" s="131" t="s">
        <v>22</v>
      </c>
      <c r="E190" s="107">
        <v>2377151.2400000002</v>
      </c>
      <c r="F190" s="120"/>
    </row>
    <row r="191" spans="1:6" ht="16.899999999999999" customHeight="1" x14ac:dyDescent="0.2">
      <c r="A191" s="144"/>
      <c r="B191" s="142"/>
      <c r="C191" s="143"/>
      <c r="D191" s="131" t="s">
        <v>17</v>
      </c>
      <c r="E191" s="107">
        <v>124000</v>
      </c>
      <c r="F191" s="120"/>
    </row>
    <row r="192" spans="1:6" ht="16.899999999999999" customHeight="1" x14ac:dyDescent="0.2">
      <c r="A192" s="144"/>
      <c r="B192" s="142"/>
      <c r="C192" s="143"/>
      <c r="D192" s="131" t="s">
        <v>18</v>
      </c>
      <c r="E192" s="107">
        <v>2501151.2400000002</v>
      </c>
      <c r="F192" s="120"/>
    </row>
    <row r="193" spans="1:6" ht="16.899999999999999" customHeight="1" x14ac:dyDescent="0.2">
      <c r="A193" s="144">
        <v>55</v>
      </c>
      <c r="B193" s="142" t="s">
        <v>53</v>
      </c>
      <c r="C193" s="143">
        <v>8</v>
      </c>
      <c r="D193" s="131" t="s">
        <v>22</v>
      </c>
      <c r="E193" s="107">
        <v>2377151.2400000002</v>
      </c>
      <c r="F193" s="120"/>
    </row>
    <row r="194" spans="1:6" ht="16.899999999999999" customHeight="1" x14ac:dyDescent="0.2">
      <c r="A194" s="144"/>
      <c r="B194" s="142"/>
      <c r="C194" s="143"/>
      <c r="D194" s="131" t="s">
        <v>17</v>
      </c>
      <c r="E194" s="107">
        <v>124000</v>
      </c>
      <c r="F194" s="120"/>
    </row>
    <row r="195" spans="1:6" ht="16.899999999999999" customHeight="1" x14ac:dyDescent="0.2">
      <c r="A195" s="144"/>
      <c r="B195" s="142"/>
      <c r="C195" s="143"/>
      <c r="D195" s="131" t="s">
        <v>18</v>
      </c>
      <c r="E195" s="107">
        <v>2501151.2400000002</v>
      </c>
      <c r="F195" s="120"/>
    </row>
    <row r="196" spans="1:6" ht="16.899999999999999" customHeight="1" x14ac:dyDescent="0.2">
      <c r="A196" s="144">
        <v>56</v>
      </c>
      <c r="B196" s="142" t="s">
        <v>53</v>
      </c>
      <c r="C196" s="143">
        <v>13</v>
      </c>
      <c r="D196" s="131" t="s">
        <v>22</v>
      </c>
      <c r="E196" s="107">
        <v>2377151.2400000002</v>
      </c>
      <c r="F196" s="120"/>
    </row>
    <row r="197" spans="1:6" ht="16.899999999999999" customHeight="1" x14ac:dyDescent="0.2">
      <c r="A197" s="144"/>
      <c r="B197" s="142"/>
      <c r="C197" s="143"/>
      <c r="D197" s="131" t="s">
        <v>17</v>
      </c>
      <c r="E197" s="107">
        <v>124000</v>
      </c>
      <c r="F197" s="120"/>
    </row>
    <row r="198" spans="1:6" ht="16.899999999999999" customHeight="1" x14ac:dyDescent="0.2">
      <c r="A198" s="144"/>
      <c r="B198" s="142"/>
      <c r="C198" s="143"/>
      <c r="D198" s="131" t="s">
        <v>18</v>
      </c>
      <c r="E198" s="107">
        <v>2501151.2400000002</v>
      </c>
      <c r="F198" s="120"/>
    </row>
    <row r="199" spans="1:6" ht="16.899999999999999" customHeight="1" x14ac:dyDescent="0.2">
      <c r="A199" s="121">
        <v>57</v>
      </c>
      <c r="B199" s="111" t="s">
        <v>53</v>
      </c>
      <c r="C199" s="110">
        <v>15</v>
      </c>
      <c r="D199" s="131" t="s">
        <v>22</v>
      </c>
      <c r="E199" s="107">
        <v>2377151.2400000002</v>
      </c>
      <c r="F199" s="120"/>
    </row>
    <row r="200" spans="1:6" ht="16.899999999999999" customHeight="1" x14ac:dyDescent="0.2">
      <c r="A200" s="121">
        <v>1</v>
      </c>
      <c r="B200" s="110">
        <v>2</v>
      </c>
      <c r="C200" s="110">
        <v>3</v>
      </c>
      <c r="D200" s="121">
        <v>4</v>
      </c>
      <c r="E200" s="122">
        <v>5</v>
      </c>
      <c r="F200" s="120"/>
    </row>
    <row r="201" spans="1:6" ht="16.899999999999999" customHeight="1" x14ac:dyDescent="0.2">
      <c r="A201" s="152"/>
      <c r="B201" s="169"/>
      <c r="C201" s="169"/>
      <c r="D201" s="131" t="s">
        <v>17</v>
      </c>
      <c r="E201" s="107">
        <v>124000</v>
      </c>
      <c r="F201" s="120"/>
    </row>
    <row r="202" spans="1:6" ht="16.899999999999999" customHeight="1" x14ac:dyDescent="0.2">
      <c r="A202" s="153"/>
      <c r="B202" s="170"/>
      <c r="C202" s="170"/>
      <c r="D202" s="131" t="s">
        <v>18</v>
      </c>
      <c r="E202" s="107">
        <v>2501151.2400000002</v>
      </c>
      <c r="F202" s="120"/>
    </row>
    <row r="203" spans="1:6" ht="16.899999999999999" customHeight="1" x14ac:dyDescent="0.2">
      <c r="A203" s="144">
        <v>58</v>
      </c>
      <c r="B203" s="142" t="s">
        <v>54</v>
      </c>
      <c r="C203" s="143">
        <v>11</v>
      </c>
      <c r="D203" s="131" t="s">
        <v>24</v>
      </c>
      <c r="E203" s="107">
        <v>36092497.159999996</v>
      </c>
      <c r="F203" s="120"/>
    </row>
    <row r="204" spans="1:6" ht="16.899999999999999" customHeight="1" x14ac:dyDescent="0.2">
      <c r="A204" s="144"/>
      <c r="B204" s="142"/>
      <c r="C204" s="143"/>
      <c r="D204" s="131" t="s">
        <v>31</v>
      </c>
      <c r="E204" s="107">
        <v>52776564.729999997</v>
      </c>
      <c r="F204" s="120"/>
    </row>
    <row r="205" spans="1:6" ht="16.899999999999999" customHeight="1" x14ac:dyDescent="0.2">
      <c r="A205" s="144"/>
      <c r="B205" s="142"/>
      <c r="C205" s="143"/>
      <c r="D205" s="131" t="s">
        <v>17</v>
      </c>
      <c r="E205" s="107">
        <v>6128900.8200000003</v>
      </c>
      <c r="F205" s="120"/>
    </row>
    <row r="206" spans="1:6" ht="16.899999999999999" customHeight="1" x14ac:dyDescent="0.2">
      <c r="A206" s="144"/>
      <c r="B206" s="142"/>
      <c r="C206" s="143"/>
      <c r="D206" s="131" t="s">
        <v>18</v>
      </c>
      <c r="E206" s="107">
        <v>94997962.709999993</v>
      </c>
      <c r="F206" s="120"/>
    </row>
    <row r="207" spans="1:6" ht="16.899999999999999" customHeight="1" x14ac:dyDescent="0.2">
      <c r="A207" s="144">
        <v>59</v>
      </c>
      <c r="B207" s="142" t="s">
        <v>54</v>
      </c>
      <c r="C207" s="143">
        <v>13</v>
      </c>
      <c r="D207" s="131" t="s">
        <v>24</v>
      </c>
      <c r="E207" s="107">
        <v>22141930.84</v>
      </c>
      <c r="F207" s="120"/>
    </row>
    <row r="208" spans="1:6" ht="16.899999999999999" customHeight="1" x14ac:dyDescent="0.2">
      <c r="A208" s="144"/>
      <c r="B208" s="142"/>
      <c r="C208" s="143"/>
      <c r="D208" s="131" t="s">
        <v>31</v>
      </c>
      <c r="E208" s="107">
        <v>20409089.760000002</v>
      </c>
      <c r="F208" s="120"/>
    </row>
    <row r="209" spans="1:6" ht="16.899999999999999" customHeight="1" x14ac:dyDescent="0.2">
      <c r="A209" s="144"/>
      <c r="B209" s="142"/>
      <c r="C209" s="143"/>
      <c r="D209" s="131" t="s">
        <v>17</v>
      </c>
      <c r="E209" s="107">
        <v>2934553.14</v>
      </c>
      <c r="F209" s="120"/>
    </row>
    <row r="210" spans="1:6" ht="16.899999999999999" customHeight="1" x14ac:dyDescent="0.2">
      <c r="A210" s="144"/>
      <c r="B210" s="142"/>
      <c r="C210" s="143"/>
      <c r="D210" s="131" t="s">
        <v>18</v>
      </c>
      <c r="E210" s="107">
        <f>SUM(E207:E209)</f>
        <v>45485573.740000002</v>
      </c>
      <c r="F210" s="120"/>
    </row>
    <row r="211" spans="1:6" ht="16.899999999999999" customHeight="1" x14ac:dyDescent="0.2">
      <c r="A211" s="144">
        <v>60</v>
      </c>
      <c r="B211" s="142" t="s">
        <v>56</v>
      </c>
      <c r="C211" s="143">
        <v>10</v>
      </c>
      <c r="D211" s="131" t="s">
        <v>27</v>
      </c>
      <c r="E211" s="123">
        <v>16221481.800000001</v>
      </c>
      <c r="F211" s="120"/>
    </row>
    <row r="212" spans="1:6" ht="16.899999999999999" customHeight="1" x14ac:dyDescent="0.2">
      <c r="A212" s="144"/>
      <c r="B212" s="142"/>
      <c r="C212" s="143"/>
      <c r="D212" s="131" t="s">
        <v>30</v>
      </c>
      <c r="E212" s="123">
        <v>3372346.42</v>
      </c>
      <c r="F212" s="120"/>
    </row>
    <row r="213" spans="1:6" ht="16.899999999999999" customHeight="1" x14ac:dyDescent="0.2">
      <c r="A213" s="144"/>
      <c r="B213" s="142"/>
      <c r="C213" s="143"/>
      <c r="D213" s="131" t="s">
        <v>24</v>
      </c>
      <c r="E213" s="123">
        <v>18884217.879999999</v>
      </c>
      <c r="F213" s="120"/>
    </row>
    <row r="214" spans="1:6" ht="16.899999999999999" customHeight="1" x14ac:dyDescent="0.2">
      <c r="A214" s="144"/>
      <c r="B214" s="142"/>
      <c r="C214" s="143"/>
      <c r="D214" s="131" t="s">
        <v>31</v>
      </c>
      <c r="E214" s="123">
        <v>17406327.41</v>
      </c>
      <c r="F214" s="120"/>
    </row>
    <row r="215" spans="1:6" ht="16.899999999999999" customHeight="1" x14ac:dyDescent="0.2">
      <c r="A215" s="144"/>
      <c r="B215" s="142"/>
      <c r="C215" s="143"/>
      <c r="D215" s="131" t="s">
        <v>32</v>
      </c>
      <c r="E215" s="123">
        <v>997058.37</v>
      </c>
      <c r="F215" s="120"/>
    </row>
    <row r="216" spans="1:6" ht="16.899999999999999" customHeight="1" x14ac:dyDescent="0.2">
      <c r="A216" s="144"/>
      <c r="B216" s="142"/>
      <c r="C216" s="143"/>
      <c r="D216" s="131" t="s">
        <v>18</v>
      </c>
      <c r="E216" s="123">
        <f>SUM(E211:E215)</f>
        <v>56881431.879999988</v>
      </c>
      <c r="F216" s="120"/>
    </row>
    <row r="217" spans="1:6" ht="16.899999999999999" customHeight="1" x14ac:dyDescent="0.2">
      <c r="A217" s="144">
        <v>61</v>
      </c>
      <c r="B217" s="142" t="s">
        <v>147</v>
      </c>
      <c r="C217" s="143">
        <v>16</v>
      </c>
      <c r="D217" s="131" t="s">
        <v>16</v>
      </c>
      <c r="E217" s="123">
        <v>7405663.1399999997</v>
      </c>
      <c r="F217" s="120"/>
    </row>
    <row r="218" spans="1:6" ht="16.899999999999999" customHeight="1" x14ac:dyDescent="0.2">
      <c r="A218" s="144"/>
      <c r="B218" s="142"/>
      <c r="C218" s="143"/>
      <c r="D218" s="131" t="s">
        <v>17</v>
      </c>
      <c r="E218" s="123">
        <v>303780.15999999997</v>
      </c>
    </row>
    <row r="219" spans="1:6" ht="16.899999999999999" customHeight="1" x14ac:dyDescent="0.2">
      <c r="A219" s="144"/>
      <c r="B219" s="142"/>
      <c r="C219" s="143"/>
      <c r="D219" s="131" t="s">
        <v>18</v>
      </c>
      <c r="E219" s="123">
        <v>7709443.2999999998</v>
      </c>
    </row>
    <row r="220" spans="1:6" ht="16.899999999999999" customHeight="1" x14ac:dyDescent="0.2">
      <c r="A220" s="144">
        <v>62</v>
      </c>
      <c r="B220" s="142" t="s">
        <v>147</v>
      </c>
      <c r="C220" s="143">
        <v>30</v>
      </c>
      <c r="D220" s="131" t="s">
        <v>16</v>
      </c>
      <c r="E220" s="123">
        <v>3702831.57</v>
      </c>
      <c r="F220" s="120"/>
    </row>
    <row r="221" spans="1:6" ht="16.899999999999999" customHeight="1" x14ac:dyDescent="0.2">
      <c r="A221" s="144"/>
      <c r="B221" s="142"/>
      <c r="C221" s="143"/>
      <c r="D221" s="131" t="s">
        <v>17</v>
      </c>
      <c r="E221" s="123">
        <v>151890.07999999999</v>
      </c>
    </row>
    <row r="222" spans="1:6" ht="16.899999999999999" customHeight="1" x14ac:dyDescent="0.2">
      <c r="A222" s="144"/>
      <c r="B222" s="142"/>
      <c r="C222" s="143"/>
      <c r="D222" s="131" t="s">
        <v>18</v>
      </c>
      <c r="E222" s="123">
        <v>3854721.65</v>
      </c>
    </row>
    <row r="223" spans="1:6" ht="16.899999999999999" customHeight="1" x14ac:dyDescent="0.2">
      <c r="A223" s="151">
        <v>63</v>
      </c>
      <c r="B223" s="165" t="s">
        <v>147</v>
      </c>
      <c r="C223" s="168">
        <v>32</v>
      </c>
      <c r="D223" s="131" t="s">
        <v>16</v>
      </c>
      <c r="E223" s="123">
        <v>1851415.78</v>
      </c>
      <c r="F223" s="120"/>
    </row>
    <row r="224" spans="1:6" ht="16.899999999999999" customHeight="1" x14ac:dyDescent="0.2">
      <c r="A224" s="152"/>
      <c r="B224" s="166"/>
      <c r="C224" s="169"/>
      <c r="D224" s="131" t="s">
        <v>17</v>
      </c>
      <c r="E224" s="123">
        <v>75945.039999999994</v>
      </c>
    </row>
    <row r="225" spans="1:6" ht="16.899999999999999" customHeight="1" x14ac:dyDescent="0.2">
      <c r="A225" s="153"/>
      <c r="B225" s="167"/>
      <c r="C225" s="170"/>
      <c r="D225" s="131" t="s">
        <v>18</v>
      </c>
      <c r="E225" s="123">
        <v>1927360.82</v>
      </c>
    </row>
    <row r="226" spans="1:6" ht="16.899999999999999" customHeight="1" x14ac:dyDescent="0.2">
      <c r="A226" s="144">
        <v>64</v>
      </c>
      <c r="B226" s="142" t="s">
        <v>147</v>
      </c>
      <c r="C226" s="143">
        <v>34</v>
      </c>
      <c r="D226" s="131" t="s">
        <v>16</v>
      </c>
      <c r="E226" s="123">
        <v>11108494.710000001</v>
      </c>
      <c r="F226" s="120"/>
    </row>
    <row r="227" spans="1:6" ht="16.899999999999999" customHeight="1" x14ac:dyDescent="0.2">
      <c r="A227" s="144"/>
      <c r="B227" s="142"/>
      <c r="C227" s="143"/>
      <c r="D227" s="131" t="s">
        <v>17</v>
      </c>
      <c r="E227" s="123">
        <v>455670.24</v>
      </c>
    </row>
    <row r="228" spans="1:6" ht="16.899999999999999" customHeight="1" x14ac:dyDescent="0.2">
      <c r="A228" s="144"/>
      <c r="B228" s="142"/>
      <c r="C228" s="143"/>
      <c r="D228" s="131" t="s">
        <v>18</v>
      </c>
      <c r="E228" s="123">
        <v>11564164.949999999</v>
      </c>
    </row>
    <row r="229" spans="1:6" ht="16.899999999999999" customHeight="1" x14ac:dyDescent="0.2">
      <c r="A229" s="121">
        <v>1</v>
      </c>
      <c r="B229" s="110">
        <v>2</v>
      </c>
      <c r="C229" s="110">
        <v>3</v>
      </c>
      <c r="D229" s="121">
        <v>4</v>
      </c>
      <c r="E229" s="122">
        <v>5</v>
      </c>
    </row>
    <row r="230" spans="1:6" ht="16.899999999999999" customHeight="1" x14ac:dyDescent="0.2">
      <c r="A230" s="144">
        <v>65</v>
      </c>
      <c r="B230" s="142" t="s">
        <v>57</v>
      </c>
      <c r="C230" s="143">
        <v>3</v>
      </c>
      <c r="D230" s="131" t="s">
        <v>16</v>
      </c>
      <c r="E230" s="123">
        <v>3702831.57</v>
      </c>
      <c r="F230" s="120"/>
    </row>
    <row r="231" spans="1:6" ht="16.899999999999999" customHeight="1" x14ac:dyDescent="0.2">
      <c r="A231" s="144"/>
      <c r="B231" s="142"/>
      <c r="C231" s="143"/>
      <c r="D231" s="131" t="s">
        <v>17</v>
      </c>
      <c r="E231" s="123">
        <v>151890.07999999999</v>
      </c>
      <c r="F231" s="120"/>
    </row>
    <row r="232" spans="1:6" ht="16.899999999999999" customHeight="1" x14ac:dyDescent="0.2">
      <c r="A232" s="144"/>
      <c r="B232" s="142"/>
      <c r="C232" s="143"/>
      <c r="D232" s="131" t="s">
        <v>18</v>
      </c>
      <c r="E232" s="123">
        <v>3854721.65</v>
      </c>
      <c r="F232" s="120"/>
    </row>
    <row r="233" spans="1:6" ht="16.899999999999999" customHeight="1" x14ac:dyDescent="0.2">
      <c r="A233" s="144">
        <v>66</v>
      </c>
      <c r="B233" s="142" t="s">
        <v>57</v>
      </c>
      <c r="C233" s="143">
        <v>34</v>
      </c>
      <c r="D233" s="131" t="s">
        <v>16</v>
      </c>
      <c r="E233" s="123">
        <v>3702831.57</v>
      </c>
      <c r="F233" s="120"/>
    </row>
    <row r="234" spans="1:6" ht="16.899999999999999" customHeight="1" x14ac:dyDescent="0.2">
      <c r="A234" s="144"/>
      <c r="B234" s="142"/>
      <c r="C234" s="143"/>
      <c r="D234" s="131" t="s">
        <v>17</v>
      </c>
      <c r="E234" s="123">
        <v>151890.07999999999</v>
      </c>
      <c r="F234" s="120"/>
    </row>
    <row r="235" spans="1:6" ht="16.899999999999999" customHeight="1" x14ac:dyDescent="0.2">
      <c r="A235" s="144"/>
      <c r="B235" s="142"/>
      <c r="C235" s="143"/>
      <c r="D235" s="131" t="s">
        <v>18</v>
      </c>
      <c r="E235" s="123">
        <v>3854721.65</v>
      </c>
      <c r="F235" s="120"/>
    </row>
    <row r="236" spans="1:6" ht="16.899999999999999" customHeight="1" x14ac:dyDescent="0.2">
      <c r="A236" s="144">
        <v>67</v>
      </c>
      <c r="B236" s="155" t="s">
        <v>502</v>
      </c>
      <c r="C236" s="143">
        <v>73</v>
      </c>
      <c r="D236" s="131" t="s">
        <v>59</v>
      </c>
      <c r="E236" s="123">
        <v>1215410.51</v>
      </c>
      <c r="F236" s="120"/>
    </row>
    <row r="237" spans="1:6" ht="16.899999999999999" customHeight="1" x14ac:dyDescent="0.2">
      <c r="A237" s="144"/>
      <c r="B237" s="142"/>
      <c r="C237" s="143"/>
      <c r="D237" s="131" t="s">
        <v>32</v>
      </c>
      <c r="E237" s="123">
        <v>224000</v>
      </c>
      <c r="F237" s="120"/>
    </row>
    <row r="238" spans="1:6" ht="16.899999999999999" customHeight="1" x14ac:dyDescent="0.2">
      <c r="A238" s="144"/>
      <c r="B238" s="142"/>
      <c r="C238" s="143"/>
      <c r="D238" s="131" t="s">
        <v>18</v>
      </c>
      <c r="E238" s="123">
        <v>1439410.51</v>
      </c>
      <c r="F238" s="120"/>
    </row>
    <row r="239" spans="1:6" ht="16.899999999999999" customHeight="1" x14ac:dyDescent="0.2">
      <c r="A239" s="151">
        <v>68</v>
      </c>
      <c r="B239" s="142" t="s">
        <v>60</v>
      </c>
      <c r="C239" s="168" t="s">
        <v>61</v>
      </c>
      <c r="D239" s="131" t="s">
        <v>22</v>
      </c>
      <c r="E239" s="107">
        <v>2377151.2400000002</v>
      </c>
      <c r="F239" s="120"/>
    </row>
    <row r="240" spans="1:6" ht="16.899999999999999" customHeight="1" x14ac:dyDescent="0.2">
      <c r="A240" s="152"/>
      <c r="B240" s="142"/>
      <c r="C240" s="169"/>
      <c r="D240" s="131" t="s">
        <v>17</v>
      </c>
      <c r="E240" s="107">
        <v>124000</v>
      </c>
      <c r="F240" s="120"/>
    </row>
    <row r="241" spans="1:6" ht="16.899999999999999" customHeight="1" x14ac:dyDescent="0.2">
      <c r="A241" s="153"/>
      <c r="B241" s="142"/>
      <c r="C241" s="170"/>
      <c r="D241" s="131" t="s">
        <v>18</v>
      </c>
      <c r="E241" s="107">
        <v>2501151.2400000002</v>
      </c>
      <c r="F241" s="120"/>
    </row>
    <row r="242" spans="1:6" ht="16.899999999999999" customHeight="1" x14ac:dyDescent="0.2">
      <c r="A242" s="151">
        <v>69</v>
      </c>
      <c r="B242" s="142" t="s">
        <v>60</v>
      </c>
      <c r="C242" s="168" t="s">
        <v>62</v>
      </c>
      <c r="D242" s="131" t="s">
        <v>22</v>
      </c>
      <c r="E242" s="107">
        <v>2377151.2400000002</v>
      </c>
      <c r="F242" s="120"/>
    </row>
    <row r="243" spans="1:6" ht="16.899999999999999" customHeight="1" x14ac:dyDescent="0.2">
      <c r="A243" s="152"/>
      <c r="B243" s="142"/>
      <c r="C243" s="169"/>
      <c r="D243" s="131" t="s">
        <v>17</v>
      </c>
      <c r="E243" s="107">
        <v>124000</v>
      </c>
      <c r="F243" s="120"/>
    </row>
    <row r="244" spans="1:6" ht="16.899999999999999" customHeight="1" x14ac:dyDescent="0.2">
      <c r="A244" s="153"/>
      <c r="B244" s="142"/>
      <c r="C244" s="170"/>
      <c r="D244" s="131" t="s">
        <v>18</v>
      </c>
      <c r="E244" s="107">
        <v>2501151.2400000002</v>
      </c>
      <c r="F244" s="120"/>
    </row>
    <row r="245" spans="1:6" ht="16.899999999999999" customHeight="1" x14ac:dyDescent="0.2">
      <c r="A245" s="151">
        <v>70</v>
      </c>
      <c r="B245" s="165" t="s">
        <v>60</v>
      </c>
      <c r="C245" s="168" t="s">
        <v>63</v>
      </c>
      <c r="D245" s="131" t="s">
        <v>22</v>
      </c>
      <c r="E245" s="107">
        <v>4754302.4800000004</v>
      </c>
      <c r="F245" s="120"/>
    </row>
    <row r="246" spans="1:6" ht="16.899999999999999" customHeight="1" x14ac:dyDescent="0.2">
      <c r="A246" s="152"/>
      <c r="B246" s="166"/>
      <c r="C246" s="169"/>
      <c r="D246" s="133" t="s">
        <v>17</v>
      </c>
      <c r="E246" s="127">
        <v>248000</v>
      </c>
      <c r="F246" s="120"/>
    </row>
    <row r="247" spans="1:6" ht="16.899999999999999" customHeight="1" x14ac:dyDescent="0.2">
      <c r="A247" s="153"/>
      <c r="B247" s="167"/>
      <c r="C247" s="170"/>
      <c r="D247" s="131" t="s">
        <v>18</v>
      </c>
      <c r="E247" s="107">
        <v>5002302.4800000004</v>
      </c>
      <c r="F247" s="120"/>
    </row>
    <row r="248" spans="1:6" ht="16.899999999999999" customHeight="1" x14ac:dyDescent="0.2">
      <c r="A248" s="151">
        <v>71</v>
      </c>
      <c r="B248" s="165" t="s">
        <v>60</v>
      </c>
      <c r="C248" s="168" t="s">
        <v>64</v>
      </c>
      <c r="D248" s="131" t="s">
        <v>22</v>
      </c>
      <c r="E248" s="107">
        <v>2377151.2400000002</v>
      </c>
      <c r="F248" s="120"/>
    </row>
    <row r="249" spans="1:6" ht="16.899999999999999" customHeight="1" x14ac:dyDescent="0.2">
      <c r="A249" s="152"/>
      <c r="B249" s="166"/>
      <c r="C249" s="169"/>
      <c r="D249" s="131" t="s">
        <v>17</v>
      </c>
      <c r="E249" s="107">
        <v>124000</v>
      </c>
      <c r="F249" s="120"/>
    </row>
    <row r="250" spans="1:6" ht="16.899999999999999" customHeight="1" x14ac:dyDescent="0.2">
      <c r="A250" s="153"/>
      <c r="B250" s="167"/>
      <c r="C250" s="170"/>
      <c r="D250" s="131" t="s">
        <v>18</v>
      </c>
      <c r="E250" s="107">
        <v>2501151.2400000002</v>
      </c>
      <c r="F250" s="120"/>
    </row>
    <row r="251" spans="1:6" ht="16.899999999999999" customHeight="1" x14ac:dyDescent="0.2">
      <c r="A251" s="151">
        <v>72</v>
      </c>
      <c r="B251" s="142" t="s">
        <v>60</v>
      </c>
      <c r="C251" s="168" t="s">
        <v>65</v>
      </c>
      <c r="D251" s="131" t="s">
        <v>22</v>
      </c>
      <c r="E251" s="107">
        <v>2377151.2400000002</v>
      </c>
      <c r="F251" s="120"/>
    </row>
    <row r="252" spans="1:6" ht="16.899999999999999" customHeight="1" x14ac:dyDescent="0.2">
      <c r="A252" s="152"/>
      <c r="B252" s="142"/>
      <c r="C252" s="169"/>
      <c r="D252" s="131" t="s">
        <v>17</v>
      </c>
      <c r="E252" s="107">
        <v>124000</v>
      </c>
      <c r="F252" s="120"/>
    </row>
    <row r="253" spans="1:6" ht="16.899999999999999" customHeight="1" x14ac:dyDescent="0.2">
      <c r="A253" s="153"/>
      <c r="B253" s="142"/>
      <c r="C253" s="170"/>
      <c r="D253" s="131" t="s">
        <v>18</v>
      </c>
      <c r="E253" s="107">
        <v>2501151.2400000002</v>
      </c>
      <c r="F253" s="120"/>
    </row>
    <row r="254" spans="1:6" ht="16.899999999999999" customHeight="1" x14ac:dyDescent="0.2">
      <c r="A254" s="151">
        <v>73</v>
      </c>
      <c r="B254" s="142" t="s">
        <v>60</v>
      </c>
      <c r="C254" s="168" t="s">
        <v>15</v>
      </c>
      <c r="D254" s="131" t="s">
        <v>22</v>
      </c>
      <c r="E254" s="107">
        <v>2377151.2400000002</v>
      </c>
      <c r="F254" s="120"/>
    </row>
    <row r="255" spans="1:6" ht="16.899999999999999" customHeight="1" x14ac:dyDescent="0.2">
      <c r="A255" s="152"/>
      <c r="B255" s="142"/>
      <c r="C255" s="169"/>
      <c r="D255" s="131" t="s">
        <v>17</v>
      </c>
      <c r="E255" s="107">
        <v>124000</v>
      </c>
      <c r="F255" s="120"/>
    </row>
    <row r="256" spans="1:6" ht="16.899999999999999" customHeight="1" x14ac:dyDescent="0.2">
      <c r="A256" s="153"/>
      <c r="B256" s="142"/>
      <c r="C256" s="170"/>
      <c r="D256" s="131" t="s">
        <v>18</v>
      </c>
      <c r="E256" s="107">
        <v>2501151.2400000002</v>
      </c>
      <c r="F256" s="120"/>
    </row>
    <row r="257" spans="1:6" ht="16.899999999999999" customHeight="1" x14ac:dyDescent="0.2">
      <c r="A257" s="121">
        <v>74</v>
      </c>
      <c r="B257" s="111" t="s">
        <v>60</v>
      </c>
      <c r="C257" s="110">
        <v>13</v>
      </c>
      <c r="D257" s="131" t="s">
        <v>22</v>
      </c>
      <c r="E257" s="107">
        <v>2377151.2400000002</v>
      </c>
      <c r="F257" s="120"/>
    </row>
    <row r="258" spans="1:6" ht="16.899999999999999" customHeight="1" x14ac:dyDescent="0.2">
      <c r="A258" s="121">
        <v>1</v>
      </c>
      <c r="B258" s="110">
        <v>2</v>
      </c>
      <c r="C258" s="110">
        <v>3</v>
      </c>
      <c r="D258" s="121">
        <v>4</v>
      </c>
      <c r="E258" s="122">
        <v>5</v>
      </c>
      <c r="F258" s="120"/>
    </row>
    <row r="259" spans="1:6" ht="16.899999999999999" customHeight="1" x14ac:dyDescent="0.2">
      <c r="A259" s="144"/>
      <c r="B259" s="143"/>
      <c r="C259" s="143"/>
      <c r="D259" s="131" t="s">
        <v>17</v>
      </c>
      <c r="E259" s="107">
        <v>124000</v>
      </c>
      <c r="F259" s="120"/>
    </row>
    <row r="260" spans="1:6" ht="16.899999999999999" customHeight="1" x14ac:dyDescent="0.2">
      <c r="A260" s="144"/>
      <c r="B260" s="143"/>
      <c r="C260" s="143"/>
      <c r="D260" s="131" t="s">
        <v>18</v>
      </c>
      <c r="E260" s="107">
        <v>2501151.2400000002</v>
      </c>
      <c r="F260" s="120"/>
    </row>
    <row r="261" spans="1:6" ht="16.899999999999999" customHeight="1" x14ac:dyDescent="0.2">
      <c r="A261" s="151">
        <v>75</v>
      </c>
      <c r="B261" s="142" t="s">
        <v>60</v>
      </c>
      <c r="C261" s="168" t="s">
        <v>66</v>
      </c>
      <c r="D261" s="131" t="s">
        <v>22</v>
      </c>
      <c r="E261" s="107">
        <v>2377151.2400000002</v>
      </c>
      <c r="F261" s="120"/>
    </row>
    <row r="262" spans="1:6" ht="16.899999999999999" customHeight="1" x14ac:dyDescent="0.2">
      <c r="A262" s="152"/>
      <c r="B262" s="142"/>
      <c r="C262" s="169"/>
      <c r="D262" s="131" t="s">
        <v>17</v>
      </c>
      <c r="E262" s="107">
        <v>124000</v>
      </c>
      <c r="F262" s="120"/>
    </row>
    <row r="263" spans="1:6" ht="16.899999999999999" customHeight="1" x14ac:dyDescent="0.2">
      <c r="A263" s="153"/>
      <c r="B263" s="142"/>
      <c r="C263" s="170"/>
      <c r="D263" s="131" t="s">
        <v>18</v>
      </c>
      <c r="E263" s="107">
        <v>2501151.2400000002</v>
      </c>
      <c r="F263" s="120"/>
    </row>
    <row r="264" spans="1:6" ht="16.899999999999999" customHeight="1" x14ac:dyDescent="0.2">
      <c r="A264" s="151">
        <v>76</v>
      </c>
      <c r="B264" s="165" t="s">
        <v>60</v>
      </c>
      <c r="C264" s="168" t="s">
        <v>67</v>
      </c>
      <c r="D264" s="131" t="s">
        <v>22</v>
      </c>
      <c r="E264" s="107">
        <v>2377151.2400000002</v>
      </c>
      <c r="F264" s="120"/>
    </row>
    <row r="265" spans="1:6" ht="16.899999999999999" customHeight="1" x14ac:dyDescent="0.2">
      <c r="A265" s="152"/>
      <c r="B265" s="166"/>
      <c r="C265" s="169"/>
      <c r="D265" s="131" t="s">
        <v>17</v>
      </c>
      <c r="E265" s="107">
        <v>124000</v>
      </c>
      <c r="F265" s="120"/>
    </row>
    <row r="266" spans="1:6" ht="16.899999999999999" customHeight="1" x14ac:dyDescent="0.2">
      <c r="A266" s="153"/>
      <c r="B266" s="167"/>
      <c r="C266" s="170"/>
      <c r="D266" s="131" t="s">
        <v>18</v>
      </c>
      <c r="E266" s="107">
        <v>2501151.2400000002</v>
      </c>
      <c r="F266" s="120"/>
    </row>
    <row r="267" spans="1:6" ht="16.899999999999999" customHeight="1" x14ac:dyDescent="0.2">
      <c r="A267" s="151">
        <v>77</v>
      </c>
      <c r="B267" s="142" t="s">
        <v>60</v>
      </c>
      <c r="C267" s="168" t="s">
        <v>68</v>
      </c>
      <c r="D267" s="131" t="s">
        <v>22</v>
      </c>
      <c r="E267" s="107">
        <v>2377151.2400000002</v>
      </c>
      <c r="F267" s="120"/>
    </row>
    <row r="268" spans="1:6" ht="16.899999999999999" customHeight="1" x14ac:dyDescent="0.2">
      <c r="A268" s="152"/>
      <c r="B268" s="142"/>
      <c r="C268" s="169"/>
      <c r="D268" s="131" t="s">
        <v>17</v>
      </c>
      <c r="E268" s="107">
        <v>124000</v>
      </c>
      <c r="F268" s="120"/>
    </row>
    <row r="269" spans="1:6" ht="16.899999999999999" customHeight="1" x14ac:dyDescent="0.2">
      <c r="A269" s="153"/>
      <c r="B269" s="142"/>
      <c r="C269" s="170"/>
      <c r="D269" s="131" t="s">
        <v>18</v>
      </c>
      <c r="E269" s="107">
        <v>2501151.2400000002</v>
      </c>
      <c r="F269" s="120"/>
    </row>
    <row r="270" spans="1:6" ht="16.899999999999999" customHeight="1" x14ac:dyDescent="0.2">
      <c r="A270" s="151">
        <v>78</v>
      </c>
      <c r="B270" s="165" t="s">
        <v>60</v>
      </c>
      <c r="C270" s="168">
        <v>19</v>
      </c>
      <c r="D270" s="131" t="s">
        <v>22</v>
      </c>
      <c r="E270" s="107">
        <v>2377151.2400000002</v>
      </c>
      <c r="F270" s="120"/>
    </row>
    <row r="271" spans="1:6" ht="16.899999999999999" customHeight="1" x14ac:dyDescent="0.2">
      <c r="A271" s="152"/>
      <c r="B271" s="166"/>
      <c r="C271" s="169"/>
      <c r="D271" s="131" t="s">
        <v>17</v>
      </c>
      <c r="E271" s="107">
        <v>124000</v>
      </c>
      <c r="F271" s="120"/>
    </row>
    <row r="272" spans="1:6" ht="16.899999999999999" customHeight="1" x14ac:dyDescent="0.2">
      <c r="A272" s="153"/>
      <c r="B272" s="167"/>
      <c r="C272" s="170"/>
      <c r="D272" s="131" t="s">
        <v>18</v>
      </c>
      <c r="E272" s="107">
        <v>2501151.2400000002</v>
      </c>
      <c r="F272" s="120"/>
    </row>
    <row r="273" spans="1:6" ht="16.899999999999999" customHeight="1" x14ac:dyDescent="0.2">
      <c r="A273" s="151">
        <v>79</v>
      </c>
      <c r="B273" s="142" t="s">
        <v>60</v>
      </c>
      <c r="C273" s="168">
        <v>72</v>
      </c>
      <c r="D273" s="131" t="s">
        <v>22</v>
      </c>
      <c r="E273" s="107">
        <v>2377151.2400000002</v>
      </c>
      <c r="F273" s="120"/>
    </row>
    <row r="274" spans="1:6" ht="16.899999999999999" customHeight="1" x14ac:dyDescent="0.2">
      <c r="A274" s="152"/>
      <c r="B274" s="142"/>
      <c r="C274" s="169"/>
      <c r="D274" s="131" t="s">
        <v>17</v>
      </c>
      <c r="E274" s="107">
        <v>124000</v>
      </c>
      <c r="F274" s="120"/>
    </row>
    <row r="275" spans="1:6" ht="16.899999999999999" customHeight="1" x14ac:dyDescent="0.2">
      <c r="A275" s="153"/>
      <c r="B275" s="142"/>
      <c r="C275" s="170"/>
      <c r="D275" s="131" t="s">
        <v>18</v>
      </c>
      <c r="E275" s="107">
        <v>2501151.2400000002</v>
      </c>
      <c r="F275" s="120"/>
    </row>
    <row r="276" spans="1:6" ht="16.899999999999999" customHeight="1" x14ac:dyDescent="0.2">
      <c r="A276" s="151">
        <v>80</v>
      </c>
      <c r="B276" s="142" t="s">
        <v>60</v>
      </c>
      <c r="C276" s="168" t="s">
        <v>69</v>
      </c>
      <c r="D276" s="131" t="s">
        <v>22</v>
      </c>
      <c r="E276" s="107">
        <v>4754302.4800000004</v>
      </c>
      <c r="F276" s="120"/>
    </row>
    <row r="277" spans="1:6" ht="16.899999999999999" customHeight="1" x14ac:dyDescent="0.2">
      <c r="A277" s="152"/>
      <c r="B277" s="142"/>
      <c r="C277" s="169"/>
      <c r="D277" s="131" t="s">
        <v>17</v>
      </c>
      <c r="E277" s="107">
        <v>248000</v>
      </c>
      <c r="F277" s="120"/>
    </row>
    <row r="278" spans="1:6" ht="16.899999999999999" customHeight="1" x14ac:dyDescent="0.2">
      <c r="A278" s="153"/>
      <c r="B278" s="142"/>
      <c r="C278" s="170"/>
      <c r="D278" s="131" t="s">
        <v>18</v>
      </c>
      <c r="E278" s="107">
        <v>5002302.4800000004</v>
      </c>
      <c r="F278" s="120"/>
    </row>
    <row r="279" spans="1:6" ht="16.899999999999999" customHeight="1" x14ac:dyDescent="0.2">
      <c r="A279" s="151">
        <v>81</v>
      </c>
      <c r="B279" s="142" t="s">
        <v>60</v>
      </c>
      <c r="C279" s="143" t="s">
        <v>70</v>
      </c>
      <c r="D279" s="131" t="s">
        <v>22</v>
      </c>
      <c r="E279" s="123">
        <v>7131453.7199999997</v>
      </c>
      <c r="F279" s="120"/>
    </row>
    <row r="280" spans="1:6" ht="16.899999999999999" customHeight="1" x14ac:dyDescent="0.2">
      <c r="A280" s="152"/>
      <c r="B280" s="142"/>
      <c r="C280" s="143"/>
      <c r="D280" s="131" t="s">
        <v>17</v>
      </c>
      <c r="E280" s="123">
        <v>372000</v>
      </c>
      <c r="F280" s="120"/>
    </row>
    <row r="281" spans="1:6" ht="16.899999999999999" customHeight="1" x14ac:dyDescent="0.2">
      <c r="A281" s="153"/>
      <c r="B281" s="142"/>
      <c r="C281" s="143"/>
      <c r="D281" s="131" t="s">
        <v>18</v>
      </c>
      <c r="E281" s="123">
        <v>7503453.7199999997</v>
      </c>
      <c r="F281" s="120"/>
    </row>
    <row r="282" spans="1:6" ht="16.899999999999999" customHeight="1" x14ac:dyDescent="0.2">
      <c r="A282" s="151">
        <v>82</v>
      </c>
      <c r="B282" s="142" t="s">
        <v>60</v>
      </c>
      <c r="C282" s="143" t="s">
        <v>71</v>
      </c>
      <c r="D282" s="131" t="s">
        <v>24</v>
      </c>
      <c r="E282" s="123">
        <v>20897700.289999999</v>
      </c>
      <c r="F282" s="120"/>
    </row>
    <row r="283" spans="1:6" ht="16.899999999999999" customHeight="1" x14ac:dyDescent="0.2">
      <c r="A283" s="152"/>
      <c r="B283" s="142"/>
      <c r="C283" s="143"/>
      <c r="D283" s="131" t="s">
        <v>32</v>
      </c>
      <c r="E283" s="123">
        <v>741812.5</v>
      </c>
      <c r="F283" s="120"/>
    </row>
    <row r="284" spans="1:6" ht="16.899999999999999" customHeight="1" x14ac:dyDescent="0.2">
      <c r="A284" s="153"/>
      <c r="B284" s="142"/>
      <c r="C284" s="143"/>
      <c r="D284" s="131" t="s">
        <v>18</v>
      </c>
      <c r="E284" s="123">
        <v>21639512.789999999</v>
      </c>
      <c r="F284" s="120"/>
    </row>
    <row r="285" spans="1:6" ht="16.899999999999999" customHeight="1" x14ac:dyDescent="0.2">
      <c r="A285" s="144">
        <v>83</v>
      </c>
      <c r="B285" s="142" t="s">
        <v>60</v>
      </c>
      <c r="C285" s="143" t="s">
        <v>72</v>
      </c>
      <c r="D285" s="131" t="s">
        <v>24</v>
      </c>
      <c r="E285" s="123">
        <v>9632734.5399999991</v>
      </c>
      <c r="F285" s="120"/>
    </row>
    <row r="286" spans="1:6" ht="16.899999999999999" customHeight="1" x14ac:dyDescent="0.2">
      <c r="A286" s="144"/>
      <c r="B286" s="142"/>
      <c r="C286" s="143"/>
      <c r="D286" s="131" t="s">
        <v>32</v>
      </c>
      <c r="E286" s="123">
        <v>670285.1</v>
      </c>
      <c r="F286" s="120"/>
    </row>
    <row r="287" spans="1:6" ht="16.899999999999999" customHeight="1" x14ac:dyDescent="0.2">
      <c r="A287" s="121">
        <v>1</v>
      </c>
      <c r="B287" s="110">
        <v>2</v>
      </c>
      <c r="C287" s="110">
        <v>3</v>
      </c>
      <c r="D287" s="121">
        <v>4</v>
      </c>
      <c r="E287" s="122">
        <v>5</v>
      </c>
      <c r="F287" s="120"/>
    </row>
    <row r="288" spans="1:6" ht="16.899999999999999" customHeight="1" x14ac:dyDescent="0.2">
      <c r="A288" s="124"/>
      <c r="B288" s="112"/>
      <c r="C288" s="112"/>
      <c r="D288" s="131" t="s">
        <v>18</v>
      </c>
      <c r="E288" s="123">
        <v>10303019.640000001</v>
      </c>
      <c r="F288" s="120"/>
    </row>
    <row r="289" spans="1:6" ht="16.899999999999999" customHeight="1" x14ac:dyDescent="0.2">
      <c r="A289" s="151">
        <v>84</v>
      </c>
      <c r="B289" s="165" t="s">
        <v>73</v>
      </c>
      <c r="C289" s="168">
        <v>1</v>
      </c>
      <c r="D289" s="131" t="s">
        <v>16</v>
      </c>
      <c r="E289" s="123">
        <v>1851415.78</v>
      </c>
      <c r="F289" s="120"/>
    </row>
    <row r="290" spans="1:6" ht="16.899999999999999" customHeight="1" x14ac:dyDescent="0.2">
      <c r="A290" s="152"/>
      <c r="B290" s="166"/>
      <c r="C290" s="169"/>
      <c r="D290" s="131" t="s">
        <v>17</v>
      </c>
      <c r="E290" s="123">
        <v>75945.039999999994</v>
      </c>
      <c r="F290" s="120"/>
    </row>
    <row r="291" spans="1:6" ht="16.899999999999999" customHeight="1" x14ac:dyDescent="0.2">
      <c r="A291" s="153"/>
      <c r="B291" s="167"/>
      <c r="C291" s="170"/>
      <c r="D291" s="131" t="s">
        <v>18</v>
      </c>
      <c r="E291" s="123">
        <v>1927360.82</v>
      </c>
      <c r="F291" s="120"/>
    </row>
    <row r="292" spans="1:6" ht="16.899999999999999" customHeight="1" x14ac:dyDescent="0.2">
      <c r="A292" s="151">
        <v>85</v>
      </c>
      <c r="B292" s="165" t="s">
        <v>73</v>
      </c>
      <c r="C292" s="168">
        <v>7</v>
      </c>
      <c r="D292" s="131" t="s">
        <v>16</v>
      </c>
      <c r="E292" s="123">
        <v>3702831.57</v>
      </c>
      <c r="F292" s="120"/>
    </row>
    <row r="293" spans="1:6" ht="16.899999999999999" customHeight="1" x14ac:dyDescent="0.2">
      <c r="A293" s="152"/>
      <c r="B293" s="166"/>
      <c r="C293" s="169"/>
      <c r="D293" s="131" t="s">
        <v>17</v>
      </c>
      <c r="E293" s="123">
        <v>151890.07999999999</v>
      </c>
      <c r="F293" s="120"/>
    </row>
    <row r="294" spans="1:6" ht="16.899999999999999" customHeight="1" x14ac:dyDescent="0.2">
      <c r="A294" s="153"/>
      <c r="B294" s="167"/>
      <c r="C294" s="170"/>
      <c r="D294" s="131" t="s">
        <v>18</v>
      </c>
      <c r="E294" s="123">
        <v>3854721.65</v>
      </c>
      <c r="F294" s="120"/>
    </row>
    <row r="295" spans="1:6" ht="16.899999999999999" customHeight="1" x14ac:dyDescent="0.2">
      <c r="A295" s="151">
        <v>86</v>
      </c>
      <c r="B295" s="165" t="s">
        <v>73</v>
      </c>
      <c r="C295" s="168">
        <v>11</v>
      </c>
      <c r="D295" s="131" t="s">
        <v>16</v>
      </c>
      <c r="E295" s="107">
        <v>7405663.1399999997</v>
      </c>
      <c r="F295" s="120"/>
    </row>
    <row r="296" spans="1:6" ht="16.899999999999999" customHeight="1" x14ac:dyDescent="0.2">
      <c r="A296" s="152"/>
      <c r="B296" s="166"/>
      <c r="C296" s="169"/>
      <c r="D296" s="131" t="s">
        <v>17</v>
      </c>
      <c r="E296" s="107">
        <v>303780.15999999997</v>
      </c>
      <c r="F296" s="120"/>
    </row>
    <row r="297" spans="1:6" ht="16.899999999999999" customHeight="1" x14ac:dyDescent="0.2">
      <c r="A297" s="153"/>
      <c r="B297" s="167"/>
      <c r="C297" s="170"/>
      <c r="D297" s="131" t="s">
        <v>18</v>
      </c>
      <c r="E297" s="107">
        <v>7709443.2999999998</v>
      </c>
      <c r="F297" s="120"/>
    </row>
    <row r="298" spans="1:6" ht="16.899999999999999" customHeight="1" x14ac:dyDescent="0.2">
      <c r="A298" s="151">
        <v>87</v>
      </c>
      <c r="B298" s="165" t="s">
        <v>73</v>
      </c>
      <c r="C298" s="168">
        <v>19</v>
      </c>
      <c r="D298" s="131" t="s">
        <v>16</v>
      </c>
      <c r="E298" s="123">
        <v>1851415.78</v>
      </c>
      <c r="F298" s="120"/>
    </row>
    <row r="299" spans="1:6" ht="16.899999999999999" customHeight="1" x14ac:dyDescent="0.2">
      <c r="A299" s="152"/>
      <c r="B299" s="166"/>
      <c r="C299" s="169"/>
      <c r="D299" s="131" t="s">
        <v>17</v>
      </c>
      <c r="E299" s="123">
        <v>75945.039999999994</v>
      </c>
      <c r="F299" s="120"/>
    </row>
    <row r="300" spans="1:6" ht="16.899999999999999" customHeight="1" x14ac:dyDescent="0.2">
      <c r="A300" s="153"/>
      <c r="B300" s="167"/>
      <c r="C300" s="170"/>
      <c r="D300" s="131" t="s">
        <v>18</v>
      </c>
      <c r="E300" s="123">
        <v>1927360.82</v>
      </c>
      <c r="F300" s="120"/>
    </row>
    <row r="301" spans="1:6" ht="16.899999999999999" customHeight="1" x14ac:dyDescent="0.2">
      <c r="A301" s="151">
        <v>88</v>
      </c>
      <c r="B301" s="165" t="s">
        <v>73</v>
      </c>
      <c r="C301" s="168">
        <v>21</v>
      </c>
      <c r="D301" s="131" t="s">
        <v>16</v>
      </c>
      <c r="E301" s="123">
        <v>1851415.78</v>
      </c>
      <c r="F301" s="120"/>
    </row>
    <row r="302" spans="1:6" ht="16.899999999999999" customHeight="1" x14ac:dyDescent="0.2">
      <c r="A302" s="152"/>
      <c r="B302" s="166"/>
      <c r="C302" s="169"/>
      <c r="D302" s="131" t="s">
        <v>17</v>
      </c>
      <c r="E302" s="123">
        <v>75945.039999999994</v>
      </c>
      <c r="F302" s="120"/>
    </row>
    <row r="303" spans="1:6" ht="16.899999999999999" customHeight="1" x14ac:dyDescent="0.2">
      <c r="A303" s="153"/>
      <c r="B303" s="167"/>
      <c r="C303" s="170"/>
      <c r="D303" s="131" t="s">
        <v>18</v>
      </c>
      <c r="E303" s="123">
        <v>1927360.82</v>
      </c>
      <c r="F303" s="120"/>
    </row>
    <row r="304" spans="1:6" ht="16.899999999999999" customHeight="1" x14ac:dyDescent="0.2">
      <c r="A304" s="151">
        <v>89</v>
      </c>
      <c r="B304" s="165" t="s">
        <v>73</v>
      </c>
      <c r="C304" s="168">
        <v>22</v>
      </c>
      <c r="D304" s="131" t="s">
        <v>16</v>
      </c>
      <c r="E304" s="123">
        <v>3702831.57</v>
      </c>
      <c r="F304" s="120"/>
    </row>
    <row r="305" spans="1:6" ht="16.899999999999999" customHeight="1" x14ac:dyDescent="0.2">
      <c r="A305" s="152"/>
      <c r="B305" s="166"/>
      <c r="C305" s="169"/>
      <c r="D305" s="131" t="s">
        <v>17</v>
      </c>
      <c r="E305" s="123">
        <v>151890.07999999999</v>
      </c>
      <c r="F305" s="120"/>
    </row>
    <row r="306" spans="1:6" ht="16.899999999999999" customHeight="1" x14ac:dyDescent="0.2">
      <c r="A306" s="153"/>
      <c r="B306" s="167"/>
      <c r="C306" s="170"/>
      <c r="D306" s="131" t="s">
        <v>18</v>
      </c>
      <c r="E306" s="123">
        <v>3854721.65</v>
      </c>
      <c r="F306" s="120"/>
    </row>
    <row r="307" spans="1:6" ht="16.899999999999999" customHeight="1" x14ac:dyDescent="0.2">
      <c r="A307" s="151">
        <v>90</v>
      </c>
      <c r="B307" s="165" t="s">
        <v>73</v>
      </c>
      <c r="C307" s="168">
        <v>23</v>
      </c>
      <c r="D307" s="131" t="s">
        <v>16</v>
      </c>
      <c r="E307" s="123">
        <v>1851415.78</v>
      </c>
      <c r="F307" s="120"/>
    </row>
    <row r="308" spans="1:6" ht="16.899999999999999" customHeight="1" x14ac:dyDescent="0.2">
      <c r="A308" s="152"/>
      <c r="B308" s="166"/>
      <c r="C308" s="169"/>
      <c r="D308" s="131" t="s">
        <v>17</v>
      </c>
      <c r="E308" s="123">
        <v>75945.039999999994</v>
      </c>
      <c r="F308" s="120"/>
    </row>
    <row r="309" spans="1:6" ht="16.899999999999999" customHeight="1" x14ac:dyDescent="0.2">
      <c r="A309" s="153"/>
      <c r="B309" s="167"/>
      <c r="C309" s="170"/>
      <c r="D309" s="131" t="s">
        <v>18</v>
      </c>
      <c r="E309" s="123">
        <v>1927360.82</v>
      </c>
      <c r="F309" s="120"/>
    </row>
    <row r="310" spans="1:6" ht="16.899999999999999" customHeight="1" x14ac:dyDescent="0.2">
      <c r="A310" s="151">
        <v>91</v>
      </c>
      <c r="B310" s="165" t="s">
        <v>73</v>
      </c>
      <c r="C310" s="168">
        <v>24</v>
      </c>
      <c r="D310" s="131" t="s">
        <v>16</v>
      </c>
      <c r="E310" s="123">
        <v>1851415.78</v>
      </c>
      <c r="F310" s="120"/>
    </row>
    <row r="311" spans="1:6" ht="16.899999999999999" customHeight="1" x14ac:dyDescent="0.2">
      <c r="A311" s="152"/>
      <c r="B311" s="166"/>
      <c r="C311" s="169"/>
      <c r="D311" s="131" t="s">
        <v>17</v>
      </c>
      <c r="E311" s="123">
        <v>75945.039999999994</v>
      </c>
      <c r="F311" s="120"/>
    </row>
    <row r="312" spans="1:6" ht="16.899999999999999" customHeight="1" x14ac:dyDescent="0.2">
      <c r="A312" s="153"/>
      <c r="B312" s="167"/>
      <c r="C312" s="170"/>
      <c r="D312" s="131" t="s">
        <v>18</v>
      </c>
      <c r="E312" s="123">
        <v>1927360.82</v>
      </c>
      <c r="F312" s="120"/>
    </row>
    <row r="313" spans="1:6" ht="16.899999999999999" customHeight="1" x14ac:dyDescent="0.2">
      <c r="A313" s="151">
        <v>92</v>
      </c>
      <c r="B313" s="165" t="s">
        <v>73</v>
      </c>
      <c r="C313" s="168">
        <v>25</v>
      </c>
      <c r="D313" s="131" t="s">
        <v>16</v>
      </c>
      <c r="E313" s="123">
        <v>3702831.57</v>
      </c>
      <c r="F313" s="120"/>
    </row>
    <row r="314" spans="1:6" ht="16.899999999999999" customHeight="1" x14ac:dyDescent="0.2">
      <c r="A314" s="152"/>
      <c r="B314" s="166"/>
      <c r="C314" s="169"/>
      <c r="D314" s="131" t="s">
        <v>17</v>
      </c>
      <c r="E314" s="123">
        <v>151890.07999999999</v>
      </c>
      <c r="F314" s="120"/>
    </row>
    <row r="315" spans="1:6" ht="16.899999999999999" customHeight="1" x14ac:dyDescent="0.2">
      <c r="A315" s="153"/>
      <c r="B315" s="167"/>
      <c r="C315" s="170"/>
      <c r="D315" s="131" t="s">
        <v>18</v>
      </c>
      <c r="E315" s="123">
        <v>3854721.65</v>
      </c>
      <c r="F315" s="120"/>
    </row>
    <row r="316" spans="1:6" ht="16.899999999999999" customHeight="1" x14ac:dyDescent="0.2">
      <c r="A316" s="121">
        <v>1</v>
      </c>
      <c r="B316" s="110">
        <v>2</v>
      </c>
      <c r="C316" s="110">
        <v>3</v>
      </c>
      <c r="D316" s="121">
        <v>4</v>
      </c>
      <c r="E316" s="122">
        <v>5</v>
      </c>
      <c r="F316" s="120"/>
    </row>
    <row r="317" spans="1:6" ht="16.899999999999999" customHeight="1" x14ac:dyDescent="0.2">
      <c r="A317" s="151">
        <v>93</v>
      </c>
      <c r="B317" s="165" t="s">
        <v>73</v>
      </c>
      <c r="C317" s="168">
        <v>26</v>
      </c>
      <c r="D317" s="131" t="s">
        <v>16</v>
      </c>
      <c r="E317" s="107">
        <v>7405663.1399999997</v>
      </c>
      <c r="F317" s="120"/>
    </row>
    <row r="318" spans="1:6" ht="16.899999999999999" customHeight="1" x14ac:dyDescent="0.2">
      <c r="A318" s="152"/>
      <c r="B318" s="166"/>
      <c r="C318" s="169"/>
      <c r="D318" s="131" t="s">
        <v>17</v>
      </c>
      <c r="E318" s="107">
        <v>303780.15999999997</v>
      </c>
      <c r="F318" s="120"/>
    </row>
    <row r="319" spans="1:6" ht="16.899999999999999" customHeight="1" x14ac:dyDescent="0.2">
      <c r="A319" s="153"/>
      <c r="B319" s="167"/>
      <c r="C319" s="170"/>
      <c r="D319" s="131" t="s">
        <v>18</v>
      </c>
      <c r="E319" s="107">
        <v>7709443.2999999998</v>
      </c>
      <c r="F319" s="120"/>
    </row>
    <row r="320" spans="1:6" ht="16.899999999999999" customHeight="1" x14ac:dyDescent="0.2">
      <c r="A320" s="151">
        <v>94</v>
      </c>
      <c r="B320" s="165" t="s">
        <v>73</v>
      </c>
      <c r="C320" s="168">
        <v>28</v>
      </c>
      <c r="D320" s="131" t="s">
        <v>16</v>
      </c>
      <c r="E320" s="123">
        <v>1851415.78</v>
      </c>
      <c r="F320" s="120"/>
    </row>
    <row r="321" spans="1:6" ht="16.899999999999999" customHeight="1" x14ac:dyDescent="0.2">
      <c r="A321" s="152"/>
      <c r="B321" s="166"/>
      <c r="C321" s="169"/>
      <c r="D321" s="131" t="s">
        <v>17</v>
      </c>
      <c r="E321" s="123">
        <v>75945.039999999994</v>
      </c>
      <c r="F321" s="120"/>
    </row>
    <row r="322" spans="1:6" ht="16.899999999999999" customHeight="1" x14ac:dyDescent="0.2">
      <c r="A322" s="153"/>
      <c r="B322" s="167"/>
      <c r="C322" s="170"/>
      <c r="D322" s="131" t="s">
        <v>18</v>
      </c>
      <c r="E322" s="123">
        <v>1927360.82</v>
      </c>
      <c r="F322" s="120"/>
    </row>
    <row r="323" spans="1:6" ht="16.899999999999999" customHeight="1" x14ac:dyDescent="0.2">
      <c r="A323" s="151">
        <v>95</v>
      </c>
      <c r="B323" s="165" t="s">
        <v>73</v>
      </c>
      <c r="C323" s="168">
        <v>33</v>
      </c>
      <c r="D323" s="131" t="s">
        <v>16</v>
      </c>
      <c r="E323" s="107">
        <v>7405663.1399999997</v>
      </c>
      <c r="F323" s="120"/>
    </row>
    <row r="324" spans="1:6" ht="16.899999999999999" customHeight="1" x14ac:dyDescent="0.2">
      <c r="A324" s="152"/>
      <c r="B324" s="166"/>
      <c r="C324" s="169"/>
      <c r="D324" s="131" t="s">
        <v>17</v>
      </c>
      <c r="E324" s="107">
        <v>303780.15999999997</v>
      </c>
      <c r="F324" s="120"/>
    </row>
    <row r="325" spans="1:6" ht="16.899999999999999" customHeight="1" x14ac:dyDescent="0.2">
      <c r="A325" s="153"/>
      <c r="B325" s="167"/>
      <c r="C325" s="170"/>
      <c r="D325" s="131" t="s">
        <v>18</v>
      </c>
      <c r="E325" s="107">
        <v>7709443.2999999998</v>
      </c>
      <c r="F325" s="120"/>
    </row>
    <row r="326" spans="1:6" ht="16.899999999999999" customHeight="1" x14ac:dyDescent="0.2">
      <c r="A326" s="151">
        <v>96</v>
      </c>
      <c r="B326" s="165" t="s">
        <v>73</v>
      </c>
      <c r="C326" s="168">
        <v>34</v>
      </c>
      <c r="D326" s="131" t="s">
        <v>16</v>
      </c>
      <c r="E326" s="123">
        <v>1851415.78</v>
      </c>
      <c r="F326" s="120"/>
    </row>
    <row r="327" spans="1:6" ht="16.899999999999999" customHeight="1" x14ac:dyDescent="0.2">
      <c r="A327" s="152"/>
      <c r="B327" s="166"/>
      <c r="C327" s="169"/>
      <c r="D327" s="131" t="s">
        <v>17</v>
      </c>
      <c r="E327" s="123">
        <v>75945.039999999994</v>
      </c>
      <c r="F327" s="120"/>
    </row>
    <row r="328" spans="1:6" ht="16.899999999999999" customHeight="1" x14ac:dyDescent="0.2">
      <c r="A328" s="153"/>
      <c r="B328" s="167"/>
      <c r="C328" s="170"/>
      <c r="D328" s="131" t="s">
        <v>18</v>
      </c>
      <c r="E328" s="123">
        <v>1927360.82</v>
      </c>
      <c r="F328" s="120"/>
    </row>
    <row r="329" spans="1:6" ht="16.899999999999999" customHeight="1" x14ac:dyDescent="0.2">
      <c r="A329" s="151">
        <v>97</v>
      </c>
      <c r="B329" s="165" t="s">
        <v>73</v>
      </c>
      <c r="C329" s="168">
        <v>36</v>
      </c>
      <c r="D329" s="131" t="s">
        <v>16</v>
      </c>
      <c r="E329" s="123">
        <v>3702831.57</v>
      </c>
      <c r="F329" s="120"/>
    </row>
    <row r="330" spans="1:6" ht="16.899999999999999" customHeight="1" x14ac:dyDescent="0.2">
      <c r="A330" s="152"/>
      <c r="B330" s="166"/>
      <c r="C330" s="169"/>
      <c r="D330" s="131" t="s">
        <v>17</v>
      </c>
      <c r="E330" s="123">
        <v>151890.07999999999</v>
      </c>
      <c r="F330" s="120"/>
    </row>
    <row r="331" spans="1:6" ht="16.899999999999999" customHeight="1" x14ac:dyDescent="0.2">
      <c r="A331" s="153"/>
      <c r="B331" s="167"/>
      <c r="C331" s="170"/>
      <c r="D331" s="131" t="s">
        <v>18</v>
      </c>
      <c r="E331" s="123">
        <v>3854721.65</v>
      </c>
      <c r="F331" s="120"/>
    </row>
    <row r="332" spans="1:6" ht="16.899999999999999" customHeight="1" x14ac:dyDescent="0.2">
      <c r="A332" s="151">
        <v>98</v>
      </c>
      <c r="B332" s="165" t="s">
        <v>74</v>
      </c>
      <c r="C332" s="168">
        <v>1</v>
      </c>
      <c r="D332" s="131" t="s">
        <v>22</v>
      </c>
      <c r="E332" s="107">
        <v>2377151.2400000002</v>
      </c>
      <c r="F332" s="120"/>
    </row>
    <row r="333" spans="1:6" ht="16.899999999999999" customHeight="1" x14ac:dyDescent="0.2">
      <c r="A333" s="152"/>
      <c r="B333" s="166"/>
      <c r="C333" s="169"/>
      <c r="D333" s="131" t="s">
        <v>17</v>
      </c>
      <c r="E333" s="107">
        <v>124000</v>
      </c>
      <c r="F333" s="120"/>
    </row>
    <row r="334" spans="1:6" ht="16.899999999999999" customHeight="1" x14ac:dyDescent="0.2">
      <c r="A334" s="153"/>
      <c r="B334" s="167"/>
      <c r="C334" s="170"/>
      <c r="D334" s="131" t="s">
        <v>18</v>
      </c>
      <c r="E334" s="107">
        <v>2501151.2400000002</v>
      </c>
      <c r="F334" s="120"/>
    </row>
    <row r="335" spans="1:6" ht="16.899999999999999" customHeight="1" x14ac:dyDescent="0.2">
      <c r="A335" s="151">
        <v>99</v>
      </c>
      <c r="B335" s="142" t="s">
        <v>74</v>
      </c>
      <c r="C335" s="168">
        <v>8</v>
      </c>
      <c r="D335" s="131" t="s">
        <v>22</v>
      </c>
      <c r="E335" s="107">
        <v>2377151.2400000002</v>
      </c>
      <c r="F335" s="120"/>
    </row>
    <row r="336" spans="1:6" ht="16.899999999999999" customHeight="1" x14ac:dyDescent="0.2">
      <c r="A336" s="152"/>
      <c r="B336" s="142"/>
      <c r="C336" s="169"/>
      <c r="D336" s="131" t="s">
        <v>17</v>
      </c>
      <c r="E336" s="107">
        <v>124000</v>
      </c>
      <c r="F336" s="120"/>
    </row>
    <row r="337" spans="1:6" ht="16.899999999999999" customHeight="1" x14ac:dyDescent="0.2">
      <c r="A337" s="153"/>
      <c r="B337" s="142"/>
      <c r="C337" s="170"/>
      <c r="D337" s="131" t="s">
        <v>18</v>
      </c>
      <c r="E337" s="107">
        <v>2501151.2400000002</v>
      </c>
      <c r="F337" s="120"/>
    </row>
    <row r="338" spans="1:6" ht="16.899999999999999" customHeight="1" x14ac:dyDescent="0.2">
      <c r="A338" s="151">
        <v>100</v>
      </c>
      <c r="B338" s="142" t="s">
        <v>74</v>
      </c>
      <c r="C338" s="168">
        <v>10</v>
      </c>
      <c r="D338" s="131" t="s">
        <v>22</v>
      </c>
      <c r="E338" s="107">
        <v>2377151.2400000002</v>
      </c>
      <c r="F338" s="120"/>
    </row>
    <row r="339" spans="1:6" ht="16.899999999999999" customHeight="1" x14ac:dyDescent="0.2">
      <c r="A339" s="152"/>
      <c r="B339" s="142"/>
      <c r="C339" s="169"/>
      <c r="D339" s="131" t="s">
        <v>17</v>
      </c>
      <c r="E339" s="107">
        <v>124000</v>
      </c>
      <c r="F339" s="120"/>
    </row>
    <row r="340" spans="1:6" ht="16.899999999999999" customHeight="1" x14ac:dyDescent="0.2">
      <c r="A340" s="153"/>
      <c r="B340" s="142"/>
      <c r="C340" s="170"/>
      <c r="D340" s="131" t="s">
        <v>18</v>
      </c>
      <c r="E340" s="107">
        <v>2501151.2400000002</v>
      </c>
      <c r="F340" s="120"/>
    </row>
    <row r="341" spans="1:6" ht="16.899999999999999" customHeight="1" x14ac:dyDescent="0.2">
      <c r="A341" s="144">
        <v>101</v>
      </c>
      <c r="B341" s="142" t="s">
        <v>75</v>
      </c>
      <c r="C341" s="143">
        <v>23</v>
      </c>
      <c r="D341" s="131" t="s">
        <v>27</v>
      </c>
      <c r="E341" s="123">
        <v>19917322.890000001</v>
      </c>
      <c r="F341" s="120"/>
    </row>
    <row r="342" spans="1:6" ht="16.899999999999999" customHeight="1" x14ac:dyDescent="0.2">
      <c r="A342" s="144"/>
      <c r="B342" s="142"/>
      <c r="C342" s="143"/>
      <c r="D342" s="131" t="s">
        <v>28</v>
      </c>
      <c r="E342" s="123">
        <v>3866136.66</v>
      </c>
      <c r="F342" s="120"/>
    </row>
    <row r="343" spans="1:6" ht="16.899999999999999" customHeight="1" x14ac:dyDescent="0.2">
      <c r="A343" s="144"/>
      <c r="B343" s="142"/>
      <c r="C343" s="143"/>
      <c r="D343" s="131" t="s">
        <v>29</v>
      </c>
      <c r="E343" s="123">
        <v>3823919.55</v>
      </c>
      <c r="F343" s="120"/>
    </row>
    <row r="344" spans="1:6" ht="16.899999999999999" customHeight="1" x14ac:dyDescent="0.2">
      <c r="A344" s="144"/>
      <c r="B344" s="142"/>
      <c r="C344" s="143"/>
      <c r="D344" s="131" t="s">
        <v>59</v>
      </c>
      <c r="E344" s="123">
        <v>1215410.51</v>
      </c>
      <c r="F344" s="120"/>
    </row>
    <row r="345" spans="1:6" ht="16.899999999999999" customHeight="1" x14ac:dyDescent="0.2">
      <c r="A345" s="121">
        <v>1</v>
      </c>
      <c r="B345" s="110">
        <v>2</v>
      </c>
      <c r="C345" s="110">
        <v>3</v>
      </c>
      <c r="D345" s="121">
        <v>4</v>
      </c>
      <c r="E345" s="122">
        <v>5</v>
      </c>
      <c r="F345" s="120"/>
    </row>
    <row r="346" spans="1:6" ht="16.899999999999999" customHeight="1" x14ac:dyDescent="0.2">
      <c r="A346" s="152"/>
      <c r="B346" s="169"/>
      <c r="C346" s="169"/>
      <c r="D346" s="131" t="s">
        <v>30</v>
      </c>
      <c r="E346" s="123">
        <v>3832541.35</v>
      </c>
      <c r="F346" s="120"/>
    </row>
    <row r="347" spans="1:6" ht="16.899999999999999" customHeight="1" x14ac:dyDescent="0.2">
      <c r="A347" s="152"/>
      <c r="B347" s="169"/>
      <c r="C347" s="169"/>
      <c r="D347" s="131" t="s">
        <v>32</v>
      </c>
      <c r="E347" s="123">
        <v>1457558.06</v>
      </c>
      <c r="F347" s="120"/>
    </row>
    <row r="348" spans="1:6" ht="16.899999999999999" customHeight="1" x14ac:dyDescent="0.2">
      <c r="A348" s="153"/>
      <c r="B348" s="170"/>
      <c r="C348" s="170"/>
      <c r="D348" s="131" t="s">
        <v>18</v>
      </c>
      <c r="E348" s="123">
        <v>34112889.020000003</v>
      </c>
      <c r="F348" s="120"/>
    </row>
    <row r="349" spans="1:6" ht="16.899999999999999" customHeight="1" x14ac:dyDescent="0.2">
      <c r="A349" s="144">
        <v>102</v>
      </c>
      <c r="B349" s="157" t="s">
        <v>76</v>
      </c>
      <c r="C349" s="158">
        <v>4</v>
      </c>
      <c r="D349" s="131" t="s">
        <v>77</v>
      </c>
      <c r="E349" s="123">
        <v>1787495.94</v>
      </c>
      <c r="F349" s="120"/>
    </row>
    <row r="350" spans="1:6" ht="16.899999999999999" customHeight="1" x14ac:dyDescent="0.2">
      <c r="A350" s="144"/>
      <c r="B350" s="157"/>
      <c r="C350" s="158"/>
      <c r="D350" s="131" t="s">
        <v>32</v>
      </c>
      <c r="E350" s="123">
        <v>486639.82</v>
      </c>
      <c r="F350" s="120"/>
    </row>
    <row r="351" spans="1:6" ht="16.899999999999999" customHeight="1" x14ac:dyDescent="0.2">
      <c r="A351" s="144"/>
      <c r="B351" s="157"/>
      <c r="C351" s="158"/>
      <c r="D351" s="131" t="s">
        <v>18</v>
      </c>
      <c r="E351" s="123">
        <v>2274135.7599999998</v>
      </c>
      <c r="F351" s="120"/>
    </row>
    <row r="352" spans="1:6" ht="16.899999999999999" customHeight="1" x14ac:dyDescent="0.2">
      <c r="A352" s="144">
        <v>103</v>
      </c>
      <c r="B352" s="155" t="s">
        <v>503</v>
      </c>
      <c r="C352" s="143" t="s">
        <v>78</v>
      </c>
      <c r="D352" s="131" t="s">
        <v>59</v>
      </c>
      <c r="E352" s="123">
        <v>1215410.51</v>
      </c>
      <c r="F352" s="120"/>
    </row>
    <row r="353" spans="1:6" ht="16.899999999999999" customHeight="1" x14ac:dyDescent="0.2">
      <c r="A353" s="144"/>
      <c r="B353" s="142"/>
      <c r="C353" s="143"/>
      <c r="D353" s="131" t="s">
        <v>32</v>
      </c>
      <c r="E353" s="123">
        <v>224000</v>
      </c>
      <c r="F353" s="120"/>
    </row>
    <row r="354" spans="1:6" ht="16.899999999999999" customHeight="1" x14ac:dyDescent="0.2">
      <c r="A354" s="144"/>
      <c r="B354" s="142"/>
      <c r="C354" s="143"/>
      <c r="D354" s="131" t="s">
        <v>18</v>
      </c>
      <c r="E354" s="123">
        <v>1439410.51</v>
      </c>
      <c r="F354" s="120"/>
    </row>
    <row r="355" spans="1:6" ht="16.899999999999999" customHeight="1" x14ac:dyDescent="0.2">
      <c r="A355" s="144">
        <v>104</v>
      </c>
      <c r="B355" s="142" t="s">
        <v>79</v>
      </c>
      <c r="C355" s="143" t="s">
        <v>80</v>
      </c>
      <c r="D355" s="131" t="s">
        <v>16</v>
      </c>
      <c r="E355" s="123">
        <v>5554247.3499999996</v>
      </c>
      <c r="F355" s="120"/>
    </row>
    <row r="356" spans="1:6" ht="16.899999999999999" customHeight="1" x14ac:dyDescent="0.2">
      <c r="A356" s="144"/>
      <c r="B356" s="142"/>
      <c r="C356" s="143"/>
      <c r="D356" s="131" t="s">
        <v>32</v>
      </c>
      <c r="E356" s="123">
        <v>227835.12</v>
      </c>
      <c r="F356" s="120"/>
    </row>
    <row r="357" spans="1:6" ht="16.899999999999999" customHeight="1" x14ac:dyDescent="0.2">
      <c r="A357" s="144"/>
      <c r="B357" s="142"/>
      <c r="C357" s="143"/>
      <c r="D357" s="131" t="s">
        <v>18</v>
      </c>
      <c r="E357" s="123">
        <v>5782082.4699999997</v>
      </c>
      <c r="F357" s="120"/>
    </row>
    <row r="358" spans="1:6" ht="16.899999999999999" customHeight="1" x14ac:dyDescent="0.2">
      <c r="A358" s="151">
        <v>105</v>
      </c>
      <c r="B358" s="165" t="s">
        <v>81</v>
      </c>
      <c r="C358" s="168">
        <v>102</v>
      </c>
      <c r="D358" s="131" t="s">
        <v>16</v>
      </c>
      <c r="E358" s="107">
        <v>7405663.1399999997</v>
      </c>
      <c r="F358" s="120"/>
    </row>
    <row r="359" spans="1:6" ht="16.899999999999999" customHeight="1" x14ac:dyDescent="0.2">
      <c r="A359" s="152"/>
      <c r="B359" s="166"/>
      <c r="C359" s="169"/>
      <c r="D359" s="131" t="s">
        <v>17</v>
      </c>
      <c r="E359" s="107">
        <v>303780.15999999997</v>
      </c>
      <c r="F359" s="120"/>
    </row>
    <row r="360" spans="1:6" ht="16.899999999999999" customHeight="1" x14ac:dyDescent="0.2">
      <c r="A360" s="153"/>
      <c r="B360" s="167"/>
      <c r="C360" s="170"/>
      <c r="D360" s="131" t="s">
        <v>18</v>
      </c>
      <c r="E360" s="107">
        <v>7709443.2999999998</v>
      </c>
      <c r="F360" s="120"/>
    </row>
    <row r="361" spans="1:6" ht="16.899999999999999" customHeight="1" x14ac:dyDescent="0.2">
      <c r="A361" s="151">
        <v>106</v>
      </c>
      <c r="B361" s="165" t="s">
        <v>81</v>
      </c>
      <c r="C361" s="168" t="s">
        <v>82</v>
      </c>
      <c r="D361" s="131" t="s">
        <v>16</v>
      </c>
      <c r="E361" s="123">
        <v>1851415.78</v>
      </c>
      <c r="F361" s="120"/>
    </row>
    <row r="362" spans="1:6" ht="16.899999999999999" customHeight="1" x14ac:dyDescent="0.2">
      <c r="A362" s="152"/>
      <c r="B362" s="166"/>
      <c r="C362" s="169"/>
      <c r="D362" s="131" t="s">
        <v>17</v>
      </c>
      <c r="E362" s="123">
        <v>75945.039999999994</v>
      </c>
      <c r="F362" s="120"/>
    </row>
    <row r="363" spans="1:6" ht="16.899999999999999" customHeight="1" x14ac:dyDescent="0.2">
      <c r="A363" s="153"/>
      <c r="B363" s="167"/>
      <c r="C363" s="170"/>
      <c r="D363" s="131" t="s">
        <v>18</v>
      </c>
      <c r="E363" s="123">
        <v>1927360.82</v>
      </c>
      <c r="F363" s="120"/>
    </row>
    <row r="364" spans="1:6" ht="16.899999999999999" customHeight="1" x14ac:dyDescent="0.2">
      <c r="A364" s="144">
        <v>107</v>
      </c>
      <c r="B364" s="142" t="s">
        <v>81</v>
      </c>
      <c r="C364" s="143" t="s">
        <v>83</v>
      </c>
      <c r="D364" s="131" t="s">
        <v>16</v>
      </c>
      <c r="E364" s="123">
        <v>1851415.78</v>
      </c>
      <c r="F364" s="120"/>
    </row>
    <row r="365" spans="1:6" ht="16.899999999999999" customHeight="1" x14ac:dyDescent="0.2">
      <c r="A365" s="144"/>
      <c r="B365" s="142"/>
      <c r="C365" s="143"/>
      <c r="D365" s="131" t="s">
        <v>17</v>
      </c>
      <c r="E365" s="123">
        <v>75945.039999999994</v>
      </c>
      <c r="F365" s="120"/>
    </row>
    <row r="366" spans="1:6" ht="16.899999999999999" customHeight="1" x14ac:dyDescent="0.2">
      <c r="A366" s="144"/>
      <c r="B366" s="142"/>
      <c r="C366" s="143"/>
      <c r="D366" s="131" t="s">
        <v>18</v>
      </c>
      <c r="E366" s="123">
        <v>1927360.82</v>
      </c>
      <c r="F366" s="120"/>
    </row>
    <row r="367" spans="1:6" ht="16.899999999999999" customHeight="1" x14ac:dyDescent="0.2">
      <c r="A367" s="144">
        <v>108</v>
      </c>
      <c r="B367" s="142" t="s">
        <v>81</v>
      </c>
      <c r="C367" s="143" t="s">
        <v>84</v>
      </c>
      <c r="D367" s="131" t="s">
        <v>16</v>
      </c>
      <c r="E367" s="123">
        <v>3702831.57</v>
      </c>
      <c r="F367" s="120"/>
    </row>
    <row r="368" spans="1:6" ht="16.899999999999999" customHeight="1" x14ac:dyDescent="0.2">
      <c r="A368" s="144"/>
      <c r="B368" s="142"/>
      <c r="C368" s="143"/>
      <c r="D368" s="131" t="s">
        <v>17</v>
      </c>
      <c r="E368" s="123">
        <v>151890.07999999999</v>
      </c>
      <c r="F368" s="120"/>
    </row>
    <row r="369" spans="1:6" ht="16.899999999999999" customHeight="1" x14ac:dyDescent="0.2">
      <c r="A369" s="144"/>
      <c r="B369" s="142"/>
      <c r="C369" s="143"/>
      <c r="D369" s="131" t="s">
        <v>18</v>
      </c>
      <c r="E369" s="123">
        <v>3854721.65</v>
      </c>
      <c r="F369" s="120"/>
    </row>
    <row r="370" spans="1:6" ht="16.899999999999999" customHeight="1" x14ac:dyDescent="0.2">
      <c r="A370" s="144">
        <v>109</v>
      </c>
      <c r="B370" s="142" t="s">
        <v>81</v>
      </c>
      <c r="C370" s="143" t="s">
        <v>85</v>
      </c>
      <c r="D370" s="131" t="s">
        <v>16</v>
      </c>
      <c r="E370" s="123">
        <v>1851415.78</v>
      </c>
      <c r="F370" s="120"/>
    </row>
    <row r="371" spans="1:6" ht="16.899999999999999" customHeight="1" x14ac:dyDescent="0.2">
      <c r="A371" s="144"/>
      <c r="B371" s="142"/>
      <c r="C371" s="143"/>
      <c r="D371" s="131" t="s">
        <v>17</v>
      </c>
      <c r="E371" s="123">
        <v>75945.039999999994</v>
      </c>
      <c r="F371" s="120"/>
    </row>
    <row r="372" spans="1:6" ht="16.899999999999999" customHeight="1" x14ac:dyDescent="0.2">
      <c r="A372" s="144"/>
      <c r="B372" s="142"/>
      <c r="C372" s="143"/>
      <c r="D372" s="131" t="s">
        <v>18</v>
      </c>
      <c r="E372" s="123">
        <v>1927360.82</v>
      </c>
      <c r="F372" s="120"/>
    </row>
    <row r="373" spans="1:6" ht="16.899999999999999" customHeight="1" x14ac:dyDescent="0.2">
      <c r="A373" s="121">
        <v>110</v>
      </c>
      <c r="B373" s="111" t="s">
        <v>81</v>
      </c>
      <c r="C373" s="110" t="s">
        <v>86</v>
      </c>
      <c r="D373" s="131" t="s">
        <v>16</v>
      </c>
      <c r="E373" s="123">
        <v>3702831.57</v>
      </c>
      <c r="F373" s="120"/>
    </row>
    <row r="374" spans="1:6" ht="16.899999999999999" customHeight="1" x14ac:dyDescent="0.2">
      <c r="A374" s="121">
        <v>1</v>
      </c>
      <c r="B374" s="110">
        <v>2</v>
      </c>
      <c r="C374" s="110">
        <v>3</v>
      </c>
      <c r="D374" s="121">
        <v>4</v>
      </c>
      <c r="E374" s="122">
        <v>5</v>
      </c>
      <c r="F374" s="120"/>
    </row>
    <row r="375" spans="1:6" ht="16.899999999999999" customHeight="1" x14ac:dyDescent="0.2">
      <c r="A375" s="152"/>
      <c r="B375" s="169"/>
      <c r="C375" s="169"/>
      <c r="D375" s="131" t="s">
        <v>17</v>
      </c>
      <c r="E375" s="123">
        <v>151890.07999999999</v>
      </c>
      <c r="F375" s="120"/>
    </row>
    <row r="376" spans="1:6" ht="16.899999999999999" customHeight="1" x14ac:dyDescent="0.2">
      <c r="A376" s="153"/>
      <c r="B376" s="170"/>
      <c r="C376" s="170"/>
      <c r="D376" s="131" t="s">
        <v>18</v>
      </c>
      <c r="E376" s="123">
        <v>3854721.65</v>
      </c>
      <c r="F376" s="120"/>
    </row>
    <row r="377" spans="1:6" ht="16.899999999999999" customHeight="1" x14ac:dyDescent="0.2">
      <c r="A377" s="144">
        <v>111</v>
      </c>
      <c r="B377" s="142" t="s">
        <v>81</v>
      </c>
      <c r="C377" s="143">
        <v>160</v>
      </c>
      <c r="D377" s="131" t="s">
        <v>16</v>
      </c>
      <c r="E377" s="107">
        <v>7405663.1399999997</v>
      </c>
      <c r="F377" s="120"/>
    </row>
    <row r="378" spans="1:6" ht="16.899999999999999" customHeight="1" x14ac:dyDescent="0.2">
      <c r="A378" s="144"/>
      <c r="B378" s="142"/>
      <c r="C378" s="143"/>
      <c r="D378" s="131" t="s">
        <v>17</v>
      </c>
      <c r="E378" s="107">
        <v>303780.15999999997</v>
      </c>
      <c r="F378" s="120"/>
    </row>
    <row r="379" spans="1:6" ht="16.899999999999999" customHeight="1" x14ac:dyDescent="0.2">
      <c r="A379" s="144"/>
      <c r="B379" s="142"/>
      <c r="C379" s="143"/>
      <c r="D379" s="131" t="s">
        <v>18</v>
      </c>
      <c r="E379" s="107">
        <v>7709443.2999999998</v>
      </c>
      <c r="F379" s="120"/>
    </row>
    <row r="380" spans="1:6" ht="16.899999999999999" customHeight="1" x14ac:dyDescent="0.2">
      <c r="A380" s="151">
        <v>112</v>
      </c>
      <c r="B380" s="165" t="s">
        <v>81</v>
      </c>
      <c r="C380" s="168">
        <v>164</v>
      </c>
      <c r="D380" s="131" t="s">
        <v>16</v>
      </c>
      <c r="E380" s="107">
        <v>7405663.1399999997</v>
      </c>
      <c r="F380" s="120"/>
    </row>
    <row r="381" spans="1:6" ht="16.899999999999999" customHeight="1" x14ac:dyDescent="0.2">
      <c r="A381" s="152"/>
      <c r="B381" s="166"/>
      <c r="C381" s="169"/>
      <c r="D381" s="131" t="s">
        <v>17</v>
      </c>
      <c r="E381" s="107">
        <v>303780.15999999997</v>
      </c>
      <c r="F381" s="120"/>
    </row>
    <row r="382" spans="1:6" ht="16.899999999999999" customHeight="1" x14ac:dyDescent="0.2">
      <c r="A382" s="153"/>
      <c r="B382" s="167"/>
      <c r="C382" s="170"/>
      <c r="D382" s="131" t="s">
        <v>18</v>
      </c>
      <c r="E382" s="107">
        <v>7709443.2999999998</v>
      </c>
      <c r="F382" s="120"/>
    </row>
    <row r="383" spans="1:6" ht="16.899999999999999" customHeight="1" x14ac:dyDescent="0.2">
      <c r="A383" s="144">
        <v>113</v>
      </c>
      <c r="B383" s="142" t="s">
        <v>81</v>
      </c>
      <c r="C383" s="143">
        <v>166</v>
      </c>
      <c r="D383" s="131" t="s">
        <v>16</v>
      </c>
      <c r="E383" s="123">
        <v>3702831.57</v>
      </c>
      <c r="F383" s="120"/>
    </row>
    <row r="384" spans="1:6" ht="16.899999999999999" customHeight="1" x14ac:dyDescent="0.2">
      <c r="A384" s="144"/>
      <c r="B384" s="142"/>
      <c r="C384" s="143"/>
      <c r="D384" s="131" t="s">
        <v>17</v>
      </c>
      <c r="E384" s="123">
        <v>151890.07999999999</v>
      </c>
      <c r="F384" s="120"/>
    </row>
    <row r="385" spans="1:6" ht="16.899999999999999" customHeight="1" x14ac:dyDescent="0.2">
      <c r="A385" s="144"/>
      <c r="B385" s="142"/>
      <c r="C385" s="143"/>
      <c r="D385" s="131" t="s">
        <v>18</v>
      </c>
      <c r="E385" s="123">
        <v>3854721.65</v>
      </c>
      <c r="F385" s="120"/>
    </row>
    <row r="386" spans="1:6" ht="16.899999999999999" customHeight="1" x14ac:dyDescent="0.2">
      <c r="A386" s="151">
        <v>114</v>
      </c>
      <c r="B386" s="165" t="s">
        <v>81</v>
      </c>
      <c r="C386" s="168">
        <v>168</v>
      </c>
      <c r="D386" s="131" t="s">
        <v>16</v>
      </c>
      <c r="E386" s="107">
        <v>7405663.1399999997</v>
      </c>
      <c r="F386" s="120"/>
    </row>
    <row r="387" spans="1:6" ht="16.899999999999999" customHeight="1" x14ac:dyDescent="0.2">
      <c r="A387" s="152"/>
      <c r="B387" s="166"/>
      <c r="C387" s="169"/>
      <c r="D387" s="131" t="s">
        <v>17</v>
      </c>
      <c r="E387" s="107">
        <v>303780.15999999997</v>
      </c>
      <c r="F387" s="120"/>
    </row>
    <row r="388" spans="1:6" ht="16.899999999999999" customHeight="1" x14ac:dyDescent="0.2">
      <c r="A388" s="153"/>
      <c r="B388" s="167"/>
      <c r="C388" s="170"/>
      <c r="D388" s="131" t="s">
        <v>18</v>
      </c>
      <c r="E388" s="107">
        <v>7709443.2999999998</v>
      </c>
      <c r="F388" s="120"/>
    </row>
    <row r="389" spans="1:6" ht="16.899999999999999" customHeight="1" x14ac:dyDescent="0.2">
      <c r="A389" s="144">
        <v>115</v>
      </c>
      <c r="B389" s="142" t="s">
        <v>81</v>
      </c>
      <c r="C389" s="143" t="s">
        <v>87</v>
      </c>
      <c r="D389" s="131" t="s">
        <v>16</v>
      </c>
      <c r="E389" s="123">
        <v>5554247.3499999996</v>
      </c>
      <c r="F389" s="120"/>
    </row>
    <row r="390" spans="1:6" ht="16.899999999999999" customHeight="1" x14ac:dyDescent="0.2">
      <c r="A390" s="144"/>
      <c r="B390" s="142"/>
      <c r="C390" s="143"/>
      <c r="D390" s="131" t="s">
        <v>17</v>
      </c>
      <c r="E390" s="123">
        <v>227835.12</v>
      </c>
      <c r="F390" s="120"/>
    </row>
    <row r="391" spans="1:6" ht="16.899999999999999" customHeight="1" x14ac:dyDescent="0.2">
      <c r="A391" s="144"/>
      <c r="B391" s="142"/>
      <c r="C391" s="143"/>
      <c r="D391" s="131" t="s">
        <v>18</v>
      </c>
      <c r="E391" s="123">
        <v>5782082.4699999997</v>
      </c>
      <c r="F391" s="120"/>
    </row>
    <row r="392" spans="1:6" ht="16.899999999999999" customHeight="1" x14ac:dyDescent="0.2">
      <c r="A392" s="144">
        <v>116</v>
      </c>
      <c r="B392" s="142" t="s">
        <v>81</v>
      </c>
      <c r="C392" s="143" t="s">
        <v>88</v>
      </c>
      <c r="D392" s="131" t="s">
        <v>16</v>
      </c>
      <c r="E392" s="123">
        <v>3702831.57</v>
      </c>
      <c r="F392" s="120"/>
    </row>
    <row r="393" spans="1:6" ht="16.899999999999999" customHeight="1" x14ac:dyDescent="0.2">
      <c r="A393" s="144"/>
      <c r="B393" s="142"/>
      <c r="C393" s="143"/>
      <c r="D393" s="131" t="s">
        <v>17</v>
      </c>
      <c r="E393" s="123">
        <v>151890.07999999999</v>
      </c>
      <c r="F393" s="120"/>
    </row>
    <row r="394" spans="1:6" ht="16.899999999999999" customHeight="1" x14ac:dyDescent="0.2">
      <c r="A394" s="144"/>
      <c r="B394" s="142"/>
      <c r="C394" s="143"/>
      <c r="D394" s="131" t="s">
        <v>18</v>
      </c>
      <c r="E394" s="123">
        <v>3854721.65</v>
      </c>
      <c r="F394" s="120"/>
    </row>
    <row r="395" spans="1:6" ht="16.899999999999999" customHeight="1" x14ac:dyDescent="0.2">
      <c r="A395" s="144">
        <v>117</v>
      </c>
      <c r="B395" s="142" t="s">
        <v>81</v>
      </c>
      <c r="C395" s="143">
        <v>210</v>
      </c>
      <c r="D395" s="131" t="s">
        <v>16</v>
      </c>
      <c r="E395" s="123">
        <v>4351415.78</v>
      </c>
      <c r="F395" s="120"/>
    </row>
    <row r="396" spans="1:6" ht="16.899999999999999" customHeight="1" x14ac:dyDescent="0.2">
      <c r="A396" s="144"/>
      <c r="B396" s="142"/>
      <c r="C396" s="143"/>
      <c r="D396" s="131" t="s">
        <v>17</v>
      </c>
      <c r="E396" s="105">
        <v>175945.04</v>
      </c>
      <c r="F396" s="120"/>
    </row>
    <row r="397" spans="1:6" ht="16.899999999999999" customHeight="1" x14ac:dyDescent="0.2">
      <c r="A397" s="144"/>
      <c r="B397" s="142"/>
      <c r="C397" s="143"/>
      <c r="D397" s="131" t="s">
        <v>18</v>
      </c>
      <c r="E397" s="123">
        <f>SUM(E395:E396)</f>
        <v>4527360.82</v>
      </c>
      <c r="F397" s="120"/>
    </row>
    <row r="398" spans="1:6" ht="16.899999999999999" customHeight="1" x14ac:dyDescent="0.2">
      <c r="A398" s="144">
        <v>118</v>
      </c>
      <c r="B398" s="142" t="s">
        <v>81</v>
      </c>
      <c r="C398" s="143">
        <v>212</v>
      </c>
      <c r="D398" s="131" t="s">
        <v>16</v>
      </c>
      <c r="E398" s="123">
        <v>4351415.78</v>
      </c>
      <c r="F398" s="120"/>
    </row>
    <row r="399" spans="1:6" ht="16.899999999999999" customHeight="1" x14ac:dyDescent="0.2">
      <c r="A399" s="144"/>
      <c r="B399" s="142"/>
      <c r="C399" s="143"/>
      <c r="D399" s="131" t="s">
        <v>17</v>
      </c>
      <c r="E399" s="105">
        <v>175945.04</v>
      </c>
      <c r="F399" s="120"/>
    </row>
    <row r="400" spans="1:6" ht="16.899999999999999" customHeight="1" x14ac:dyDescent="0.2">
      <c r="A400" s="144"/>
      <c r="B400" s="142"/>
      <c r="C400" s="143"/>
      <c r="D400" s="131" t="s">
        <v>18</v>
      </c>
      <c r="E400" s="123">
        <f>SUM(E398:E399)</f>
        <v>4527360.82</v>
      </c>
      <c r="F400" s="120"/>
    </row>
    <row r="401" spans="1:6" ht="16.899999999999999" customHeight="1" x14ac:dyDescent="0.2">
      <c r="A401" s="144">
        <v>119</v>
      </c>
      <c r="B401" s="155" t="s">
        <v>504</v>
      </c>
      <c r="C401" s="143" t="s">
        <v>15</v>
      </c>
      <c r="D401" s="131" t="s">
        <v>26</v>
      </c>
      <c r="E401" s="123">
        <v>3044590.83</v>
      </c>
      <c r="F401" s="120"/>
    </row>
    <row r="402" spans="1:6" ht="16.899999999999999" customHeight="1" x14ac:dyDescent="0.2">
      <c r="A402" s="144"/>
      <c r="B402" s="142"/>
      <c r="C402" s="143"/>
      <c r="D402" s="131" t="s">
        <v>32</v>
      </c>
      <c r="E402" s="123">
        <v>805361.2</v>
      </c>
      <c r="F402" s="120"/>
    </row>
    <row r="403" spans="1:6" ht="16.899999999999999" customHeight="1" x14ac:dyDescent="0.2">
      <c r="A403" s="121">
        <v>1</v>
      </c>
      <c r="B403" s="110">
        <v>2</v>
      </c>
      <c r="C403" s="110">
        <v>3</v>
      </c>
      <c r="D403" s="121">
        <v>4</v>
      </c>
      <c r="E403" s="122">
        <v>5</v>
      </c>
      <c r="F403" s="120"/>
    </row>
    <row r="404" spans="1:6" ht="16.899999999999999" customHeight="1" x14ac:dyDescent="0.2">
      <c r="A404" s="144">
        <v>120</v>
      </c>
      <c r="B404" s="142" t="s">
        <v>91</v>
      </c>
      <c r="C404" s="143">
        <v>3</v>
      </c>
      <c r="D404" s="131" t="s">
        <v>24</v>
      </c>
      <c r="E404" s="123">
        <v>11199405.039999999</v>
      </c>
      <c r="F404" s="120"/>
    </row>
    <row r="405" spans="1:6" ht="16.899999999999999" customHeight="1" x14ac:dyDescent="0.2">
      <c r="A405" s="144"/>
      <c r="B405" s="142"/>
      <c r="C405" s="143"/>
      <c r="D405" s="131" t="s">
        <v>32</v>
      </c>
      <c r="E405" s="123">
        <v>559881.46</v>
      </c>
      <c r="F405" s="120"/>
    </row>
    <row r="406" spans="1:6" ht="16.899999999999999" customHeight="1" x14ac:dyDescent="0.2">
      <c r="A406" s="144"/>
      <c r="B406" s="142"/>
      <c r="C406" s="143"/>
      <c r="D406" s="131" t="s">
        <v>18</v>
      </c>
      <c r="E406" s="123">
        <v>11759286.5</v>
      </c>
      <c r="F406" s="120"/>
    </row>
    <row r="407" spans="1:6" ht="16.899999999999999" customHeight="1" x14ac:dyDescent="0.2">
      <c r="A407" s="151">
        <v>121</v>
      </c>
      <c r="B407" s="165" t="s">
        <v>89</v>
      </c>
      <c r="C407" s="168">
        <v>2</v>
      </c>
      <c r="D407" s="131" t="s">
        <v>16</v>
      </c>
      <c r="E407" s="123">
        <v>3702831.57</v>
      </c>
      <c r="F407" s="120"/>
    </row>
    <row r="408" spans="1:6" ht="16.899999999999999" customHeight="1" x14ac:dyDescent="0.2">
      <c r="A408" s="152"/>
      <c r="B408" s="166"/>
      <c r="C408" s="169"/>
      <c r="D408" s="131" t="s">
        <v>17</v>
      </c>
      <c r="E408" s="123">
        <v>151890.07999999999</v>
      </c>
      <c r="F408" s="120"/>
    </row>
    <row r="409" spans="1:6" ht="16.899999999999999" customHeight="1" x14ac:dyDescent="0.2">
      <c r="A409" s="153"/>
      <c r="B409" s="167"/>
      <c r="C409" s="170"/>
      <c r="D409" s="131" t="s">
        <v>18</v>
      </c>
      <c r="E409" s="123">
        <v>3854721.65</v>
      </c>
      <c r="F409" s="120"/>
    </row>
    <row r="410" spans="1:6" ht="16.899999999999999" customHeight="1" x14ac:dyDescent="0.2">
      <c r="A410" s="144">
        <v>122</v>
      </c>
      <c r="B410" s="142" t="s">
        <v>92</v>
      </c>
      <c r="C410" s="143">
        <v>1</v>
      </c>
      <c r="D410" s="131" t="s">
        <v>16</v>
      </c>
      <c r="E410" s="123">
        <v>3702831.57</v>
      </c>
      <c r="F410" s="120"/>
    </row>
    <row r="411" spans="1:6" ht="16.899999999999999" customHeight="1" x14ac:dyDescent="0.2">
      <c r="A411" s="144"/>
      <c r="B411" s="142"/>
      <c r="C411" s="143"/>
      <c r="D411" s="131" t="s">
        <v>17</v>
      </c>
      <c r="E411" s="123">
        <v>151890.07999999999</v>
      </c>
      <c r="F411" s="120"/>
    </row>
    <row r="412" spans="1:6" ht="16.899999999999999" customHeight="1" x14ac:dyDescent="0.2">
      <c r="A412" s="144"/>
      <c r="B412" s="142"/>
      <c r="C412" s="143"/>
      <c r="D412" s="131" t="s">
        <v>18</v>
      </c>
      <c r="E412" s="123">
        <v>3854721.65</v>
      </c>
      <c r="F412" s="120"/>
    </row>
    <row r="413" spans="1:6" ht="16.899999999999999" customHeight="1" x14ac:dyDescent="0.2">
      <c r="A413" s="144">
        <v>123</v>
      </c>
      <c r="B413" s="142" t="s">
        <v>92</v>
      </c>
      <c r="C413" s="143">
        <v>9</v>
      </c>
      <c r="D413" s="131" t="s">
        <v>16</v>
      </c>
      <c r="E413" s="123">
        <v>11108494.710000001</v>
      </c>
      <c r="F413" s="120"/>
    </row>
    <row r="414" spans="1:6" ht="16.899999999999999" customHeight="1" x14ac:dyDescent="0.2">
      <c r="A414" s="144"/>
      <c r="B414" s="142"/>
      <c r="C414" s="143"/>
      <c r="D414" s="131" t="s">
        <v>17</v>
      </c>
      <c r="E414" s="123">
        <v>455670.24</v>
      </c>
      <c r="F414" s="120"/>
    </row>
    <row r="415" spans="1:6" ht="16.899999999999999" customHeight="1" x14ac:dyDescent="0.2">
      <c r="A415" s="144"/>
      <c r="B415" s="142"/>
      <c r="C415" s="143"/>
      <c r="D415" s="131" t="s">
        <v>18</v>
      </c>
      <c r="E415" s="123">
        <v>11564164.949999999</v>
      </c>
      <c r="F415" s="120"/>
    </row>
    <row r="416" spans="1:6" ht="16.899999999999999" customHeight="1" x14ac:dyDescent="0.2">
      <c r="A416" s="144">
        <v>124</v>
      </c>
      <c r="B416" s="155" t="s">
        <v>505</v>
      </c>
      <c r="C416" s="143">
        <v>17</v>
      </c>
      <c r="D416" s="131" t="s">
        <v>59</v>
      </c>
      <c r="E416" s="123">
        <v>1215410.51</v>
      </c>
      <c r="F416" s="120"/>
    </row>
    <row r="417" spans="1:6" ht="16.899999999999999" customHeight="1" x14ac:dyDescent="0.2">
      <c r="A417" s="144"/>
      <c r="B417" s="142"/>
      <c r="C417" s="143"/>
      <c r="D417" s="131" t="s">
        <v>32</v>
      </c>
      <c r="E417" s="123">
        <v>224000</v>
      </c>
      <c r="F417" s="120"/>
    </row>
    <row r="418" spans="1:6" ht="16.899999999999999" customHeight="1" x14ac:dyDescent="0.2">
      <c r="A418" s="144"/>
      <c r="B418" s="142"/>
      <c r="C418" s="143"/>
      <c r="D418" s="131" t="s">
        <v>18</v>
      </c>
      <c r="E418" s="123">
        <v>1439410.51</v>
      </c>
      <c r="F418" s="120"/>
    </row>
    <row r="419" spans="1:6" ht="16.899999999999999" customHeight="1" x14ac:dyDescent="0.2">
      <c r="A419" s="151">
        <v>125</v>
      </c>
      <c r="B419" s="165" t="s">
        <v>94</v>
      </c>
      <c r="C419" s="168">
        <v>29</v>
      </c>
      <c r="D419" s="131" t="s">
        <v>26</v>
      </c>
      <c r="E419" s="123">
        <v>1473663.28</v>
      </c>
      <c r="F419" s="120"/>
    </row>
    <row r="420" spans="1:6" ht="16.899999999999999" customHeight="1" x14ac:dyDescent="0.2">
      <c r="A420" s="152"/>
      <c r="B420" s="166"/>
      <c r="C420" s="169"/>
      <c r="D420" s="131" t="s">
        <v>27</v>
      </c>
      <c r="E420" s="123">
        <v>2084052.81</v>
      </c>
      <c r="F420" s="120"/>
    </row>
    <row r="421" spans="1:6" ht="16.899999999999999" customHeight="1" x14ac:dyDescent="0.2">
      <c r="A421" s="152"/>
      <c r="B421" s="166"/>
      <c r="C421" s="169"/>
      <c r="D421" s="131" t="s">
        <v>28</v>
      </c>
      <c r="E421" s="123">
        <v>1426147.35</v>
      </c>
      <c r="F421" s="120"/>
    </row>
    <row r="422" spans="1:6" ht="16.899999999999999" customHeight="1" x14ac:dyDescent="0.2">
      <c r="A422" s="152"/>
      <c r="B422" s="166"/>
      <c r="C422" s="169"/>
      <c r="D422" s="131" t="s">
        <v>29</v>
      </c>
      <c r="E422" s="123">
        <v>1410603.64</v>
      </c>
      <c r="F422" s="120"/>
    </row>
    <row r="423" spans="1:6" ht="16.899999999999999" customHeight="1" x14ac:dyDescent="0.2">
      <c r="A423" s="152"/>
      <c r="B423" s="166"/>
      <c r="C423" s="169"/>
      <c r="D423" s="131" t="s">
        <v>30</v>
      </c>
      <c r="E423" s="123">
        <v>2570092.67</v>
      </c>
      <c r="F423" s="120"/>
    </row>
    <row r="424" spans="1:6" ht="16.899999999999999" customHeight="1" x14ac:dyDescent="0.2">
      <c r="A424" s="152"/>
      <c r="B424" s="166"/>
      <c r="C424" s="169"/>
      <c r="D424" s="131" t="s">
        <v>32</v>
      </c>
      <c r="E424" s="123">
        <v>557819.36</v>
      </c>
      <c r="F424" s="120"/>
    </row>
    <row r="425" spans="1:6" ht="16.899999999999999" customHeight="1" x14ac:dyDescent="0.2">
      <c r="A425" s="153"/>
      <c r="B425" s="167"/>
      <c r="C425" s="170"/>
      <c r="D425" s="131" t="s">
        <v>18</v>
      </c>
      <c r="E425" s="123">
        <v>9522379.1099999994</v>
      </c>
      <c r="F425" s="120"/>
    </row>
    <row r="426" spans="1:6" ht="16.899999999999999" customHeight="1" x14ac:dyDescent="0.2">
      <c r="A426" s="153">
        <v>126</v>
      </c>
      <c r="B426" s="142" t="s">
        <v>94</v>
      </c>
      <c r="C426" s="143">
        <v>53</v>
      </c>
      <c r="D426" s="131" t="s">
        <v>24</v>
      </c>
      <c r="E426" s="123">
        <v>23458150.710000001</v>
      </c>
      <c r="F426" s="120"/>
    </row>
    <row r="427" spans="1:6" ht="16.899999999999999" customHeight="1" x14ac:dyDescent="0.2">
      <c r="A427" s="153"/>
      <c r="B427" s="142"/>
      <c r="C427" s="143"/>
      <c r="D427" s="131" t="s">
        <v>32</v>
      </c>
      <c r="E427" s="123">
        <v>1617803.5</v>
      </c>
      <c r="F427" s="120"/>
    </row>
    <row r="428" spans="1:6" ht="16.899999999999999" customHeight="1" x14ac:dyDescent="0.2">
      <c r="A428" s="153"/>
      <c r="B428" s="142"/>
      <c r="C428" s="143"/>
      <c r="D428" s="131" t="s">
        <v>18</v>
      </c>
      <c r="E428" s="123">
        <f>SUM(E426:E427)</f>
        <v>25075954.210000001</v>
      </c>
      <c r="F428" s="120"/>
    </row>
    <row r="429" spans="1:6" ht="16.899999999999999" customHeight="1" x14ac:dyDescent="0.2">
      <c r="A429" s="144">
        <v>127</v>
      </c>
      <c r="B429" s="142" t="s">
        <v>94</v>
      </c>
      <c r="C429" s="143">
        <v>60</v>
      </c>
      <c r="D429" s="131" t="s">
        <v>24</v>
      </c>
      <c r="E429" s="123">
        <v>11110400.130000001</v>
      </c>
      <c r="F429" s="120"/>
    </row>
    <row r="430" spans="1:6" ht="16.899999999999999" customHeight="1" x14ac:dyDescent="0.2">
      <c r="A430" s="144"/>
      <c r="B430" s="142"/>
      <c r="C430" s="143"/>
      <c r="D430" s="131" t="s">
        <v>32</v>
      </c>
      <c r="E430" s="123">
        <v>766234.49</v>
      </c>
      <c r="F430" s="120"/>
    </row>
    <row r="431" spans="1:6" ht="16.899999999999999" customHeight="1" x14ac:dyDescent="0.2">
      <c r="A431" s="144"/>
      <c r="B431" s="142"/>
      <c r="C431" s="143"/>
      <c r="D431" s="131" t="s">
        <v>18</v>
      </c>
      <c r="E431" s="123">
        <f>SUM(E429:E430)</f>
        <v>11876634.620000001</v>
      </c>
      <c r="F431" s="120"/>
    </row>
    <row r="432" spans="1:6" ht="16.899999999999999" customHeight="1" x14ac:dyDescent="0.2">
      <c r="A432" s="121">
        <v>1</v>
      </c>
      <c r="B432" s="110">
        <v>2</v>
      </c>
      <c r="C432" s="110">
        <v>3</v>
      </c>
      <c r="D432" s="121">
        <v>4</v>
      </c>
      <c r="E432" s="122">
        <v>5</v>
      </c>
      <c r="F432" s="120"/>
    </row>
    <row r="433" spans="1:6" ht="16.899999999999999" customHeight="1" x14ac:dyDescent="0.2">
      <c r="A433" s="153">
        <v>128</v>
      </c>
      <c r="B433" s="142" t="s">
        <v>94</v>
      </c>
      <c r="C433" s="143">
        <v>61</v>
      </c>
      <c r="D433" s="131" t="s">
        <v>24</v>
      </c>
      <c r="E433" s="123">
        <v>28460421.690000001</v>
      </c>
      <c r="F433" s="120"/>
    </row>
    <row r="434" spans="1:6" ht="16.899999999999999" customHeight="1" x14ac:dyDescent="0.2">
      <c r="A434" s="153"/>
      <c r="B434" s="142"/>
      <c r="C434" s="143"/>
      <c r="D434" s="131" t="s">
        <v>32</v>
      </c>
      <c r="E434" s="123">
        <v>1962787.7</v>
      </c>
      <c r="F434" s="120"/>
    </row>
    <row r="435" spans="1:6" ht="16.899999999999999" customHeight="1" x14ac:dyDescent="0.2">
      <c r="A435" s="153"/>
      <c r="B435" s="142"/>
      <c r="C435" s="143"/>
      <c r="D435" s="131" t="s">
        <v>18</v>
      </c>
      <c r="E435" s="123">
        <f>SUM(E433:E434)</f>
        <v>30423209.390000001</v>
      </c>
      <c r="F435" s="120"/>
    </row>
    <row r="436" spans="1:6" ht="16.899999999999999" customHeight="1" x14ac:dyDescent="0.2">
      <c r="A436" s="153">
        <v>129</v>
      </c>
      <c r="B436" s="142" t="s">
        <v>94</v>
      </c>
      <c r="C436" s="143" t="s">
        <v>95</v>
      </c>
      <c r="D436" s="131" t="s">
        <v>24</v>
      </c>
      <c r="E436" s="123">
        <v>22098424.039999999</v>
      </c>
      <c r="F436" s="120"/>
    </row>
    <row r="437" spans="1:6" ht="16.899999999999999" customHeight="1" x14ac:dyDescent="0.2">
      <c r="A437" s="153"/>
      <c r="B437" s="142"/>
      <c r="C437" s="143"/>
      <c r="D437" s="131" t="s">
        <v>31</v>
      </c>
      <c r="E437" s="123">
        <v>20368987.829999998</v>
      </c>
      <c r="F437" s="120"/>
    </row>
    <row r="438" spans="1:6" ht="16.899999999999999" customHeight="1" x14ac:dyDescent="0.2">
      <c r="A438" s="153"/>
      <c r="B438" s="142"/>
      <c r="C438" s="143"/>
      <c r="D438" s="131" t="s">
        <v>32</v>
      </c>
      <c r="E438" s="123">
        <v>2928787.03</v>
      </c>
      <c r="F438" s="120"/>
    </row>
    <row r="439" spans="1:6" ht="16.899999999999999" customHeight="1" x14ac:dyDescent="0.2">
      <c r="A439" s="153"/>
      <c r="B439" s="142"/>
      <c r="C439" s="143"/>
      <c r="D439" s="131" t="s">
        <v>18</v>
      </c>
      <c r="E439" s="123">
        <f>SUM(E436:E438)</f>
        <v>45396198.899999999</v>
      </c>
      <c r="F439" s="120"/>
    </row>
    <row r="440" spans="1:6" ht="16.899999999999999" customHeight="1" x14ac:dyDescent="0.2">
      <c r="A440" s="153">
        <v>130</v>
      </c>
      <c r="B440" s="142" t="s">
        <v>94</v>
      </c>
      <c r="C440" s="143">
        <v>63</v>
      </c>
      <c r="D440" s="131" t="s">
        <v>24</v>
      </c>
      <c r="E440" s="123">
        <v>30438751.719999999</v>
      </c>
      <c r="F440" s="120"/>
    </row>
    <row r="441" spans="1:6" ht="16.899999999999999" customHeight="1" x14ac:dyDescent="0.2">
      <c r="A441" s="153"/>
      <c r="B441" s="142"/>
      <c r="C441" s="143"/>
      <c r="D441" s="131" t="s">
        <v>31</v>
      </c>
      <c r="E441" s="123">
        <v>54179907.479999997</v>
      </c>
      <c r="F441" s="120"/>
    </row>
    <row r="442" spans="1:6" ht="16.899999999999999" customHeight="1" x14ac:dyDescent="0.2">
      <c r="A442" s="153"/>
      <c r="B442" s="142"/>
      <c r="C442" s="143"/>
      <c r="D442" s="131" t="s">
        <v>32</v>
      </c>
      <c r="E442" s="123">
        <v>5835769.5999999996</v>
      </c>
      <c r="F442" s="120"/>
    </row>
    <row r="443" spans="1:6" ht="16.899999999999999" customHeight="1" x14ac:dyDescent="0.2">
      <c r="A443" s="153"/>
      <c r="B443" s="142"/>
      <c r="C443" s="143"/>
      <c r="D443" s="131" t="s">
        <v>18</v>
      </c>
      <c r="E443" s="123">
        <f>SUM(E440:E442)</f>
        <v>90454428.799999982</v>
      </c>
      <c r="F443" s="120"/>
    </row>
    <row r="444" spans="1:6" ht="16.899999999999999" customHeight="1" x14ac:dyDescent="0.2">
      <c r="A444" s="153">
        <v>131</v>
      </c>
      <c r="B444" s="142" t="s">
        <v>94</v>
      </c>
      <c r="C444" s="143">
        <v>65</v>
      </c>
      <c r="D444" s="131" t="s">
        <v>24</v>
      </c>
      <c r="E444" s="123">
        <v>40927606.289999999</v>
      </c>
      <c r="F444" s="120"/>
    </row>
    <row r="445" spans="1:6" ht="16.899999999999999" customHeight="1" x14ac:dyDescent="0.2">
      <c r="A445" s="153"/>
      <c r="B445" s="142"/>
      <c r="C445" s="143"/>
      <c r="D445" s="131" t="s">
        <v>32</v>
      </c>
      <c r="E445" s="123">
        <v>2822593.54</v>
      </c>
      <c r="F445" s="120"/>
    </row>
    <row r="446" spans="1:6" ht="16.899999999999999" customHeight="1" x14ac:dyDescent="0.2">
      <c r="A446" s="153"/>
      <c r="B446" s="142"/>
      <c r="C446" s="143"/>
      <c r="D446" s="131" t="s">
        <v>18</v>
      </c>
      <c r="E446" s="123">
        <f>SUM(E444:E445)</f>
        <v>43750199.829999998</v>
      </c>
      <c r="F446" s="120"/>
    </row>
    <row r="447" spans="1:6" ht="16.899999999999999" customHeight="1" x14ac:dyDescent="0.2">
      <c r="A447" s="153">
        <v>132</v>
      </c>
      <c r="B447" s="142" t="s">
        <v>94</v>
      </c>
      <c r="C447" s="143">
        <v>67</v>
      </c>
      <c r="D447" s="131" t="s">
        <v>24</v>
      </c>
      <c r="E447" s="123">
        <v>28805117.300000001</v>
      </c>
      <c r="F447" s="120"/>
    </row>
    <row r="448" spans="1:6" ht="16.899999999999999" customHeight="1" x14ac:dyDescent="0.2">
      <c r="A448" s="153"/>
      <c r="B448" s="142"/>
      <c r="C448" s="143"/>
      <c r="D448" s="131" t="s">
        <v>31</v>
      </c>
      <c r="E448" s="123">
        <v>54587705.189999998</v>
      </c>
      <c r="F448" s="120"/>
    </row>
    <row r="449" spans="1:6" ht="16.899999999999999" customHeight="1" x14ac:dyDescent="0.2">
      <c r="A449" s="153"/>
      <c r="B449" s="142"/>
      <c r="C449" s="143"/>
      <c r="D449" s="131" t="s">
        <v>32</v>
      </c>
      <c r="E449" s="123">
        <v>1986559.81</v>
      </c>
      <c r="F449" s="120"/>
    </row>
    <row r="450" spans="1:6" ht="16.899999999999999" customHeight="1" x14ac:dyDescent="0.2">
      <c r="A450" s="153"/>
      <c r="B450" s="142"/>
      <c r="C450" s="143"/>
      <c r="D450" s="131" t="s">
        <v>18</v>
      </c>
      <c r="E450" s="123">
        <f>SUM(E447:E449)</f>
        <v>85379382.299999997</v>
      </c>
      <c r="F450" s="120"/>
    </row>
    <row r="451" spans="1:6" ht="16.899999999999999" customHeight="1" x14ac:dyDescent="0.2">
      <c r="A451" s="153">
        <v>133</v>
      </c>
      <c r="B451" s="142" t="s">
        <v>94</v>
      </c>
      <c r="C451" s="143">
        <v>74</v>
      </c>
      <c r="D451" s="131" t="s">
        <v>24</v>
      </c>
      <c r="E451" s="123">
        <v>17676758.920000002</v>
      </c>
      <c r="F451" s="120"/>
    </row>
    <row r="452" spans="1:6" ht="16.899999999999999" customHeight="1" x14ac:dyDescent="0.2">
      <c r="A452" s="153"/>
      <c r="B452" s="142"/>
      <c r="C452" s="143"/>
      <c r="D452" s="131" t="s">
        <v>31</v>
      </c>
      <c r="E452" s="123">
        <v>31464009.16</v>
      </c>
      <c r="F452" s="120"/>
    </row>
    <row r="453" spans="1:6" ht="16.899999999999999" customHeight="1" x14ac:dyDescent="0.2">
      <c r="A453" s="153"/>
      <c r="B453" s="142"/>
      <c r="C453" s="143"/>
      <c r="D453" s="131" t="s">
        <v>18</v>
      </c>
      <c r="E453" s="123">
        <f>SUM(E451:E452)</f>
        <v>49140768.079999998</v>
      </c>
      <c r="F453" s="120"/>
    </row>
    <row r="454" spans="1:6" ht="16.899999999999999" customHeight="1" x14ac:dyDescent="0.2">
      <c r="A454" s="153">
        <v>134</v>
      </c>
      <c r="B454" s="142" t="s">
        <v>94</v>
      </c>
      <c r="C454" s="143">
        <v>76</v>
      </c>
      <c r="D454" s="131" t="s">
        <v>31</v>
      </c>
      <c r="E454" s="123">
        <v>36621767.93</v>
      </c>
      <c r="F454" s="120"/>
    </row>
    <row r="455" spans="1:6" ht="16.899999999999999" customHeight="1" x14ac:dyDescent="0.2">
      <c r="A455" s="153"/>
      <c r="B455" s="142"/>
      <c r="C455" s="143"/>
      <c r="D455" s="131" t="s">
        <v>18</v>
      </c>
      <c r="E455" s="123">
        <f>E454</f>
        <v>36621767.93</v>
      </c>
      <c r="F455" s="120"/>
    </row>
    <row r="456" spans="1:6" ht="16.899999999999999" customHeight="1" x14ac:dyDescent="0.2">
      <c r="A456" s="153">
        <v>135</v>
      </c>
      <c r="B456" s="142" t="s">
        <v>94</v>
      </c>
      <c r="C456" s="143">
        <v>77</v>
      </c>
      <c r="D456" s="131" t="s">
        <v>31</v>
      </c>
      <c r="E456" s="123">
        <v>27135753.600000001</v>
      </c>
      <c r="F456" s="120"/>
    </row>
    <row r="457" spans="1:6" ht="16.899999999999999" customHeight="1" x14ac:dyDescent="0.2">
      <c r="A457" s="153"/>
      <c r="B457" s="142"/>
      <c r="C457" s="143"/>
      <c r="D457" s="131" t="s">
        <v>32</v>
      </c>
      <c r="E457" s="123">
        <v>1871431.28</v>
      </c>
      <c r="F457" s="120"/>
    </row>
    <row r="458" spans="1:6" ht="16.899999999999999" customHeight="1" x14ac:dyDescent="0.2">
      <c r="A458" s="153"/>
      <c r="B458" s="142"/>
      <c r="C458" s="143"/>
      <c r="D458" s="131" t="s">
        <v>18</v>
      </c>
      <c r="E458" s="123">
        <f>SUM(E456:E457)</f>
        <v>29007184.880000003</v>
      </c>
      <c r="F458" s="120"/>
    </row>
    <row r="459" spans="1:6" ht="16.899999999999999" customHeight="1" x14ac:dyDescent="0.2">
      <c r="A459" s="144">
        <v>136</v>
      </c>
      <c r="B459" s="142" t="s">
        <v>94</v>
      </c>
      <c r="C459" s="143">
        <v>80</v>
      </c>
      <c r="D459" s="131" t="s">
        <v>24</v>
      </c>
      <c r="E459" s="123">
        <v>29722288.239999998</v>
      </c>
      <c r="F459" s="120"/>
    </row>
    <row r="460" spans="1:6" ht="16.899999999999999" customHeight="1" x14ac:dyDescent="0.2">
      <c r="A460" s="144"/>
      <c r="B460" s="142"/>
      <c r="C460" s="143"/>
      <c r="D460" s="131" t="s">
        <v>96</v>
      </c>
      <c r="E460" s="123">
        <v>2224781.42</v>
      </c>
      <c r="F460" s="120"/>
    </row>
    <row r="461" spans="1:6" ht="16.899999999999999" customHeight="1" x14ac:dyDescent="0.2">
      <c r="A461" s="121">
        <v>1</v>
      </c>
      <c r="B461" s="110">
        <v>2</v>
      </c>
      <c r="C461" s="110">
        <v>3</v>
      </c>
      <c r="D461" s="121">
        <v>4</v>
      </c>
      <c r="E461" s="122">
        <v>5</v>
      </c>
      <c r="F461" s="120"/>
    </row>
    <row r="462" spans="1:6" ht="16.899999999999999" customHeight="1" x14ac:dyDescent="0.2">
      <c r="A462" s="152"/>
      <c r="B462" s="169"/>
      <c r="C462" s="169"/>
      <c r="D462" s="131" t="s">
        <v>31</v>
      </c>
      <c r="E462" s="123">
        <v>54101026.630000003</v>
      </c>
      <c r="F462" s="120"/>
    </row>
    <row r="463" spans="1:6" ht="16.899999999999999" customHeight="1" x14ac:dyDescent="0.2">
      <c r="A463" s="153"/>
      <c r="B463" s="170"/>
      <c r="C463" s="170"/>
      <c r="D463" s="131" t="s">
        <v>18</v>
      </c>
      <c r="E463" s="123">
        <f>SUM(E459:E462)</f>
        <v>86048101.289999992</v>
      </c>
      <c r="F463" s="120"/>
    </row>
    <row r="464" spans="1:6" ht="16.899999999999999" customHeight="1" x14ac:dyDescent="0.2">
      <c r="A464" s="144">
        <v>137</v>
      </c>
      <c r="B464" s="142" t="s">
        <v>97</v>
      </c>
      <c r="C464" s="143">
        <v>1</v>
      </c>
      <c r="D464" s="131" t="s">
        <v>22</v>
      </c>
      <c r="E464" s="107">
        <v>4754302.4800000004</v>
      </c>
      <c r="F464" s="120"/>
    </row>
    <row r="465" spans="1:6" ht="16.899999999999999" customHeight="1" x14ac:dyDescent="0.2">
      <c r="A465" s="144"/>
      <c r="B465" s="142"/>
      <c r="C465" s="143"/>
      <c r="D465" s="131" t="s">
        <v>17</v>
      </c>
      <c r="E465" s="107">
        <v>248000</v>
      </c>
      <c r="F465" s="120"/>
    </row>
    <row r="466" spans="1:6" ht="16.899999999999999" customHeight="1" x14ac:dyDescent="0.2">
      <c r="A466" s="144"/>
      <c r="B466" s="142"/>
      <c r="C466" s="143"/>
      <c r="D466" s="131" t="s">
        <v>18</v>
      </c>
      <c r="E466" s="107">
        <v>5002302.4800000004</v>
      </c>
      <c r="F466" s="120"/>
    </row>
    <row r="467" spans="1:6" ht="16.899999999999999" customHeight="1" x14ac:dyDescent="0.2">
      <c r="A467" s="144">
        <v>138</v>
      </c>
      <c r="B467" s="142" t="s">
        <v>97</v>
      </c>
      <c r="C467" s="143">
        <v>3</v>
      </c>
      <c r="D467" s="131" t="s">
        <v>22</v>
      </c>
      <c r="E467" s="107">
        <v>4754302.4800000004</v>
      </c>
      <c r="F467" s="120"/>
    </row>
    <row r="468" spans="1:6" ht="16.899999999999999" customHeight="1" x14ac:dyDescent="0.2">
      <c r="A468" s="144"/>
      <c r="B468" s="142"/>
      <c r="C468" s="143"/>
      <c r="D468" s="131" t="s">
        <v>17</v>
      </c>
      <c r="E468" s="107">
        <v>248000</v>
      </c>
      <c r="F468" s="120"/>
    </row>
    <row r="469" spans="1:6" ht="16.899999999999999" customHeight="1" x14ac:dyDescent="0.2">
      <c r="A469" s="144"/>
      <c r="B469" s="142"/>
      <c r="C469" s="143"/>
      <c r="D469" s="131" t="s">
        <v>18</v>
      </c>
      <c r="E469" s="107">
        <v>5002302.4800000004</v>
      </c>
      <c r="F469" s="120"/>
    </row>
    <row r="470" spans="1:6" ht="16.899999999999999" customHeight="1" x14ac:dyDescent="0.2">
      <c r="A470" s="144">
        <v>139</v>
      </c>
      <c r="B470" s="142" t="s">
        <v>97</v>
      </c>
      <c r="C470" s="143">
        <v>21</v>
      </c>
      <c r="D470" s="131" t="s">
        <v>22</v>
      </c>
      <c r="E470" s="107">
        <v>2377151.2400000002</v>
      </c>
      <c r="F470" s="120"/>
    </row>
    <row r="471" spans="1:6" ht="16.899999999999999" customHeight="1" x14ac:dyDescent="0.2">
      <c r="A471" s="144"/>
      <c r="B471" s="142"/>
      <c r="C471" s="143"/>
      <c r="D471" s="131" t="s">
        <v>17</v>
      </c>
      <c r="E471" s="107">
        <v>124000</v>
      </c>
      <c r="F471" s="120"/>
    </row>
    <row r="472" spans="1:6" ht="16.899999999999999" customHeight="1" x14ac:dyDescent="0.2">
      <c r="A472" s="144"/>
      <c r="B472" s="142"/>
      <c r="C472" s="143"/>
      <c r="D472" s="131" t="s">
        <v>18</v>
      </c>
      <c r="E472" s="107">
        <v>2501151.2400000002</v>
      </c>
      <c r="F472" s="120"/>
    </row>
    <row r="473" spans="1:6" ht="16.899999999999999" customHeight="1" x14ac:dyDescent="0.2">
      <c r="A473" s="144">
        <v>140</v>
      </c>
      <c r="B473" s="165" t="s">
        <v>98</v>
      </c>
      <c r="C473" s="168">
        <v>14</v>
      </c>
      <c r="D473" s="131" t="s">
        <v>16</v>
      </c>
      <c r="E473" s="123">
        <v>3702831.57</v>
      </c>
      <c r="F473" s="120"/>
    </row>
    <row r="474" spans="1:6" ht="16.899999999999999" customHeight="1" x14ac:dyDescent="0.2">
      <c r="A474" s="144"/>
      <c r="B474" s="166"/>
      <c r="C474" s="169"/>
      <c r="D474" s="131" t="s">
        <v>17</v>
      </c>
      <c r="E474" s="123">
        <v>151890.07999999999</v>
      </c>
      <c r="F474" s="120"/>
    </row>
    <row r="475" spans="1:6" ht="16.899999999999999" customHeight="1" x14ac:dyDescent="0.2">
      <c r="A475" s="144"/>
      <c r="B475" s="167"/>
      <c r="C475" s="170"/>
      <c r="D475" s="131" t="s">
        <v>18</v>
      </c>
      <c r="E475" s="123">
        <v>3854721.65</v>
      </c>
      <c r="F475" s="120"/>
    </row>
    <row r="476" spans="1:6" ht="16.899999999999999" customHeight="1" x14ac:dyDescent="0.2">
      <c r="A476" s="144">
        <v>141</v>
      </c>
      <c r="B476" s="165" t="s">
        <v>98</v>
      </c>
      <c r="C476" s="168">
        <v>15</v>
      </c>
      <c r="D476" s="131" t="s">
        <v>16</v>
      </c>
      <c r="E476" s="123">
        <v>3702831.57</v>
      </c>
      <c r="F476" s="120"/>
    </row>
    <row r="477" spans="1:6" ht="16.899999999999999" customHeight="1" x14ac:dyDescent="0.2">
      <c r="A477" s="144"/>
      <c r="B477" s="166"/>
      <c r="C477" s="169"/>
      <c r="D477" s="131" t="s">
        <v>17</v>
      </c>
      <c r="E477" s="123">
        <v>151890.07999999999</v>
      </c>
      <c r="F477" s="120"/>
    </row>
    <row r="478" spans="1:6" ht="16.899999999999999" customHeight="1" x14ac:dyDescent="0.2">
      <c r="A478" s="144"/>
      <c r="B478" s="167"/>
      <c r="C478" s="170"/>
      <c r="D478" s="131" t="s">
        <v>18</v>
      </c>
      <c r="E478" s="123">
        <v>3854721.65</v>
      </c>
      <c r="F478" s="120"/>
    </row>
    <row r="479" spans="1:6" ht="16.899999999999999" customHeight="1" x14ac:dyDescent="0.2">
      <c r="A479" s="144">
        <v>142</v>
      </c>
      <c r="B479" s="165" t="s">
        <v>98</v>
      </c>
      <c r="C479" s="168">
        <v>16</v>
      </c>
      <c r="D479" s="131" t="s">
        <v>16</v>
      </c>
      <c r="E479" s="123">
        <v>3702831.57</v>
      </c>
      <c r="F479" s="120"/>
    </row>
    <row r="480" spans="1:6" ht="16.899999999999999" customHeight="1" x14ac:dyDescent="0.2">
      <c r="A480" s="144"/>
      <c r="B480" s="166"/>
      <c r="C480" s="169"/>
      <c r="D480" s="131" t="s">
        <v>17</v>
      </c>
      <c r="E480" s="123">
        <v>151890.07999999999</v>
      </c>
      <c r="F480" s="120"/>
    </row>
    <row r="481" spans="1:6" ht="16.899999999999999" customHeight="1" x14ac:dyDescent="0.2">
      <c r="A481" s="144"/>
      <c r="B481" s="167"/>
      <c r="C481" s="170"/>
      <c r="D481" s="131" t="s">
        <v>18</v>
      </c>
      <c r="E481" s="123">
        <v>3854721.65</v>
      </c>
      <c r="F481" s="120"/>
    </row>
    <row r="482" spans="1:6" ht="16.899999999999999" customHeight="1" x14ac:dyDescent="0.2">
      <c r="A482" s="144">
        <v>143</v>
      </c>
      <c r="B482" s="142" t="s">
        <v>99</v>
      </c>
      <c r="C482" s="143">
        <v>9</v>
      </c>
      <c r="D482" s="131" t="s">
        <v>24</v>
      </c>
      <c r="E482" s="123">
        <v>8644232.1899999995</v>
      </c>
      <c r="F482" s="120"/>
    </row>
    <row r="483" spans="1:6" ht="16.899999999999999" customHeight="1" x14ac:dyDescent="0.2">
      <c r="A483" s="144"/>
      <c r="B483" s="142"/>
      <c r="C483" s="143"/>
      <c r="D483" s="131" t="s">
        <v>32</v>
      </c>
      <c r="E483" s="123">
        <v>506206.99</v>
      </c>
      <c r="F483" s="120"/>
    </row>
    <row r="484" spans="1:6" ht="16.899999999999999" customHeight="1" x14ac:dyDescent="0.2">
      <c r="A484" s="144"/>
      <c r="B484" s="142"/>
      <c r="C484" s="143"/>
      <c r="D484" s="131" t="s">
        <v>18</v>
      </c>
      <c r="E484" s="123">
        <v>9150439.1799999997</v>
      </c>
      <c r="F484" s="120"/>
    </row>
    <row r="485" spans="1:6" ht="16.899999999999999" customHeight="1" x14ac:dyDescent="0.2">
      <c r="A485" s="144">
        <v>144</v>
      </c>
      <c r="B485" s="142" t="s">
        <v>99</v>
      </c>
      <c r="C485" s="143">
        <v>22</v>
      </c>
      <c r="D485" s="131" t="s">
        <v>26</v>
      </c>
      <c r="E485" s="123">
        <v>581959.39</v>
      </c>
      <c r="F485" s="120"/>
    </row>
    <row r="486" spans="1:6" ht="16.899999999999999" customHeight="1" x14ac:dyDescent="0.2">
      <c r="A486" s="144"/>
      <c r="B486" s="142"/>
      <c r="C486" s="143"/>
      <c r="D486" s="131" t="s">
        <v>27</v>
      </c>
      <c r="E486" s="123">
        <v>2770315.54</v>
      </c>
      <c r="F486" s="120"/>
    </row>
    <row r="487" spans="1:6" ht="16.899999999999999" customHeight="1" x14ac:dyDescent="0.2">
      <c r="A487" s="144"/>
      <c r="B487" s="142"/>
      <c r="C487" s="143"/>
      <c r="D487" s="131" t="s">
        <v>28</v>
      </c>
      <c r="E487" s="123">
        <v>565282.06000000006</v>
      </c>
      <c r="F487" s="120"/>
    </row>
    <row r="488" spans="1:6" ht="16.899999999999999" customHeight="1" x14ac:dyDescent="0.2">
      <c r="A488" s="144"/>
      <c r="B488" s="142"/>
      <c r="C488" s="143"/>
      <c r="D488" s="131" t="s">
        <v>29</v>
      </c>
      <c r="E488" s="123">
        <v>622651.68999999994</v>
      </c>
      <c r="F488" s="120"/>
    </row>
    <row r="489" spans="1:6" ht="16.899999999999999" customHeight="1" x14ac:dyDescent="0.2">
      <c r="A489" s="144"/>
      <c r="B489" s="142"/>
      <c r="C489" s="143"/>
      <c r="D489" s="131" t="s">
        <v>30</v>
      </c>
      <c r="E489" s="123">
        <v>959257.94</v>
      </c>
      <c r="F489" s="120"/>
    </row>
    <row r="490" spans="1:6" ht="16.899999999999999" customHeight="1" x14ac:dyDescent="0.2">
      <c r="A490" s="121">
        <v>1</v>
      </c>
      <c r="B490" s="110">
        <v>2</v>
      </c>
      <c r="C490" s="110">
        <v>3</v>
      </c>
      <c r="D490" s="121">
        <v>4</v>
      </c>
      <c r="E490" s="122">
        <v>5</v>
      </c>
      <c r="F490" s="120"/>
    </row>
    <row r="491" spans="1:6" ht="16.899999999999999" customHeight="1" x14ac:dyDescent="0.2">
      <c r="A491" s="152"/>
      <c r="B491" s="169"/>
      <c r="C491" s="169"/>
      <c r="D491" s="131" t="s">
        <v>24</v>
      </c>
      <c r="E491" s="123">
        <v>8164250.3700000001</v>
      </c>
      <c r="F491" s="120"/>
    </row>
    <row r="492" spans="1:6" ht="16.899999999999999" customHeight="1" x14ac:dyDescent="0.2">
      <c r="A492" s="152"/>
      <c r="B492" s="169"/>
      <c r="C492" s="169"/>
      <c r="D492" s="131" t="s">
        <v>32</v>
      </c>
      <c r="E492" s="123">
        <v>1373652.8</v>
      </c>
      <c r="F492" s="120"/>
    </row>
    <row r="493" spans="1:6" ht="16.899999999999999" customHeight="1" x14ac:dyDescent="0.2">
      <c r="A493" s="153"/>
      <c r="B493" s="170"/>
      <c r="C493" s="170"/>
      <c r="D493" s="131" t="s">
        <v>18</v>
      </c>
      <c r="E493" s="123">
        <v>15037369.789999999</v>
      </c>
      <c r="F493" s="120"/>
    </row>
    <row r="494" spans="1:6" ht="16.899999999999999" customHeight="1" x14ac:dyDescent="0.2">
      <c r="A494" s="144">
        <v>145</v>
      </c>
      <c r="B494" s="142" t="s">
        <v>99</v>
      </c>
      <c r="C494" s="143">
        <v>26</v>
      </c>
      <c r="D494" s="131" t="s">
        <v>24</v>
      </c>
      <c r="E494" s="123">
        <v>7204815.2199999997</v>
      </c>
      <c r="F494" s="120"/>
    </row>
    <row r="495" spans="1:6" ht="16.899999999999999" customHeight="1" x14ac:dyDescent="0.2">
      <c r="A495" s="144"/>
      <c r="B495" s="142"/>
      <c r="C495" s="143"/>
      <c r="D495" s="131" t="s">
        <v>32</v>
      </c>
      <c r="E495" s="123">
        <v>368408.7</v>
      </c>
      <c r="F495" s="120"/>
    </row>
    <row r="496" spans="1:6" ht="16.899999999999999" customHeight="1" x14ac:dyDescent="0.2">
      <c r="A496" s="144"/>
      <c r="B496" s="142"/>
      <c r="C496" s="143"/>
      <c r="D496" s="131" t="s">
        <v>18</v>
      </c>
      <c r="E496" s="123">
        <v>7573223.9199999999</v>
      </c>
      <c r="F496" s="120"/>
    </row>
    <row r="497" spans="1:6" ht="16.899999999999999" customHeight="1" x14ac:dyDescent="0.2">
      <c r="A497" s="144">
        <v>146</v>
      </c>
      <c r="B497" s="142" t="s">
        <v>99</v>
      </c>
      <c r="C497" s="143">
        <v>32</v>
      </c>
      <c r="D497" s="131" t="s">
        <v>24</v>
      </c>
      <c r="E497" s="123">
        <v>3263881.88</v>
      </c>
      <c r="F497" s="120"/>
    </row>
    <row r="498" spans="1:6" ht="16.899999999999999" customHeight="1" x14ac:dyDescent="0.2">
      <c r="A498" s="144"/>
      <c r="B498" s="142"/>
      <c r="C498" s="143"/>
      <c r="D498" s="131" t="s">
        <v>32</v>
      </c>
      <c r="E498" s="123">
        <v>192938.83</v>
      </c>
      <c r="F498" s="120"/>
    </row>
    <row r="499" spans="1:6" ht="16.899999999999999" customHeight="1" x14ac:dyDescent="0.2">
      <c r="A499" s="144"/>
      <c r="B499" s="142"/>
      <c r="C499" s="143"/>
      <c r="D499" s="131" t="s">
        <v>18</v>
      </c>
      <c r="E499" s="123">
        <v>3456820.71</v>
      </c>
      <c r="F499" s="120"/>
    </row>
    <row r="500" spans="1:6" ht="16.899999999999999" customHeight="1" x14ac:dyDescent="0.2">
      <c r="A500" s="144">
        <v>147</v>
      </c>
      <c r="B500" s="142" t="s">
        <v>99</v>
      </c>
      <c r="C500" s="143">
        <v>36</v>
      </c>
      <c r="D500" s="131" t="s">
        <v>24</v>
      </c>
      <c r="E500" s="123">
        <v>9684612.0199999996</v>
      </c>
      <c r="F500" s="120"/>
    </row>
    <row r="501" spans="1:6" ht="16.899999999999999" customHeight="1" x14ac:dyDescent="0.2">
      <c r="A501" s="144"/>
      <c r="B501" s="142"/>
      <c r="C501" s="143"/>
      <c r="D501" s="131" t="s">
        <v>32</v>
      </c>
      <c r="E501" s="123">
        <v>503531.44</v>
      </c>
      <c r="F501" s="120"/>
    </row>
    <row r="502" spans="1:6" ht="16.899999999999999" customHeight="1" x14ac:dyDescent="0.2">
      <c r="A502" s="144"/>
      <c r="B502" s="142"/>
      <c r="C502" s="143"/>
      <c r="D502" s="131" t="s">
        <v>18</v>
      </c>
      <c r="E502" s="123">
        <v>10188143.460000001</v>
      </c>
      <c r="F502" s="120"/>
    </row>
    <row r="503" spans="1:6" ht="16.899999999999999" customHeight="1" x14ac:dyDescent="0.2">
      <c r="A503" s="151">
        <v>148</v>
      </c>
      <c r="B503" s="165" t="s">
        <v>100</v>
      </c>
      <c r="C503" s="168" t="s">
        <v>101</v>
      </c>
      <c r="D503" s="131" t="s">
        <v>96</v>
      </c>
      <c r="E503" s="123">
        <v>3650877.41</v>
      </c>
      <c r="F503" s="120"/>
    </row>
    <row r="504" spans="1:6" ht="16.899999999999999" customHeight="1" x14ac:dyDescent="0.2">
      <c r="A504" s="152"/>
      <c r="B504" s="166"/>
      <c r="C504" s="169"/>
      <c r="D504" s="131" t="s">
        <v>31</v>
      </c>
      <c r="E504" s="123">
        <v>15149490.16</v>
      </c>
      <c r="F504" s="120"/>
    </row>
    <row r="505" spans="1:6" ht="16.899999999999999" customHeight="1" x14ac:dyDescent="0.2">
      <c r="A505" s="152"/>
      <c r="B505" s="166"/>
      <c r="C505" s="169"/>
      <c r="D505" s="131" t="s">
        <v>33</v>
      </c>
      <c r="E505" s="123">
        <v>5425923.4199999999</v>
      </c>
      <c r="F505" s="120"/>
    </row>
    <row r="506" spans="1:6" ht="16.899999999999999" customHeight="1" x14ac:dyDescent="0.2">
      <c r="A506" s="152"/>
      <c r="B506" s="166"/>
      <c r="C506" s="169"/>
      <c r="D506" s="131" t="s">
        <v>17</v>
      </c>
      <c r="E506" s="123">
        <v>635639.35</v>
      </c>
      <c r="F506" s="120"/>
    </row>
    <row r="507" spans="1:6" ht="16.899999999999999" customHeight="1" x14ac:dyDescent="0.2">
      <c r="A507" s="153"/>
      <c r="B507" s="167"/>
      <c r="C507" s="170"/>
      <c r="D507" s="131" t="s">
        <v>18</v>
      </c>
      <c r="E507" s="123">
        <v>24861930.34</v>
      </c>
      <c r="F507" s="120"/>
    </row>
    <row r="508" spans="1:6" ht="16.899999999999999" customHeight="1" x14ac:dyDescent="0.2">
      <c r="A508" s="151">
        <v>149</v>
      </c>
      <c r="B508" s="165" t="s">
        <v>100</v>
      </c>
      <c r="C508" s="168" t="s">
        <v>102</v>
      </c>
      <c r="D508" s="131" t="s">
        <v>24</v>
      </c>
      <c r="E508" s="123">
        <v>23037236.949999999</v>
      </c>
      <c r="F508" s="120"/>
    </row>
    <row r="509" spans="1:6" ht="16.899999999999999" customHeight="1" x14ac:dyDescent="0.2">
      <c r="A509" s="152"/>
      <c r="B509" s="166"/>
      <c r="C509" s="169"/>
      <c r="D509" s="131" t="s">
        <v>96</v>
      </c>
      <c r="E509" s="123">
        <v>5003769.34</v>
      </c>
      <c r="F509" s="120"/>
    </row>
    <row r="510" spans="1:6" ht="16.899999999999999" customHeight="1" x14ac:dyDescent="0.2">
      <c r="A510" s="152"/>
      <c r="B510" s="166"/>
      <c r="C510" s="169"/>
      <c r="D510" s="131" t="s">
        <v>31</v>
      </c>
      <c r="E510" s="129">
        <v>20763379.859999999</v>
      </c>
      <c r="F510" s="120"/>
    </row>
    <row r="511" spans="1:6" ht="16.899999999999999" customHeight="1" x14ac:dyDescent="0.2">
      <c r="A511" s="152"/>
      <c r="B511" s="166"/>
      <c r="C511" s="169"/>
      <c r="D511" s="133" t="s">
        <v>33</v>
      </c>
      <c r="E511" s="128">
        <v>7436587.5</v>
      </c>
      <c r="F511" s="120"/>
    </row>
    <row r="512" spans="1:6" ht="16.899999999999999" customHeight="1" x14ac:dyDescent="0.2">
      <c r="A512" s="152"/>
      <c r="B512" s="166"/>
      <c r="C512" s="169"/>
      <c r="D512" s="131" t="s">
        <v>17</v>
      </c>
      <c r="E512" s="123">
        <v>2062874.75</v>
      </c>
      <c r="F512" s="120"/>
    </row>
    <row r="513" spans="1:6" ht="16.899999999999999" customHeight="1" x14ac:dyDescent="0.2">
      <c r="A513" s="153"/>
      <c r="B513" s="167"/>
      <c r="C513" s="170"/>
      <c r="D513" s="131" t="s">
        <v>18</v>
      </c>
      <c r="E513" s="123">
        <v>58303848.399999999</v>
      </c>
      <c r="F513" s="120"/>
    </row>
    <row r="514" spans="1:6" ht="16.899999999999999" customHeight="1" x14ac:dyDescent="0.2">
      <c r="A514" s="151">
        <v>150</v>
      </c>
      <c r="B514" s="165" t="s">
        <v>103</v>
      </c>
      <c r="C514" s="168" t="s">
        <v>104</v>
      </c>
      <c r="D514" s="131" t="s">
        <v>22</v>
      </c>
      <c r="E514" s="107">
        <v>2377151.2400000002</v>
      </c>
      <c r="F514" s="120"/>
    </row>
    <row r="515" spans="1:6" ht="16.899999999999999" customHeight="1" x14ac:dyDescent="0.2">
      <c r="A515" s="152"/>
      <c r="B515" s="166"/>
      <c r="C515" s="169"/>
      <c r="D515" s="131" t="s">
        <v>17</v>
      </c>
      <c r="E515" s="107">
        <v>124000</v>
      </c>
      <c r="F515" s="120"/>
    </row>
    <row r="516" spans="1:6" ht="16.899999999999999" customHeight="1" x14ac:dyDescent="0.2">
      <c r="A516" s="153"/>
      <c r="B516" s="167"/>
      <c r="C516" s="170"/>
      <c r="D516" s="131" t="s">
        <v>18</v>
      </c>
      <c r="E516" s="107">
        <v>2501151.2400000002</v>
      </c>
      <c r="F516" s="120"/>
    </row>
    <row r="517" spans="1:6" ht="16.899999999999999" customHeight="1" x14ac:dyDescent="0.2">
      <c r="A517" s="144">
        <v>151</v>
      </c>
      <c r="B517" s="157" t="s">
        <v>105</v>
      </c>
      <c r="C517" s="158">
        <v>7</v>
      </c>
      <c r="D517" s="131" t="s">
        <v>24</v>
      </c>
      <c r="E517" s="123">
        <v>13641914.42</v>
      </c>
      <c r="F517" s="120"/>
    </row>
    <row r="518" spans="1:6" ht="16.899999999999999" customHeight="1" x14ac:dyDescent="0.2">
      <c r="A518" s="144"/>
      <c r="B518" s="157"/>
      <c r="C518" s="158"/>
      <c r="D518" s="131" t="s">
        <v>32</v>
      </c>
      <c r="E518" s="123">
        <v>329793.06</v>
      </c>
      <c r="F518" s="120"/>
    </row>
    <row r="519" spans="1:6" ht="16.899999999999999" customHeight="1" x14ac:dyDescent="0.2">
      <c r="A519" s="121">
        <v>1</v>
      </c>
      <c r="B519" s="110">
        <v>2</v>
      </c>
      <c r="C519" s="110">
        <v>3</v>
      </c>
      <c r="D519" s="121">
        <v>4</v>
      </c>
      <c r="E519" s="122">
        <v>5</v>
      </c>
      <c r="F519" s="120"/>
    </row>
    <row r="520" spans="1:6" ht="16.899999999999999" customHeight="1" x14ac:dyDescent="0.2">
      <c r="A520" s="124"/>
      <c r="B520" s="135"/>
      <c r="C520" s="135"/>
      <c r="D520" s="131" t="s">
        <v>18</v>
      </c>
      <c r="E520" s="123">
        <v>13971707.48</v>
      </c>
      <c r="F520" s="120"/>
    </row>
    <row r="521" spans="1:6" ht="16.899999999999999" customHeight="1" x14ac:dyDescent="0.2">
      <c r="A521" s="144">
        <v>152</v>
      </c>
      <c r="B521" s="142" t="s">
        <v>106</v>
      </c>
      <c r="C521" s="143">
        <v>4</v>
      </c>
      <c r="D521" s="131" t="s">
        <v>24</v>
      </c>
      <c r="E521" s="123">
        <v>5336071.21</v>
      </c>
      <c r="F521" s="120"/>
    </row>
    <row r="522" spans="1:6" ht="16.899999999999999" customHeight="1" x14ac:dyDescent="0.2">
      <c r="A522" s="144"/>
      <c r="B522" s="142"/>
      <c r="C522" s="143"/>
      <c r="D522" s="131" t="s">
        <v>32</v>
      </c>
      <c r="E522" s="123">
        <v>74705</v>
      </c>
      <c r="F522" s="120"/>
    </row>
    <row r="523" spans="1:6" ht="16.899999999999999" customHeight="1" x14ac:dyDescent="0.2">
      <c r="A523" s="144"/>
      <c r="B523" s="142"/>
      <c r="C523" s="143"/>
      <c r="D523" s="131" t="s">
        <v>18</v>
      </c>
      <c r="E523" s="123">
        <v>5410776.21</v>
      </c>
      <c r="F523" s="120"/>
    </row>
    <row r="524" spans="1:6" ht="16.899999999999999" customHeight="1" x14ac:dyDescent="0.2">
      <c r="A524" s="151">
        <v>153</v>
      </c>
      <c r="B524" s="165" t="s">
        <v>106</v>
      </c>
      <c r="C524" s="168">
        <v>8</v>
      </c>
      <c r="D524" s="131" t="s">
        <v>24</v>
      </c>
      <c r="E524" s="123">
        <v>9846462.4800000004</v>
      </c>
      <c r="F524" s="120"/>
    </row>
    <row r="525" spans="1:6" ht="16.899999999999999" customHeight="1" x14ac:dyDescent="0.2">
      <c r="A525" s="152"/>
      <c r="B525" s="166"/>
      <c r="C525" s="169"/>
      <c r="D525" s="131" t="s">
        <v>32</v>
      </c>
      <c r="E525" s="123">
        <v>321553.62</v>
      </c>
      <c r="F525" s="120"/>
    </row>
    <row r="526" spans="1:6" ht="16.899999999999999" customHeight="1" x14ac:dyDescent="0.2">
      <c r="A526" s="153"/>
      <c r="B526" s="167"/>
      <c r="C526" s="170"/>
      <c r="D526" s="131" t="s">
        <v>18</v>
      </c>
      <c r="E526" s="123">
        <v>10168016.1</v>
      </c>
      <c r="F526" s="120"/>
    </row>
    <row r="527" spans="1:6" ht="16.899999999999999" customHeight="1" x14ac:dyDescent="0.2">
      <c r="A527" s="144">
        <v>154</v>
      </c>
      <c r="B527" s="142" t="s">
        <v>107</v>
      </c>
      <c r="C527" s="143" t="s">
        <v>108</v>
      </c>
      <c r="D527" s="131" t="s">
        <v>24</v>
      </c>
      <c r="E527" s="123">
        <v>6857764.7199999997</v>
      </c>
      <c r="F527" s="120"/>
    </row>
    <row r="528" spans="1:6" ht="16.899999999999999" customHeight="1" x14ac:dyDescent="0.2">
      <c r="A528" s="144"/>
      <c r="B528" s="142"/>
      <c r="C528" s="143"/>
      <c r="D528" s="131" t="s">
        <v>32</v>
      </c>
      <c r="E528" s="123">
        <v>405385.11</v>
      </c>
      <c r="F528" s="120"/>
    </row>
    <row r="529" spans="1:6" ht="16.899999999999999" customHeight="1" x14ac:dyDescent="0.2">
      <c r="A529" s="144"/>
      <c r="B529" s="142"/>
      <c r="C529" s="143"/>
      <c r="D529" s="131" t="s">
        <v>18</v>
      </c>
      <c r="E529" s="123">
        <v>7263149.8300000001</v>
      </c>
      <c r="F529" s="120"/>
    </row>
    <row r="530" spans="1:6" ht="16.899999999999999" customHeight="1" x14ac:dyDescent="0.2">
      <c r="A530" s="151">
        <v>155</v>
      </c>
      <c r="B530" s="155" t="s">
        <v>506</v>
      </c>
      <c r="C530" s="143">
        <v>3</v>
      </c>
      <c r="D530" s="131" t="s">
        <v>59</v>
      </c>
      <c r="E530" s="123">
        <v>1215410.51</v>
      </c>
      <c r="F530" s="120"/>
    </row>
    <row r="531" spans="1:6" ht="16.899999999999999" customHeight="1" x14ac:dyDescent="0.2">
      <c r="A531" s="152"/>
      <c r="B531" s="142"/>
      <c r="C531" s="143"/>
      <c r="D531" s="131" t="s">
        <v>32</v>
      </c>
      <c r="E531" s="123">
        <v>224000</v>
      </c>
      <c r="F531" s="120"/>
    </row>
    <row r="532" spans="1:6" ht="16.899999999999999" customHeight="1" x14ac:dyDescent="0.2">
      <c r="A532" s="153"/>
      <c r="B532" s="142"/>
      <c r="C532" s="143"/>
      <c r="D532" s="131" t="s">
        <v>18</v>
      </c>
      <c r="E532" s="123">
        <v>1439410.51</v>
      </c>
      <c r="F532" s="120"/>
    </row>
    <row r="533" spans="1:6" ht="16.899999999999999" customHeight="1" x14ac:dyDescent="0.2">
      <c r="A533" s="144">
        <v>156</v>
      </c>
      <c r="B533" s="142" t="s">
        <v>110</v>
      </c>
      <c r="C533" s="143" t="s">
        <v>111</v>
      </c>
      <c r="D533" s="131" t="s">
        <v>16</v>
      </c>
      <c r="E533" s="123">
        <v>3702831.57</v>
      </c>
      <c r="F533" s="120"/>
    </row>
    <row r="534" spans="1:6" ht="16.899999999999999" customHeight="1" x14ac:dyDescent="0.2">
      <c r="A534" s="144"/>
      <c r="B534" s="142"/>
      <c r="C534" s="143"/>
      <c r="D534" s="131" t="s">
        <v>17</v>
      </c>
      <c r="E534" s="123">
        <v>151890.07999999999</v>
      </c>
      <c r="F534" s="120"/>
    </row>
    <row r="535" spans="1:6" ht="16.899999999999999" customHeight="1" x14ac:dyDescent="0.2">
      <c r="A535" s="144"/>
      <c r="B535" s="142"/>
      <c r="C535" s="143"/>
      <c r="D535" s="131" t="s">
        <v>18</v>
      </c>
      <c r="E535" s="123">
        <v>3854721.65</v>
      </c>
      <c r="F535" s="120"/>
    </row>
    <row r="536" spans="1:6" ht="16.899999999999999" customHeight="1" x14ac:dyDescent="0.2">
      <c r="A536" s="151">
        <v>157</v>
      </c>
      <c r="B536" s="155" t="s">
        <v>506</v>
      </c>
      <c r="C536" s="143">
        <v>30</v>
      </c>
      <c r="D536" s="131" t="s">
        <v>59</v>
      </c>
      <c r="E536" s="123">
        <v>1215410.51</v>
      </c>
      <c r="F536" s="120"/>
    </row>
    <row r="537" spans="1:6" ht="16.899999999999999" customHeight="1" x14ac:dyDescent="0.2">
      <c r="A537" s="152"/>
      <c r="B537" s="142"/>
      <c r="C537" s="143"/>
      <c r="D537" s="131" t="s">
        <v>32</v>
      </c>
      <c r="E537" s="123">
        <v>224000</v>
      </c>
      <c r="F537" s="120"/>
    </row>
    <row r="538" spans="1:6" ht="16.899999999999999" customHeight="1" x14ac:dyDescent="0.2">
      <c r="A538" s="153"/>
      <c r="B538" s="142"/>
      <c r="C538" s="143"/>
      <c r="D538" s="131" t="s">
        <v>18</v>
      </c>
      <c r="E538" s="123">
        <v>1439410.51</v>
      </c>
      <c r="F538" s="120"/>
    </row>
    <row r="539" spans="1:6" ht="16.899999999999999" customHeight="1" x14ac:dyDescent="0.2">
      <c r="A539" s="151">
        <v>158</v>
      </c>
      <c r="B539" s="171" t="s">
        <v>506</v>
      </c>
      <c r="C539" s="168" t="s">
        <v>500</v>
      </c>
      <c r="D539" s="131" t="s">
        <v>59</v>
      </c>
      <c r="E539" s="123">
        <v>1215410.51</v>
      </c>
      <c r="F539" s="120"/>
    </row>
    <row r="540" spans="1:6" ht="16.899999999999999" customHeight="1" x14ac:dyDescent="0.2">
      <c r="A540" s="152"/>
      <c r="B540" s="166"/>
      <c r="C540" s="169"/>
      <c r="D540" s="131" t="s">
        <v>32</v>
      </c>
      <c r="E540" s="123">
        <v>224000</v>
      </c>
      <c r="F540" s="120"/>
    </row>
    <row r="541" spans="1:6" ht="16.899999999999999" customHeight="1" x14ac:dyDescent="0.2">
      <c r="A541" s="153"/>
      <c r="B541" s="167"/>
      <c r="C541" s="170"/>
      <c r="D541" s="131" t="s">
        <v>18</v>
      </c>
      <c r="E541" s="123">
        <v>1439410.51</v>
      </c>
      <c r="F541" s="120"/>
    </row>
    <row r="542" spans="1:6" ht="16.899999999999999" customHeight="1" x14ac:dyDescent="0.2">
      <c r="A542" s="151">
        <v>159</v>
      </c>
      <c r="B542" s="165" t="s">
        <v>110</v>
      </c>
      <c r="C542" s="168" t="s">
        <v>113</v>
      </c>
      <c r="D542" s="131" t="s">
        <v>16</v>
      </c>
      <c r="E542" s="123">
        <v>1851415.78</v>
      </c>
      <c r="F542" s="120"/>
    </row>
    <row r="543" spans="1:6" ht="16.899999999999999" customHeight="1" x14ac:dyDescent="0.2">
      <c r="A543" s="152"/>
      <c r="B543" s="166"/>
      <c r="C543" s="169"/>
      <c r="D543" s="131" t="s">
        <v>17</v>
      </c>
      <c r="E543" s="123">
        <v>75945.039999999994</v>
      </c>
      <c r="F543" s="120"/>
    </row>
    <row r="544" spans="1:6" ht="16.899999999999999" customHeight="1" x14ac:dyDescent="0.2">
      <c r="A544" s="153"/>
      <c r="B544" s="167"/>
      <c r="C544" s="170"/>
      <c r="D544" s="131" t="s">
        <v>18</v>
      </c>
      <c r="E544" s="123">
        <v>1927360.82</v>
      </c>
      <c r="F544" s="120"/>
    </row>
    <row r="545" spans="1:6" ht="16.899999999999999" customHeight="1" x14ac:dyDescent="0.2">
      <c r="A545" s="151">
        <v>160</v>
      </c>
      <c r="B545" s="165" t="s">
        <v>110</v>
      </c>
      <c r="C545" s="168" t="s">
        <v>114</v>
      </c>
      <c r="D545" s="131" t="s">
        <v>16</v>
      </c>
      <c r="E545" s="123">
        <v>3702831.57</v>
      </c>
      <c r="F545" s="120"/>
    </row>
    <row r="546" spans="1:6" ht="16.899999999999999" customHeight="1" x14ac:dyDescent="0.2">
      <c r="A546" s="152"/>
      <c r="B546" s="166"/>
      <c r="C546" s="169"/>
      <c r="D546" s="131" t="s">
        <v>17</v>
      </c>
      <c r="E546" s="123">
        <v>151890.07999999999</v>
      </c>
      <c r="F546" s="120"/>
    </row>
    <row r="547" spans="1:6" ht="16.899999999999999" customHeight="1" x14ac:dyDescent="0.2">
      <c r="A547" s="153"/>
      <c r="B547" s="167"/>
      <c r="C547" s="170"/>
      <c r="D547" s="131" t="s">
        <v>18</v>
      </c>
      <c r="E547" s="123">
        <v>3854721.65</v>
      </c>
      <c r="F547" s="120"/>
    </row>
    <row r="548" spans="1:6" ht="16.899999999999999" customHeight="1" x14ac:dyDescent="0.2">
      <c r="A548" s="121">
        <v>1</v>
      </c>
      <c r="B548" s="110">
        <v>2</v>
      </c>
      <c r="C548" s="110">
        <v>3</v>
      </c>
      <c r="D548" s="121">
        <v>4</v>
      </c>
      <c r="E548" s="122">
        <v>5</v>
      </c>
      <c r="F548" s="120"/>
    </row>
    <row r="549" spans="1:6" ht="16.899999999999999" customHeight="1" x14ac:dyDescent="0.2">
      <c r="A549" s="151">
        <v>161</v>
      </c>
      <c r="B549" s="142" t="s">
        <v>115</v>
      </c>
      <c r="C549" s="143">
        <v>8</v>
      </c>
      <c r="D549" s="131" t="s">
        <v>24</v>
      </c>
      <c r="E549" s="123">
        <v>41063600.619999997</v>
      </c>
      <c r="F549" s="120"/>
    </row>
    <row r="550" spans="1:6" ht="16.899999999999999" customHeight="1" x14ac:dyDescent="0.2">
      <c r="A550" s="152"/>
      <c r="B550" s="142"/>
      <c r="C550" s="143"/>
      <c r="D550" s="131" t="s">
        <v>32</v>
      </c>
      <c r="E550" s="123">
        <v>2427404.96</v>
      </c>
      <c r="F550" s="120"/>
    </row>
    <row r="551" spans="1:6" ht="16.899999999999999" customHeight="1" x14ac:dyDescent="0.2">
      <c r="A551" s="153"/>
      <c r="B551" s="142"/>
      <c r="C551" s="143"/>
      <c r="D551" s="131" t="s">
        <v>18</v>
      </c>
      <c r="E551" s="123">
        <v>43491005.579999998</v>
      </c>
      <c r="F551" s="120"/>
    </row>
    <row r="552" spans="1:6" ht="31.9" customHeight="1" x14ac:dyDescent="0.2">
      <c r="A552" s="144">
        <v>162</v>
      </c>
      <c r="B552" s="142" t="s">
        <v>117</v>
      </c>
      <c r="C552" s="143">
        <v>26</v>
      </c>
      <c r="D552" s="131" t="s">
        <v>499</v>
      </c>
      <c r="E552" s="123">
        <v>18732841.800000001</v>
      </c>
      <c r="F552" s="120"/>
    </row>
    <row r="553" spans="1:6" ht="16.899999999999999" customHeight="1" x14ac:dyDescent="0.2">
      <c r="A553" s="144"/>
      <c r="B553" s="142"/>
      <c r="C553" s="143"/>
      <c r="D553" s="131" t="s">
        <v>31</v>
      </c>
      <c r="E553" s="123">
        <v>8301153.21</v>
      </c>
      <c r="F553" s="120"/>
    </row>
    <row r="554" spans="1:6" ht="16.899999999999999" customHeight="1" x14ac:dyDescent="0.2">
      <c r="A554" s="144"/>
      <c r="B554" s="142"/>
      <c r="C554" s="143"/>
      <c r="D554" s="131" t="s">
        <v>17</v>
      </c>
      <c r="E554" s="123">
        <v>1598068.67</v>
      </c>
      <c r="F554" s="120"/>
    </row>
    <row r="555" spans="1:6" ht="16.899999999999999" customHeight="1" x14ac:dyDescent="0.2">
      <c r="A555" s="144"/>
      <c r="B555" s="142"/>
      <c r="C555" s="143"/>
      <c r="D555" s="131" t="s">
        <v>18</v>
      </c>
      <c r="E555" s="123">
        <f>SUM(E552:E554)</f>
        <v>28632063.68</v>
      </c>
      <c r="F555" s="120"/>
    </row>
    <row r="556" spans="1:6" ht="16.899999999999999" customHeight="1" x14ac:dyDescent="0.2">
      <c r="A556" s="144">
        <v>163</v>
      </c>
      <c r="B556" s="155" t="s">
        <v>507</v>
      </c>
      <c r="C556" s="143">
        <v>47</v>
      </c>
      <c r="D556" s="131" t="s">
        <v>59</v>
      </c>
      <c r="E556" s="123">
        <v>1215410.51</v>
      </c>
      <c r="F556" s="120"/>
    </row>
    <row r="557" spans="1:6" ht="16.899999999999999" customHeight="1" x14ac:dyDescent="0.2">
      <c r="A557" s="144"/>
      <c r="B557" s="142"/>
      <c r="C557" s="143"/>
      <c r="D557" s="131" t="s">
        <v>17</v>
      </c>
      <c r="E557" s="123">
        <v>531157.51</v>
      </c>
      <c r="F557" s="120"/>
    </row>
    <row r="558" spans="1:6" ht="16.899999999999999" customHeight="1" x14ac:dyDescent="0.2">
      <c r="A558" s="144"/>
      <c r="B558" s="142"/>
      <c r="C558" s="143"/>
      <c r="D558" s="131" t="s">
        <v>18</v>
      </c>
      <c r="E558" s="123">
        <v>1746568.02</v>
      </c>
      <c r="F558" s="120"/>
    </row>
    <row r="559" spans="1:6" ht="16.899999999999999" customHeight="1" x14ac:dyDescent="0.2">
      <c r="A559" s="144">
        <v>164</v>
      </c>
      <c r="B559" s="165" t="s">
        <v>116</v>
      </c>
      <c r="C559" s="168">
        <v>10</v>
      </c>
      <c r="D559" s="131" t="s">
        <v>22</v>
      </c>
      <c r="E559" s="107">
        <v>9508604.9600000009</v>
      </c>
      <c r="F559" s="120"/>
    </row>
    <row r="560" spans="1:6" ht="16.899999999999999" customHeight="1" x14ac:dyDescent="0.2">
      <c r="A560" s="144"/>
      <c r="B560" s="166"/>
      <c r="C560" s="169"/>
      <c r="D560" s="131" t="s">
        <v>17</v>
      </c>
      <c r="E560" s="107">
        <v>496000</v>
      </c>
      <c r="F560" s="120"/>
    </row>
    <row r="561" spans="1:6" ht="16.899999999999999" customHeight="1" x14ac:dyDescent="0.2">
      <c r="A561" s="144"/>
      <c r="B561" s="167"/>
      <c r="C561" s="170"/>
      <c r="D561" s="131" t="s">
        <v>18</v>
      </c>
      <c r="E561" s="107">
        <v>10004604.960000001</v>
      </c>
      <c r="F561" s="120"/>
    </row>
    <row r="562" spans="1:6" ht="16.899999999999999" customHeight="1" x14ac:dyDescent="0.2">
      <c r="A562" s="151">
        <v>165</v>
      </c>
      <c r="B562" s="165" t="s">
        <v>116</v>
      </c>
      <c r="C562" s="168">
        <v>14</v>
      </c>
      <c r="D562" s="131" t="s">
        <v>22</v>
      </c>
      <c r="E562" s="107">
        <v>7131453.7199999997</v>
      </c>
      <c r="F562" s="120"/>
    </row>
    <row r="563" spans="1:6" ht="16.899999999999999" customHeight="1" x14ac:dyDescent="0.2">
      <c r="A563" s="152"/>
      <c r="B563" s="166"/>
      <c r="C563" s="169"/>
      <c r="D563" s="131" t="s">
        <v>17</v>
      </c>
      <c r="E563" s="107">
        <v>372000</v>
      </c>
      <c r="F563" s="120"/>
    </row>
    <row r="564" spans="1:6" ht="16.899999999999999" customHeight="1" x14ac:dyDescent="0.2">
      <c r="A564" s="153"/>
      <c r="B564" s="167"/>
      <c r="C564" s="170"/>
      <c r="D564" s="131" t="s">
        <v>18</v>
      </c>
      <c r="E564" s="107">
        <v>7503453.7199999997</v>
      </c>
      <c r="F564" s="120"/>
    </row>
    <row r="565" spans="1:6" ht="16.899999999999999" customHeight="1" x14ac:dyDescent="0.2">
      <c r="A565" s="151">
        <v>166</v>
      </c>
      <c r="B565" s="165" t="s">
        <v>116</v>
      </c>
      <c r="C565" s="168">
        <v>20</v>
      </c>
      <c r="D565" s="131" t="s">
        <v>22</v>
      </c>
      <c r="E565" s="107">
        <v>7131453.7199999997</v>
      </c>
      <c r="F565" s="120"/>
    </row>
    <row r="566" spans="1:6" ht="16.899999999999999" customHeight="1" x14ac:dyDescent="0.2">
      <c r="A566" s="152"/>
      <c r="B566" s="166"/>
      <c r="C566" s="169"/>
      <c r="D566" s="131" t="s">
        <v>17</v>
      </c>
      <c r="E566" s="107">
        <v>372000</v>
      </c>
      <c r="F566" s="120"/>
    </row>
    <row r="567" spans="1:6" ht="16.899999999999999" customHeight="1" x14ac:dyDescent="0.2">
      <c r="A567" s="153"/>
      <c r="B567" s="167"/>
      <c r="C567" s="170"/>
      <c r="D567" s="131" t="s">
        <v>18</v>
      </c>
      <c r="E567" s="107">
        <v>7503453.7199999997</v>
      </c>
      <c r="F567" s="120"/>
    </row>
    <row r="568" spans="1:6" ht="16.899999999999999" customHeight="1" x14ac:dyDescent="0.2">
      <c r="A568" s="151">
        <v>167</v>
      </c>
      <c r="B568" s="165" t="s">
        <v>119</v>
      </c>
      <c r="C568" s="168" t="s">
        <v>120</v>
      </c>
      <c r="D568" s="131" t="s">
        <v>26</v>
      </c>
      <c r="E568" s="123">
        <v>2209994.52</v>
      </c>
      <c r="F568" s="120"/>
    </row>
    <row r="569" spans="1:6" ht="16.899999999999999" customHeight="1" x14ac:dyDescent="0.2">
      <c r="A569" s="152"/>
      <c r="B569" s="166"/>
      <c r="C569" s="169"/>
      <c r="D569" s="131" t="s">
        <v>27</v>
      </c>
      <c r="E569" s="123">
        <v>12012543.99</v>
      </c>
      <c r="F569" s="120"/>
    </row>
    <row r="570" spans="1:6" ht="16.899999999999999" customHeight="1" x14ac:dyDescent="0.2">
      <c r="A570" s="152"/>
      <c r="B570" s="166"/>
      <c r="C570" s="169"/>
      <c r="D570" s="131" t="s">
        <v>28</v>
      </c>
      <c r="E570" s="123">
        <v>2331745.94</v>
      </c>
      <c r="F570" s="120"/>
    </row>
    <row r="571" spans="1:6" ht="16.899999999999999" customHeight="1" x14ac:dyDescent="0.2">
      <c r="A571" s="152"/>
      <c r="B571" s="166"/>
      <c r="C571" s="169"/>
      <c r="D571" s="131" t="s">
        <v>29</v>
      </c>
      <c r="E571" s="123">
        <v>2306283.9300000002</v>
      </c>
      <c r="F571" s="120"/>
    </row>
    <row r="572" spans="1:6" ht="16.899999999999999" customHeight="1" x14ac:dyDescent="0.2">
      <c r="A572" s="152"/>
      <c r="B572" s="166"/>
      <c r="C572" s="169"/>
      <c r="D572" s="131" t="s">
        <v>30</v>
      </c>
      <c r="E572" s="123">
        <v>2311483.92</v>
      </c>
      <c r="F572" s="120"/>
    </row>
    <row r="573" spans="1:6" ht="16.899999999999999" customHeight="1" x14ac:dyDescent="0.2">
      <c r="A573" s="152"/>
      <c r="B573" s="166"/>
      <c r="C573" s="169"/>
      <c r="D573" s="131" t="s">
        <v>24</v>
      </c>
      <c r="E573" s="123">
        <v>12613734.23</v>
      </c>
      <c r="F573" s="120"/>
    </row>
    <row r="574" spans="1:6" ht="16.899999999999999" customHeight="1" x14ac:dyDescent="0.2">
      <c r="A574" s="152"/>
      <c r="B574" s="166"/>
      <c r="C574" s="169"/>
      <c r="D574" s="131" t="s">
        <v>32</v>
      </c>
      <c r="E574" s="123">
        <v>1393012.7</v>
      </c>
      <c r="F574" s="120"/>
    </row>
    <row r="575" spans="1:6" ht="16.899999999999999" customHeight="1" x14ac:dyDescent="0.2">
      <c r="A575" s="153"/>
      <c r="B575" s="167"/>
      <c r="C575" s="170"/>
      <c r="D575" s="131" t="s">
        <v>18</v>
      </c>
      <c r="E575" s="123">
        <v>35178799.229999997</v>
      </c>
      <c r="F575" s="120"/>
    </row>
    <row r="576" spans="1:6" ht="16.899999999999999" customHeight="1" x14ac:dyDescent="0.2">
      <c r="A576" s="121">
        <v>1</v>
      </c>
      <c r="B576" s="110">
        <v>2</v>
      </c>
      <c r="C576" s="110">
        <v>3</v>
      </c>
      <c r="D576" s="121">
        <v>4</v>
      </c>
      <c r="E576" s="122">
        <v>5</v>
      </c>
      <c r="F576" s="120"/>
    </row>
    <row r="577" spans="1:6" ht="16.899999999999999" customHeight="1" x14ac:dyDescent="0.2">
      <c r="A577" s="151">
        <v>168</v>
      </c>
      <c r="B577" s="165" t="s">
        <v>119</v>
      </c>
      <c r="C577" s="168" t="s">
        <v>121</v>
      </c>
      <c r="D577" s="131" t="s">
        <v>24</v>
      </c>
      <c r="E577" s="123">
        <v>9582087.3100000005</v>
      </c>
      <c r="F577" s="120"/>
    </row>
    <row r="578" spans="1:6" ht="16.899999999999999" customHeight="1" x14ac:dyDescent="0.2">
      <c r="A578" s="152"/>
      <c r="B578" s="166"/>
      <c r="C578" s="169"/>
      <c r="D578" s="131" t="s">
        <v>32</v>
      </c>
      <c r="E578" s="123">
        <v>315469.21000000002</v>
      </c>
      <c r="F578" s="120"/>
    </row>
    <row r="579" spans="1:6" ht="16.899999999999999" customHeight="1" x14ac:dyDescent="0.2">
      <c r="A579" s="153"/>
      <c r="B579" s="167"/>
      <c r="C579" s="170"/>
      <c r="D579" s="131" t="s">
        <v>18</v>
      </c>
      <c r="E579" s="123">
        <v>9897556.5199999996</v>
      </c>
      <c r="F579" s="120"/>
    </row>
    <row r="580" spans="1:6" ht="16.899999999999999" customHeight="1" x14ac:dyDescent="0.2">
      <c r="A580" s="144">
        <v>169</v>
      </c>
      <c r="B580" s="142" t="s">
        <v>119</v>
      </c>
      <c r="C580" s="143" t="s">
        <v>122</v>
      </c>
      <c r="D580" s="131" t="s">
        <v>22</v>
      </c>
      <c r="E580" s="107">
        <v>2377151.2400000002</v>
      </c>
      <c r="F580" s="120"/>
    </row>
    <row r="581" spans="1:6" ht="16.899999999999999" customHeight="1" x14ac:dyDescent="0.2">
      <c r="A581" s="144"/>
      <c r="B581" s="142"/>
      <c r="C581" s="143"/>
      <c r="D581" s="131" t="s">
        <v>17</v>
      </c>
      <c r="E581" s="107">
        <v>124000</v>
      </c>
      <c r="F581" s="120"/>
    </row>
    <row r="582" spans="1:6" ht="16.899999999999999" customHeight="1" x14ac:dyDescent="0.2">
      <c r="A582" s="144"/>
      <c r="B582" s="142"/>
      <c r="C582" s="143"/>
      <c r="D582" s="131" t="s">
        <v>18</v>
      </c>
      <c r="E582" s="107">
        <v>2501151.2400000002</v>
      </c>
      <c r="F582" s="120"/>
    </row>
    <row r="583" spans="1:6" ht="16.899999999999999" customHeight="1" x14ac:dyDescent="0.2">
      <c r="A583" s="144">
        <v>170</v>
      </c>
      <c r="B583" s="142" t="s">
        <v>119</v>
      </c>
      <c r="C583" s="143" t="s">
        <v>123</v>
      </c>
      <c r="D583" s="131" t="s">
        <v>22</v>
      </c>
      <c r="E583" s="107">
        <v>4754302.4800000004</v>
      </c>
      <c r="F583" s="120"/>
    </row>
    <row r="584" spans="1:6" ht="16.899999999999999" customHeight="1" x14ac:dyDescent="0.2">
      <c r="A584" s="144"/>
      <c r="B584" s="142"/>
      <c r="C584" s="143"/>
      <c r="D584" s="131" t="s">
        <v>17</v>
      </c>
      <c r="E584" s="107">
        <v>248000</v>
      </c>
      <c r="F584" s="120"/>
    </row>
    <row r="585" spans="1:6" ht="16.899999999999999" customHeight="1" x14ac:dyDescent="0.2">
      <c r="A585" s="144"/>
      <c r="B585" s="142"/>
      <c r="C585" s="143"/>
      <c r="D585" s="131" t="s">
        <v>18</v>
      </c>
      <c r="E585" s="107">
        <v>5002302.4800000004</v>
      </c>
      <c r="F585" s="120"/>
    </row>
    <row r="586" spans="1:6" ht="16.899999999999999" customHeight="1" x14ac:dyDescent="0.2">
      <c r="A586" s="144">
        <v>171</v>
      </c>
      <c r="B586" s="142" t="s">
        <v>119</v>
      </c>
      <c r="C586" s="143" t="s">
        <v>124</v>
      </c>
      <c r="D586" s="131" t="s">
        <v>22</v>
      </c>
      <c r="E586" s="107">
        <v>2377151.2400000002</v>
      </c>
      <c r="F586" s="120"/>
    </row>
    <row r="587" spans="1:6" ht="16.899999999999999" customHeight="1" x14ac:dyDescent="0.2">
      <c r="A587" s="144"/>
      <c r="B587" s="142"/>
      <c r="C587" s="143"/>
      <c r="D587" s="131" t="s">
        <v>17</v>
      </c>
      <c r="E587" s="107">
        <v>124000</v>
      </c>
      <c r="F587" s="120"/>
    </row>
    <row r="588" spans="1:6" ht="16.899999999999999" customHeight="1" x14ac:dyDescent="0.2">
      <c r="A588" s="144"/>
      <c r="B588" s="142"/>
      <c r="C588" s="143"/>
      <c r="D588" s="131" t="s">
        <v>18</v>
      </c>
      <c r="E588" s="107">
        <v>2501151.2400000002</v>
      </c>
      <c r="F588" s="120"/>
    </row>
    <row r="589" spans="1:6" ht="16.899999999999999" customHeight="1" x14ac:dyDescent="0.2">
      <c r="A589" s="144">
        <v>172</v>
      </c>
      <c r="B589" s="142" t="s">
        <v>119</v>
      </c>
      <c r="C589" s="143" t="s">
        <v>125</v>
      </c>
      <c r="D589" s="131" t="s">
        <v>22</v>
      </c>
      <c r="E589" s="107">
        <v>2377151.2400000002</v>
      </c>
      <c r="F589" s="120"/>
    </row>
    <row r="590" spans="1:6" ht="16.899999999999999" customHeight="1" x14ac:dyDescent="0.2">
      <c r="A590" s="144"/>
      <c r="B590" s="142"/>
      <c r="C590" s="143"/>
      <c r="D590" s="131" t="s">
        <v>17</v>
      </c>
      <c r="E590" s="107">
        <v>124000</v>
      </c>
      <c r="F590" s="120"/>
    </row>
    <row r="591" spans="1:6" ht="16.899999999999999" customHeight="1" x14ac:dyDescent="0.2">
      <c r="A591" s="144"/>
      <c r="B591" s="142"/>
      <c r="C591" s="143"/>
      <c r="D591" s="131" t="s">
        <v>18</v>
      </c>
      <c r="E591" s="107">
        <v>2501151.2400000002</v>
      </c>
      <c r="F591" s="120"/>
    </row>
    <row r="592" spans="1:6" ht="16.899999999999999" customHeight="1" x14ac:dyDescent="0.2">
      <c r="A592" s="144">
        <v>173</v>
      </c>
      <c r="B592" s="142" t="s">
        <v>119</v>
      </c>
      <c r="C592" s="143" t="s">
        <v>126</v>
      </c>
      <c r="D592" s="131" t="s">
        <v>22</v>
      </c>
      <c r="E592" s="107">
        <v>2377151.2400000002</v>
      </c>
      <c r="F592" s="120"/>
    </row>
    <row r="593" spans="1:6" ht="16.899999999999999" customHeight="1" x14ac:dyDescent="0.2">
      <c r="A593" s="144"/>
      <c r="B593" s="142"/>
      <c r="C593" s="143"/>
      <c r="D593" s="131" t="s">
        <v>17</v>
      </c>
      <c r="E593" s="107">
        <v>124000</v>
      </c>
      <c r="F593" s="120"/>
    </row>
    <row r="594" spans="1:6" ht="16.899999999999999" customHeight="1" x14ac:dyDescent="0.2">
      <c r="A594" s="144"/>
      <c r="B594" s="142"/>
      <c r="C594" s="143"/>
      <c r="D594" s="131" t="s">
        <v>18</v>
      </c>
      <c r="E594" s="107">
        <v>2501151.2400000002</v>
      </c>
      <c r="F594" s="120"/>
    </row>
    <row r="595" spans="1:6" ht="16.899999999999999" customHeight="1" x14ac:dyDescent="0.2">
      <c r="A595" s="144">
        <v>174</v>
      </c>
      <c r="B595" s="142" t="s">
        <v>119</v>
      </c>
      <c r="C595" s="143">
        <v>54</v>
      </c>
      <c r="D595" s="131" t="s">
        <v>24</v>
      </c>
      <c r="E595" s="123">
        <v>5439511.8700000001</v>
      </c>
      <c r="F595" s="120"/>
    </row>
    <row r="596" spans="1:6" ht="16.899999999999999" customHeight="1" x14ac:dyDescent="0.2">
      <c r="A596" s="144"/>
      <c r="B596" s="142"/>
      <c r="C596" s="143"/>
      <c r="D596" s="131" t="s">
        <v>32</v>
      </c>
      <c r="E596" s="123">
        <v>626259.69999999995</v>
      </c>
      <c r="F596" s="120"/>
    </row>
    <row r="597" spans="1:6" ht="16.899999999999999" customHeight="1" x14ac:dyDescent="0.2">
      <c r="A597" s="144"/>
      <c r="B597" s="142"/>
      <c r="C597" s="143"/>
      <c r="D597" s="131" t="s">
        <v>18</v>
      </c>
      <c r="E597" s="123">
        <v>6065771.5700000003</v>
      </c>
      <c r="F597" s="120"/>
    </row>
    <row r="598" spans="1:6" ht="16.899999999999999" customHeight="1" x14ac:dyDescent="0.2">
      <c r="A598" s="144">
        <v>175</v>
      </c>
      <c r="B598" s="142" t="s">
        <v>119</v>
      </c>
      <c r="C598" s="143">
        <v>66</v>
      </c>
      <c r="D598" s="131" t="s">
        <v>22</v>
      </c>
      <c r="E598" s="123">
        <v>4754302.4800000004</v>
      </c>
      <c r="F598" s="120"/>
    </row>
    <row r="599" spans="1:6" ht="16.899999999999999" customHeight="1" x14ac:dyDescent="0.2">
      <c r="A599" s="144"/>
      <c r="B599" s="142"/>
      <c r="C599" s="143"/>
      <c r="D599" s="131" t="s">
        <v>16</v>
      </c>
      <c r="E599" s="123">
        <v>3702831.57</v>
      </c>
      <c r="F599" s="120"/>
    </row>
    <row r="600" spans="1:6" ht="16.899999999999999" customHeight="1" x14ac:dyDescent="0.2">
      <c r="A600" s="144"/>
      <c r="B600" s="142"/>
      <c r="C600" s="143"/>
      <c r="D600" s="131" t="s">
        <v>32</v>
      </c>
      <c r="E600" s="123">
        <v>399890.08</v>
      </c>
      <c r="F600" s="120"/>
    </row>
    <row r="601" spans="1:6" ht="16.899999999999999" customHeight="1" x14ac:dyDescent="0.2">
      <c r="A601" s="144"/>
      <c r="B601" s="142"/>
      <c r="C601" s="143"/>
      <c r="D601" s="131" t="s">
        <v>18</v>
      </c>
      <c r="E601" s="123">
        <v>8857024.1300000008</v>
      </c>
      <c r="F601" s="120"/>
    </row>
    <row r="602" spans="1:6" ht="16.899999999999999" customHeight="1" x14ac:dyDescent="0.2">
      <c r="A602" s="144">
        <v>176</v>
      </c>
      <c r="B602" s="142" t="s">
        <v>119</v>
      </c>
      <c r="C602" s="143">
        <v>68</v>
      </c>
      <c r="D602" s="131" t="s">
        <v>22</v>
      </c>
      <c r="E602" s="123">
        <v>4754302.4800000004</v>
      </c>
      <c r="F602" s="120"/>
    </row>
    <row r="603" spans="1:6" ht="16.899999999999999" customHeight="1" x14ac:dyDescent="0.2">
      <c r="A603" s="144"/>
      <c r="B603" s="142"/>
      <c r="C603" s="143"/>
      <c r="D603" s="131" t="s">
        <v>16</v>
      </c>
      <c r="E603" s="123">
        <v>3702831.57</v>
      </c>
      <c r="F603" s="120"/>
    </row>
    <row r="604" spans="1:6" ht="16.899999999999999" customHeight="1" x14ac:dyDescent="0.2">
      <c r="A604" s="144"/>
      <c r="B604" s="142"/>
      <c r="C604" s="143"/>
      <c r="D604" s="131" t="s">
        <v>32</v>
      </c>
      <c r="E604" s="123">
        <v>399890.08</v>
      </c>
      <c r="F604" s="120"/>
    </row>
    <row r="605" spans="1:6" ht="18" customHeight="1" x14ac:dyDescent="0.2">
      <c r="A605" s="121">
        <v>1</v>
      </c>
      <c r="B605" s="110">
        <v>2</v>
      </c>
      <c r="C605" s="110">
        <v>3</v>
      </c>
      <c r="D605" s="121">
        <v>4</v>
      </c>
      <c r="E605" s="122">
        <v>5</v>
      </c>
      <c r="F605" s="120"/>
    </row>
    <row r="606" spans="1:6" ht="16.899999999999999" customHeight="1" x14ac:dyDescent="0.2">
      <c r="A606" s="124"/>
      <c r="B606" s="112"/>
      <c r="C606" s="112"/>
      <c r="D606" s="131" t="s">
        <v>18</v>
      </c>
      <c r="E606" s="123">
        <v>8857024.1300000008</v>
      </c>
      <c r="F606" s="120"/>
    </row>
    <row r="607" spans="1:6" ht="16.899999999999999" customHeight="1" x14ac:dyDescent="0.2">
      <c r="A607" s="144">
        <v>177</v>
      </c>
      <c r="B607" s="142" t="s">
        <v>119</v>
      </c>
      <c r="C607" s="143">
        <v>70</v>
      </c>
      <c r="D607" s="131" t="s">
        <v>22</v>
      </c>
      <c r="E607" s="123">
        <v>4754302.4800000004</v>
      </c>
      <c r="F607" s="120"/>
    </row>
    <row r="608" spans="1:6" ht="16.899999999999999" customHeight="1" x14ac:dyDescent="0.2">
      <c r="A608" s="144"/>
      <c r="B608" s="142"/>
      <c r="C608" s="143"/>
      <c r="D608" s="131" t="s">
        <v>16</v>
      </c>
      <c r="E608" s="123">
        <v>3702831.57</v>
      </c>
      <c r="F608" s="120"/>
    </row>
    <row r="609" spans="1:6" ht="16.899999999999999" customHeight="1" x14ac:dyDescent="0.2">
      <c r="A609" s="144"/>
      <c r="B609" s="142"/>
      <c r="C609" s="143"/>
      <c r="D609" s="131" t="s">
        <v>32</v>
      </c>
      <c r="E609" s="123">
        <v>399890.08</v>
      </c>
      <c r="F609" s="120"/>
    </row>
    <row r="610" spans="1:6" ht="16.899999999999999" customHeight="1" x14ac:dyDescent="0.2">
      <c r="A610" s="144"/>
      <c r="B610" s="142"/>
      <c r="C610" s="143"/>
      <c r="D610" s="131" t="s">
        <v>18</v>
      </c>
      <c r="E610" s="123">
        <v>8857024.1300000008</v>
      </c>
      <c r="F610" s="120"/>
    </row>
    <row r="611" spans="1:6" ht="16.899999999999999" customHeight="1" x14ac:dyDescent="0.2">
      <c r="A611" s="144">
        <v>178</v>
      </c>
      <c r="B611" s="142" t="s">
        <v>119</v>
      </c>
      <c r="C611" s="143">
        <v>72</v>
      </c>
      <c r="D611" s="131" t="s">
        <v>22</v>
      </c>
      <c r="E611" s="123">
        <v>7131453.7199999997</v>
      </c>
      <c r="F611" s="120"/>
    </row>
    <row r="612" spans="1:6" ht="16.899999999999999" customHeight="1" x14ac:dyDescent="0.2">
      <c r="A612" s="144"/>
      <c r="B612" s="142"/>
      <c r="C612" s="143"/>
      <c r="D612" s="131" t="s">
        <v>16</v>
      </c>
      <c r="E612" s="123">
        <v>5554247.3499999996</v>
      </c>
      <c r="F612" s="120"/>
    </row>
    <row r="613" spans="1:6" ht="16.899999999999999" customHeight="1" x14ac:dyDescent="0.2">
      <c r="A613" s="144"/>
      <c r="B613" s="142"/>
      <c r="C613" s="143"/>
      <c r="D613" s="131" t="s">
        <v>32</v>
      </c>
      <c r="E613" s="123">
        <v>599835.12</v>
      </c>
      <c r="F613" s="120"/>
    </row>
    <row r="614" spans="1:6" ht="16.899999999999999" customHeight="1" x14ac:dyDescent="0.2">
      <c r="A614" s="144"/>
      <c r="B614" s="142"/>
      <c r="C614" s="143"/>
      <c r="D614" s="131" t="s">
        <v>18</v>
      </c>
      <c r="E614" s="123">
        <v>13285536.189999999</v>
      </c>
      <c r="F614" s="120"/>
    </row>
    <row r="615" spans="1:6" ht="16.899999999999999" customHeight="1" x14ac:dyDescent="0.2">
      <c r="A615" s="144">
        <v>179</v>
      </c>
      <c r="B615" s="142" t="s">
        <v>119</v>
      </c>
      <c r="C615" s="143">
        <v>74</v>
      </c>
      <c r="D615" s="131" t="s">
        <v>22</v>
      </c>
      <c r="E615" s="123">
        <v>11885756.199999999</v>
      </c>
      <c r="F615" s="120"/>
    </row>
    <row r="616" spans="1:6" ht="16.899999999999999" customHeight="1" x14ac:dyDescent="0.2">
      <c r="A616" s="144"/>
      <c r="B616" s="142"/>
      <c r="C616" s="143"/>
      <c r="D616" s="131" t="s">
        <v>16</v>
      </c>
      <c r="E616" s="123">
        <v>9257078.9199999999</v>
      </c>
      <c r="F616" s="120"/>
    </row>
    <row r="617" spans="1:6" ht="16.899999999999999" customHeight="1" x14ac:dyDescent="0.2">
      <c r="A617" s="144"/>
      <c r="B617" s="142"/>
      <c r="C617" s="143"/>
      <c r="D617" s="131" t="s">
        <v>32</v>
      </c>
      <c r="E617" s="123">
        <v>999725.2</v>
      </c>
      <c r="F617" s="120"/>
    </row>
    <row r="618" spans="1:6" ht="16.899999999999999" customHeight="1" x14ac:dyDescent="0.2">
      <c r="A618" s="144"/>
      <c r="B618" s="142"/>
      <c r="C618" s="143"/>
      <c r="D618" s="131" t="s">
        <v>18</v>
      </c>
      <c r="E618" s="123">
        <v>22142560.32</v>
      </c>
      <c r="F618" s="120"/>
    </row>
    <row r="619" spans="1:6" ht="16.899999999999999" customHeight="1" x14ac:dyDescent="0.2">
      <c r="A619" s="144">
        <v>180</v>
      </c>
      <c r="B619" s="142" t="s">
        <v>119</v>
      </c>
      <c r="C619" s="143">
        <v>82</v>
      </c>
      <c r="D619" s="131" t="s">
        <v>22</v>
      </c>
      <c r="E619" s="123">
        <v>7131453.7199999997</v>
      </c>
      <c r="F619" s="120"/>
    </row>
    <row r="620" spans="1:6" ht="16.899999999999999" customHeight="1" x14ac:dyDescent="0.2">
      <c r="A620" s="144"/>
      <c r="B620" s="142"/>
      <c r="C620" s="143"/>
      <c r="D620" s="131" t="s">
        <v>16</v>
      </c>
      <c r="E620" s="123">
        <v>5554247.3499999996</v>
      </c>
      <c r="F620" s="120"/>
    </row>
    <row r="621" spans="1:6" ht="16.899999999999999" customHeight="1" x14ac:dyDescent="0.2">
      <c r="A621" s="144"/>
      <c r="B621" s="142"/>
      <c r="C621" s="143"/>
      <c r="D621" s="131" t="s">
        <v>32</v>
      </c>
      <c r="E621" s="123">
        <v>599835.12</v>
      </c>
      <c r="F621" s="120"/>
    </row>
    <row r="622" spans="1:6" ht="16.899999999999999" customHeight="1" x14ac:dyDescent="0.2">
      <c r="A622" s="144"/>
      <c r="B622" s="142"/>
      <c r="C622" s="143"/>
      <c r="D622" s="131" t="s">
        <v>18</v>
      </c>
      <c r="E622" s="123">
        <v>13285536.189999999</v>
      </c>
      <c r="F622" s="120"/>
    </row>
    <row r="623" spans="1:6" ht="16.899999999999999" customHeight="1" x14ac:dyDescent="0.2">
      <c r="A623" s="144">
        <v>181</v>
      </c>
      <c r="B623" s="142" t="s">
        <v>127</v>
      </c>
      <c r="C623" s="143">
        <v>6</v>
      </c>
      <c r="D623" s="131" t="s">
        <v>24</v>
      </c>
      <c r="E623" s="123">
        <v>9197335.9399999995</v>
      </c>
      <c r="F623" s="120"/>
    </row>
    <row r="624" spans="1:6" ht="16.899999999999999" customHeight="1" x14ac:dyDescent="0.2">
      <c r="A624" s="144"/>
      <c r="B624" s="142"/>
      <c r="C624" s="143"/>
      <c r="D624" s="131" t="s">
        <v>17</v>
      </c>
      <c r="E624" s="123">
        <v>543684.88</v>
      </c>
      <c r="F624" s="120"/>
    </row>
    <row r="625" spans="1:6" ht="16.899999999999999" customHeight="1" x14ac:dyDescent="0.2">
      <c r="A625" s="144"/>
      <c r="B625" s="142"/>
      <c r="C625" s="143"/>
      <c r="D625" s="131" t="s">
        <v>18</v>
      </c>
      <c r="E625" s="123">
        <v>9741020.8200000003</v>
      </c>
      <c r="F625" s="120"/>
    </row>
    <row r="626" spans="1:6" ht="16.899999999999999" customHeight="1" x14ac:dyDescent="0.2">
      <c r="A626" s="144">
        <v>182</v>
      </c>
      <c r="B626" s="142" t="s">
        <v>128</v>
      </c>
      <c r="C626" s="143">
        <v>9</v>
      </c>
      <c r="D626" s="131" t="s">
        <v>129</v>
      </c>
      <c r="E626" s="123">
        <v>2933294.07</v>
      </c>
      <c r="F626" s="120"/>
    </row>
    <row r="627" spans="1:6" ht="16.899999999999999" customHeight="1" x14ac:dyDescent="0.2">
      <c r="A627" s="144"/>
      <c r="B627" s="142"/>
      <c r="C627" s="143"/>
      <c r="D627" s="131" t="s">
        <v>32</v>
      </c>
      <c r="E627" s="123">
        <v>7014.9</v>
      </c>
      <c r="F627" s="120"/>
    </row>
    <row r="628" spans="1:6" ht="16.899999999999999" customHeight="1" x14ac:dyDescent="0.2">
      <c r="A628" s="144"/>
      <c r="B628" s="142"/>
      <c r="C628" s="143"/>
      <c r="D628" s="131" t="s">
        <v>18</v>
      </c>
      <c r="E628" s="123">
        <v>2940308.97</v>
      </c>
      <c r="F628" s="120"/>
    </row>
    <row r="629" spans="1:6" ht="16.899999999999999" customHeight="1" x14ac:dyDescent="0.2">
      <c r="A629" s="151">
        <v>183</v>
      </c>
      <c r="B629" s="165" t="s">
        <v>130</v>
      </c>
      <c r="C629" s="168">
        <v>6</v>
      </c>
      <c r="D629" s="131" t="s">
        <v>24</v>
      </c>
      <c r="E629" s="123">
        <v>7373778.3099999996</v>
      </c>
      <c r="F629" s="120"/>
    </row>
    <row r="630" spans="1:6" ht="16.899999999999999" customHeight="1" x14ac:dyDescent="0.2">
      <c r="A630" s="152"/>
      <c r="B630" s="166"/>
      <c r="C630" s="169"/>
      <c r="D630" s="131" t="s">
        <v>32</v>
      </c>
      <c r="E630" s="123">
        <v>310356.7</v>
      </c>
      <c r="F630" s="120"/>
    </row>
    <row r="631" spans="1:6" ht="16.899999999999999" customHeight="1" x14ac:dyDescent="0.2">
      <c r="A631" s="153"/>
      <c r="B631" s="167"/>
      <c r="C631" s="170"/>
      <c r="D631" s="131" t="s">
        <v>18</v>
      </c>
      <c r="E631" s="123">
        <v>7684135.0099999998</v>
      </c>
      <c r="F631" s="120"/>
    </row>
    <row r="632" spans="1:6" ht="16.899999999999999" customHeight="1" x14ac:dyDescent="0.2">
      <c r="A632" s="144">
        <v>184</v>
      </c>
      <c r="B632" s="142" t="s">
        <v>131</v>
      </c>
      <c r="C632" s="143" t="s">
        <v>132</v>
      </c>
      <c r="D632" s="131" t="s">
        <v>22</v>
      </c>
      <c r="E632" s="123">
        <v>7131453.7199999997</v>
      </c>
      <c r="F632" s="120"/>
    </row>
    <row r="633" spans="1:6" ht="16.899999999999999" customHeight="1" x14ac:dyDescent="0.2">
      <c r="A633" s="144"/>
      <c r="B633" s="142"/>
      <c r="C633" s="143"/>
      <c r="D633" s="131" t="s">
        <v>32</v>
      </c>
      <c r="E633" s="123">
        <v>372000</v>
      </c>
      <c r="F633" s="120"/>
    </row>
    <row r="634" spans="1:6" ht="18" customHeight="1" x14ac:dyDescent="0.2">
      <c r="A634" s="121">
        <v>1</v>
      </c>
      <c r="B634" s="110">
        <v>2</v>
      </c>
      <c r="C634" s="110">
        <v>3</v>
      </c>
      <c r="D634" s="121">
        <v>4</v>
      </c>
      <c r="E634" s="122">
        <v>5</v>
      </c>
      <c r="F634" s="120"/>
    </row>
    <row r="635" spans="1:6" ht="16.899999999999999" customHeight="1" x14ac:dyDescent="0.2">
      <c r="A635" s="124"/>
      <c r="B635" s="112"/>
      <c r="C635" s="112"/>
      <c r="D635" s="131" t="s">
        <v>18</v>
      </c>
      <c r="E635" s="123">
        <v>7503453.7199999997</v>
      </c>
      <c r="F635" s="120"/>
    </row>
    <row r="636" spans="1:6" ht="16.899999999999999" customHeight="1" x14ac:dyDescent="0.2">
      <c r="A636" s="144">
        <v>185</v>
      </c>
      <c r="B636" s="142" t="s">
        <v>133</v>
      </c>
      <c r="C636" s="143">
        <v>1</v>
      </c>
      <c r="D636" s="131" t="s">
        <v>24</v>
      </c>
      <c r="E636" s="123">
        <v>11643967.220000001</v>
      </c>
      <c r="F636" s="120"/>
    </row>
    <row r="637" spans="1:6" ht="16.899999999999999" customHeight="1" x14ac:dyDescent="0.2">
      <c r="A637" s="144"/>
      <c r="B637" s="142"/>
      <c r="C637" s="143"/>
      <c r="D637" s="131" t="s">
        <v>32</v>
      </c>
      <c r="E637" s="123">
        <v>486116.38</v>
      </c>
      <c r="F637" s="120"/>
    </row>
    <row r="638" spans="1:6" ht="16.899999999999999" customHeight="1" x14ac:dyDescent="0.2">
      <c r="A638" s="144"/>
      <c r="B638" s="142"/>
      <c r="C638" s="143"/>
      <c r="D638" s="131" t="s">
        <v>18</v>
      </c>
      <c r="E638" s="123">
        <v>12130083.6</v>
      </c>
      <c r="F638" s="120"/>
    </row>
    <row r="639" spans="1:6" ht="16.899999999999999" customHeight="1" x14ac:dyDescent="0.2">
      <c r="A639" s="144">
        <v>186</v>
      </c>
      <c r="B639" s="142" t="s">
        <v>133</v>
      </c>
      <c r="C639" s="143">
        <v>3</v>
      </c>
      <c r="D639" s="131" t="s">
        <v>24</v>
      </c>
      <c r="E639" s="123">
        <v>40562734.329999998</v>
      </c>
      <c r="F639" s="120"/>
    </row>
    <row r="640" spans="1:6" ht="16.899999999999999" customHeight="1" x14ac:dyDescent="0.2">
      <c r="A640" s="144"/>
      <c r="B640" s="142"/>
      <c r="C640" s="143"/>
      <c r="D640" s="131" t="s">
        <v>32</v>
      </c>
      <c r="E640" s="123">
        <v>2327236.1</v>
      </c>
      <c r="F640" s="120"/>
    </row>
    <row r="641" spans="1:6" ht="16.899999999999999" customHeight="1" x14ac:dyDescent="0.2">
      <c r="A641" s="144"/>
      <c r="B641" s="142"/>
      <c r="C641" s="143"/>
      <c r="D641" s="131" t="s">
        <v>18</v>
      </c>
      <c r="E641" s="123">
        <v>42889970.43</v>
      </c>
      <c r="F641" s="120"/>
    </row>
    <row r="642" spans="1:6" ht="16.899999999999999" customHeight="1" x14ac:dyDescent="0.2">
      <c r="A642" s="144">
        <v>187</v>
      </c>
      <c r="B642" s="142" t="s">
        <v>134</v>
      </c>
      <c r="C642" s="143">
        <v>19</v>
      </c>
      <c r="D642" s="131" t="s">
        <v>31</v>
      </c>
      <c r="E642" s="123">
        <v>6280782.7699999996</v>
      </c>
      <c r="F642" s="120"/>
    </row>
    <row r="643" spans="1:6" ht="16.899999999999999" customHeight="1" x14ac:dyDescent="0.2">
      <c r="A643" s="144"/>
      <c r="B643" s="142"/>
      <c r="C643" s="143"/>
      <c r="D643" s="131" t="s">
        <v>18</v>
      </c>
      <c r="E643" s="123">
        <v>6280782.7699999996</v>
      </c>
      <c r="F643" s="120"/>
    </row>
    <row r="644" spans="1:6" ht="16.899999999999999" customHeight="1" x14ac:dyDescent="0.2">
      <c r="A644" s="144">
        <v>188</v>
      </c>
      <c r="B644" s="142" t="s">
        <v>134</v>
      </c>
      <c r="C644" s="156" t="s">
        <v>135</v>
      </c>
      <c r="D644" s="131" t="s">
        <v>31</v>
      </c>
      <c r="E644" s="123">
        <v>7432827.1299999999</v>
      </c>
      <c r="F644" s="120"/>
    </row>
    <row r="645" spans="1:6" ht="16.899999999999999" customHeight="1" x14ac:dyDescent="0.2">
      <c r="A645" s="144"/>
      <c r="B645" s="142"/>
      <c r="C645" s="156"/>
      <c r="D645" s="131" t="s">
        <v>17</v>
      </c>
      <c r="E645" s="123">
        <v>619835.74</v>
      </c>
      <c r="F645" s="120"/>
    </row>
    <row r="646" spans="1:6" ht="16.899999999999999" customHeight="1" x14ac:dyDescent="0.2">
      <c r="A646" s="144"/>
      <c r="B646" s="142"/>
      <c r="C646" s="156"/>
      <c r="D646" s="131" t="s">
        <v>18</v>
      </c>
      <c r="E646" s="123">
        <v>8052662.8700000001</v>
      </c>
      <c r="F646" s="120"/>
    </row>
    <row r="647" spans="1:6" ht="16.899999999999999" customHeight="1" x14ac:dyDescent="0.2">
      <c r="A647" s="144">
        <v>189</v>
      </c>
      <c r="B647" s="142" t="s">
        <v>136</v>
      </c>
      <c r="C647" s="143" t="s">
        <v>137</v>
      </c>
      <c r="D647" s="131" t="s">
        <v>24</v>
      </c>
      <c r="E647" s="123">
        <v>15206067.59</v>
      </c>
      <c r="F647" s="120"/>
    </row>
    <row r="648" spans="1:6" ht="16.899999999999999" customHeight="1" x14ac:dyDescent="0.2">
      <c r="A648" s="144"/>
      <c r="B648" s="142"/>
      <c r="C648" s="143"/>
      <c r="D648" s="131" t="s">
        <v>32</v>
      </c>
      <c r="E648" s="123">
        <v>852955.1</v>
      </c>
      <c r="F648" s="120"/>
    </row>
    <row r="649" spans="1:6" ht="16.899999999999999" customHeight="1" x14ac:dyDescent="0.2">
      <c r="A649" s="144"/>
      <c r="B649" s="142"/>
      <c r="C649" s="143"/>
      <c r="D649" s="131" t="s">
        <v>18</v>
      </c>
      <c r="E649" s="123">
        <v>16059022.689999999</v>
      </c>
      <c r="F649" s="120"/>
    </row>
    <row r="650" spans="1:6" ht="16.899999999999999" customHeight="1" x14ac:dyDescent="0.2">
      <c r="A650" s="144">
        <v>190</v>
      </c>
      <c r="B650" s="142" t="s">
        <v>136</v>
      </c>
      <c r="C650" s="143">
        <v>35</v>
      </c>
      <c r="D650" s="131" t="s">
        <v>31</v>
      </c>
      <c r="E650" s="123">
        <v>4369840.8</v>
      </c>
      <c r="F650" s="120"/>
    </row>
    <row r="651" spans="1:6" ht="16.899999999999999" customHeight="1" x14ac:dyDescent="0.2">
      <c r="A651" s="144"/>
      <c r="B651" s="142"/>
      <c r="C651" s="143"/>
      <c r="D651" s="131" t="s">
        <v>32</v>
      </c>
      <c r="E651" s="123">
        <v>258315.71</v>
      </c>
      <c r="F651" s="120"/>
    </row>
    <row r="652" spans="1:6" ht="16.899999999999999" customHeight="1" x14ac:dyDescent="0.2">
      <c r="A652" s="144"/>
      <c r="B652" s="142"/>
      <c r="C652" s="143"/>
      <c r="D652" s="131" t="s">
        <v>18</v>
      </c>
      <c r="E652" s="123">
        <v>4628156.51</v>
      </c>
      <c r="F652" s="120"/>
    </row>
    <row r="653" spans="1:6" ht="16.899999999999999" customHeight="1" x14ac:dyDescent="0.2">
      <c r="A653" s="144">
        <v>191</v>
      </c>
      <c r="B653" s="165" t="s">
        <v>138</v>
      </c>
      <c r="C653" s="168">
        <v>5</v>
      </c>
      <c r="D653" s="131" t="s">
        <v>22</v>
      </c>
      <c r="E653" s="107">
        <v>2377151.2400000002</v>
      </c>
      <c r="F653" s="120"/>
    </row>
    <row r="654" spans="1:6" ht="16.899999999999999" customHeight="1" x14ac:dyDescent="0.2">
      <c r="A654" s="144"/>
      <c r="B654" s="166"/>
      <c r="C654" s="169"/>
      <c r="D654" s="131" t="s">
        <v>24</v>
      </c>
      <c r="E654" s="105">
        <v>15132111.109999999</v>
      </c>
      <c r="F654" s="120"/>
    </row>
    <row r="655" spans="1:6" ht="16.899999999999999" customHeight="1" x14ac:dyDescent="0.2">
      <c r="A655" s="144"/>
      <c r="B655" s="166"/>
      <c r="C655" s="169"/>
      <c r="D655" s="131" t="s">
        <v>31</v>
      </c>
      <c r="E655" s="105">
        <v>20640142.640000001</v>
      </c>
      <c r="F655" s="120"/>
    </row>
    <row r="656" spans="1:6" ht="16.899999999999999" customHeight="1" x14ac:dyDescent="0.2">
      <c r="A656" s="144"/>
      <c r="B656" s="166"/>
      <c r="C656" s="169"/>
      <c r="D656" s="131" t="s">
        <v>17</v>
      </c>
      <c r="E656" s="105">
        <v>2591051.98</v>
      </c>
      <c r="F656" s="120"/>
    </row>
    <row r="657" spans="1:6" ht="16.899999999999999" customHeight="1" x14ac:dyDescent="0.2">
      <c r="A657" s="144"/>
      <c r="B657" s="167"/>
      <c r="C657" s="170"/>
      <c r="D657" s="131" t="s">
        <v>18</v>
      </c>
      <c r="E657" s="105">
        <v>40740456.969999999</v>
      </c>
      <c r="F657" s="120"/>
    </row>
    <row r="658" spans="1:6" ht="16.899999999999999" customHeight="1" x14ac:dyDescent="0.2">
      <c r="A658" s="151">
        <v>192</v>
      </c>
      <c r="B658" s="165" t="s">
        <v>138</v>
      </c>
      <c r="C658" s="168">
        <v>7</v>
      </c>
      <c r="D658" s="131" t="s">
        <v>22</v>
      </c>
      <c r="E658" s="107">
        <v>2377151.2400000002</v>
      </c>
      <c r="F658" s="120"/>
    </row>
    <row r="659" spans="1:6" ht="16.899999999999999" customHeight="1" x14ac:dyDescent="0.2">
      <c r="A659" s="152"/>
      <c r="B659" s="166"/>
      <c r="C659" s="169"/>
      <c r="D659" s="131" t="s">
        <v>24</v>
      </c>
      <c r="E659" s="105">
        <v>12804094.01</v>
      </c>
      <c r="F659" s="120"/>
    </row>
    <row r="660" spans="1:6" ht="16.899999999999999" customHeight="1" x14ac:dyDescent="0.2">
      <c r="A660" s="152"/>
      <c r="B660" s="166"/>
      <c r="C660" s="169"/>
      <c r="D660" s="131" t="s">
        <v>31</v>
      </c>
      <c r="E660" s="105">
        <v>18617829.530000001</v>
      </c>
      <c r="F660" s="120"/>
    </row>
    <row r="661" spans="1:6" ht="16.899999999999999" customHeight="1" x14ac:dyDescent="0.2">
      <c r="A661" s="152"/>
      <c r="B661" s="166"/>
      <c r="C661" s="169"/>
      <c r="D661" s="131" t="s">
        <v>17</v>
      </c>
      <c r="E661" s="105">
        <v>2291029.21</v>
      </c>
      <c r="F661" s="120"/>
    </row>
    <row r="662" spans="1:6" ht="16.899999999999999" customHeight="1" x14ac:dyDescent="0.2">
      <c r="A662" s="153"/>
      <c r="B662" s="167"/>
      <c r="C662" s="170"/>
      <c r="D662" s="131" t="s">
        <v>18</v>
      </c>
      <c r="E662" s="105">
        <v>36090103.990000002</v>
      </c>
      <c r="F662" s="120"/>
    </row>
    <row r="663" spans="1:6" ht="18.600000000000001" customHeight="1" x14ac:dyDescent="0.2">
      <c r="A663" s="121">
        <v>1</v>
      </c>
      <c r="B663" s="110">
        <v>2</v>
      </c>
      <c r="C663" s="110">
        <v>3</v>
      </c>
      <c r="D663" s="121">
        <v>4</v>
      </c>
      <c r="E663" s="122">
        <v>5</v>
      </c>
      <c r="F663" s="120"/>
    </row>
    <row r="664" spans="1:6" ht="16.899999999999999" customHeight="1" x14ac:dyDescent="0.2">
      <c r="A664" s="144">
        <v>193</v>
      </c>
      <c r="B664" s="165" t="s">
        <v>138</v>
      </c>
      <c r="C664" s="168">
        <v>8</v>
      </c>
      <c r="D664" s="131" t="s">
        <v>24</v>
      </c>
      <c r="E664" s="107">
        <v>11503615.5</v>
      </c>
      <c r="F664" s="120"/>
    </row>
    <row r="665" spans="1:6" ht="16.899999999999999" customHeight="1" x14ac:dyDescent="0.2">
      <c r="A665" s="144"/>
      <c r="B665" s="166"/>
      <c r="C665" s="169"/>
      <c r="D665" s="131" t="s">
        <v>31</v>
      </c>
      <c r="E665" s="107">
        <v>15785947.65</v>
      </c>
      <c r="F665" s="120"/>
    </row>
    <row r="666" spans="1:6" ht="16.899999999999999" customHeight="1" x14ac:dyDescent="0.2">
      <c r="A666" s="144"/>
      <c r="B666" s="166"/>
      <c r="C666" s="169"/>
      <c r="D666" s="131" t="s">
        <v>32</v>
      </c>
      <c r="E666" s="107">
        <v>1882038.83</v>
      </c>
      <c r="F666" s="120"/>
    </row>
    <row r="667" spans="1:6" ht="16.899999999999999" customHeight="1" x14ac:dyDescent="0.2">
      <c r="A667" s="144"/>
      <c r="B667" s="167"/>
      <c r="C667" s="170"/>
      <c r="D667" s="131" t="s">
        <v>18</v>
      </c>
      <c r="E667" s="105">
        <v>29171601.979999997</v>
      </c>
      <c r="F667" s="120"/>
    </row>
    <row r="668" spans="1:6" ht="16.899999999999999" customHeight="1" x14ac:dyDescent="0.2">
      <c r="A668" s="151">
        <v>194</v>
      </c>
      <c r="B668" s="165" t="s">
        <v>138</v>
      </c>
      <c r="C668" s="168">
        <v>9</v>
      </c>
      <c r="D668" s="131" t="s">
        <v>22</v>
      </c>
      <c r="E668" s="107">
        <v>2377151.2400000002</v>
      </c>
      <c r="F668" s="120"/>
    </row>
    <row r="669" spans="1:6" ht="16.899999999999999" customHeight="1" x14ac:dyDescent="0.2">
      <c r="A669" s="152"/>
      <c r="B669" s="166"/>
      <c r="C669" s="169"/>
      <c r="D669" s="131" t="s">
        <v>17</v>
      </c>
      <c r="E669" s="107">
        <v>124000</v>
      </c>
      <c r="F669" s="120"/>
    </row>
    <row r="670" spans="1:6" ht="16.899999999999999" customHeight="1" x14ac:dyDescent="0.2">
      <c r="A670" s="153"/>
      <c r="B670" s="167"/>
      <c r="C670" s="170"/>
      <c r="D670" s="131" t="s">
        <v>18</v>
      </c>
      <c r="E670" s="107">
        <v>2501151.2400000002</v>
      </c>
      <c r="F670" s="120"/>
    </row>
    <row r="671" spans="1:6" ht="16.899999999999999" customHeight="1" x14ac:dyDescent="0.2">
      <c r="A671" s="151">
        <v>195</v>
      </c>
      <c r="B671" s="165" t="s">
        <v>138</v>
      </c>
      <c r="C671" s="168">
        <v>11</v>
      </c>
      <c r="D671" s="131" t="s">
        <v>22</v>
      </c>
      <c r="E671" s="107">
        <v>2377151.2400000002</v>
      </c>
      <c r="F671" s="120"/>
    </row>
    <row r="672" spans="1:6" ht="16.899999999999999" customHeight="1" x14ac:dyDescent="0.2">
      <c r="A672" s="152"/>
      <c r="B672" s="166"/>
      <c r="C672" s="169"/>
      <c r="D672" s="131" t="s">
        <v>17</v>
      </c>
      <c r="E672" s="107">
        <v>124000</v>
      </c>
      <c r="F672" s="120"/>
    </row>
    <row r="673" spans="1:6" ht="16.899999999999999" customHeight="1" x14ac:dyDescent="0.2">
      <c r="A673" s="153"/>
      <c r="B673" s="167"/>
      <c r="C673" s="170"/>
      <c r="D673" s="131" t="s">
        <v>18</v>
      </c>
      <c r="E673" s="107">
        <v>2501151.2400000002</v>
      </c>
      <c r="F673" s="120"/>
    </row>
    <row r="674" spans="1:6" ht="16.899999999999999" customHeight="1" x14ac:dyDescent="0.2">
      <c r="A674" s="144">
        <v>196</v>
      </c>
      <c r="B674" s="165" t="s">
        <v>138</v>
      </c>
      <c r="C674" s="168">
        <v>13</v>
      </c>
      <c r="D674" s="131" t="s">
        <v>22</v>
      </c>
      <c r="E674" s="107">
        <v>2377151.2400000002</v>
      </c>
      <c r="F674" s="120"/>
    </row>
    <row r="675" spans="1:6" ht="16.899999999999999" customHeight="1" x14ac:dyDescent="0.2">
      <c r="A675" s="144"/>
      <c r="B675" s="166"/>
      <c r="C675" s="169"/>
      <c r="D675" s="131" t="s">
        <v>24</v>
      </c>
      <c r="E675" s="107">
        <v>15132111.109999999</v>
      </c>
      <c r="F675" s="120"/>
    </row>
    <row r="676" spans="1:6" ht="16.899999999999999" customHeight="1" x14ac:dyDescent="0.2">
      <c r="A676" s="144"/>
      <c r="B676" s="166"/>
      <c r="C676" s="169"/>
      <c r="D676" s="131" t="s">
        <v>33</v>
      </c>
      <c r="E676" s="107">
        <v>19776195.030000001</v>
      </c>
      <c r="F676" s="120"/>
    </row>
    <row r="677" spans="1:6" ht="16.899999999999999" customHeight="1" x14ac:dyDescent="0.2">
      <c r="A677" s="144"/>
      <c r="B677" s="166"/>
      <c r="C677" s="169"/>
      <c r="D677" s="131" t="s">
        <v>17</v>
      </c>
      <c r="E677" s="107">
        <v>2531469.39</v>
      </c>
      <c r="F677" s="120"/>
    </row>
    <row r="678" spans="1:6" ht="16.899999999999999" customHeight="1" x14ac:dyDescent="0.2">
      <c r="A678" s="144"/>
      <c r="B678" s="167"/>
      <c r="C678" s="170"/>
      <c r="D678" s="131" t="s">
        <v>18</v>
      </c>
      <c r="E678" s="107">
        <v>39816926.770000003</v>
      </c>
      <c r="F678" s="120"/>
    </row>
    <row r="679" spans="1:6" ht="16.899999999999999" customHeight="1" x14ac:dyDescent="0.2">
      <c r="A679" s="144">
        <v>197</v>
      </c>
      <c r="B679" s="165" t="s">
        <v>138</v>
      </c>
      <c r="C679" s="168">
        <v>15</v>
      </c>
      <c r="D679" s="131" t="s">
        <v>22</v>
      </c>
      <c r="E679" s="107">
        <v>2377151.2400000002</v>
      </c>
      <c r="F679" s="120"/>
    </row>
    <row r="680" spans="1:6" ht="16.899999999999999" customHeight="1" x14ac:dyDescent="0.2">
      <c r="A680" s="144"/>
      <c r="B680" s="166"/>
      <c r="C680" s="169"/>
      <c r="D680" s="131" t="s">
        <v>17</v>
      </c>
      <c r="E680" s="107">
        <v>124000</v>
      </c>
      <c r="F680" s="120"/>
    </row>
    <row r="681" spans="1:6" ht="16.899999999999999" customHeight="1" x14ac:dyDescent="0.2">
      <c r="A681" s="144"/>
      <c r="B681" s="167"/>
      <c r="C681" s="170"/>
      <c r="D681" s="131" t="s">
        <v>18</v>
      </c>
      <c r="E681" s="107">
        <v>2501151.2400000002</v>
      </c>
      <c r="F681" s="120"/>
    </row>
    <row r="682" spans="1:6" ht="16.899999999999999" customHeight="1" x14ac:dyDescent="0.2">
      <c r="A682" s="144">
        <v>198</v>
      </c>
      <c r="B682" s="165" t="s">
        <v>138</v>
      </c>
      <c r="C682" s="168">
        <v>17</v>
      </c>
      <c r="D682" s="131" t="s">
        <v>22</v>
      </c>
      <c r="E682" s="107">
        <v>2377151.2400000002</v>
      </c>
      <c r="F682" s="120"/>
    </row>
    <row r="683" spans="1:6" ht="16.899999999999999" customHeight="1" x14ac:dyDescent="0.2">
      <c r="A683" s="144"/>
      <c r="B683" s="166"/>
      <c r="C683" s="169"/>
      <c r="D683" s="131" t="s">
        <v>17</v>
      </c>
      <c r="E683" s="107">
        <v>124000</v>
      </c>
      <c r="F683" s="120"/>
    </row>
    <row r="684" spans="1:6" ht="16.899999999999999" customHeight="1" x14ac:dyDescent="0.2">
      <c r="A684" s="144"/>
      <c r="B684" s="167"/>
      <c r="C684" s="170"/>
      <c r="D684" s="131" t="s">
        <v>18</v>
      </c>
      <c r="E684" s="107">
        <v>2501151.2400000002</v>
      </c>
      <c r="F684" s="120"/>
    </row>
    <row r="685" spans="1:6" ht="16.899999999999999" customHeight="1" x14ac:dyDescent="0.2">
      <c r="A685" s="144">
        <v>199</v>
      </c>
      <c r="B685" s="165" t="s">
        <v>138</v>
      </c>
      <c r="C685" s="168">
        <v>19</v>
      </c>
      <c r="D685" s="131" t="s">
        <v>22</v>
      </c>
      <c r="E685" s="107">
        <v>2377151.2400000002</v>
      </c>
      <c r="F685" s="120"/>
    </row>
    <row r="686" spans="1:6" ht="16.899999999999999" customHeight="1" x14ac:dyDescent="0.2">
      <c r="A686" s="144"/>
      <c r="B686" s="166"/>
      <c r="C686" s="169"/>
      <c r="D686" s="131" t="s">
        <v>17</v>
      </c>
      <c r="E686" s="107">
        <v>124000</v>
      </c>
      <c r="F686" s="120"/>
    </row>
    <row r="687" spans="1:6" ht="16.899999999999999" customHeight="1" x14ac:dyDescent="0.2">
      <c r="A687" s="144"/>
      <c r="B687" s="167"/>
      <c r="C687" s="170"/>
      <c r="D687" s="131" t="s">
        <v>18</v>
      </c>
      <c r="E687" s="107">
        <v>2501151.2400000002</v>
      </c>
      <c r="F687" s="120"/>
    </row>
    <row r="688" spans="1:6" ht="16.899999999999999" customHeight="1" x14ac:dyDescent="0.2">
      <c r="A688" s="144">
        <v>200</v>
      </c>
      <c r="B688" s="142" t="s">
        <v>138</v>
      </c>
      <c r="C688" s="143">
        <v>21</v>
      </c>
      <c r="D688" s="131" t="s">
        <v>22</v>
      </c>
      <c r="E688" s="107">
        <v>2377151.2400000002</v>
      </c>
      <c r="F688" s="120"/>
    </row>
    <row r="689" spans="1:6" ht="16.899999999999999" customHeight="1" x14ac:dyDescent="0.2">
      <c r="A689" s="144"/>
      <c r="B689" s="142"/>
      <c r="C689" s="143"/>
      <c r="D689" s="131" t="s">
        <v>24</v>
      </c>
      <c r="E689" s="105">
        <v>14911858.550000001</v>
      </c>
      <c r="F689" s="120"/>
    </row>
    <row r="690" spans="1:6" ht="16.899999999999999" customHeight="1" x14ac:dyDescent="0.2">
      <c r="A690" s="144"/>
      <c r="B690" s="142"/>
      <c r="C690" s="143"/>
      <c r="D690" s="131" t="s">
        <v>31</v>
      </c>
      <c r="E690" s="105">
        <v>13138817.699999999</v>
      </c>
      <c r="F690" s="120"/>
    </row>
    <row r="691" spans="1:6" ht="16.899999999999999" customHeight="1" x14ac:dyDescent="0.2">
      <c r="A691" s="144"/>
      <c r="B691" s="142"/>
      <c r="C691" s="143"/>
      <c r="D691" s="131" t="s">
        <v>17</v>
      </c>
      <c r="E691" s="105">
        <v>2058529.4</v>
      </c>
      <c r="F691" s="120"/>
    </row>
    <row r="692" spans="1:6" ht="19.899999999999999" customHeight="1" x14ac:dyDescent="0.2">
      <c r="A692" s="121">
        <v>1</v>
      </c>
      <c r="B692" s="110">
        <v>2</v>
      </c>
      <c r="C692" s="110">
        <v>3</v>
      </c>
      <c r="D692" s="121">
        <v>4</v>
      </c>
      <c r="E692" s="122">
        <v>5</v>
      </c>
      <c r="F692" s="120"/>
    </row>
    <row r="693" spans="1:6" ht="16.899999999999999" customHeight="1" x14ac:dyDescent="0.2">
      <c r="A693" s="124"/>
      <c r="B693" s="112"/>
      <c r="C693" s="112"/>
      <c r="D693" s="131" t="s">
        <v>18</v>
      </c>
      <c r="E693" s="107">
        <v>32486356.889999997</v>
      </c>
      <c r="F693" s="120"/>
    </row>
    <row r="694" spans="1:6" ht="16.899999999999999" customHeight="1" x14ac:dyDescent="0.2">
      <c r="A694" s="144">
        <v>201</v>
      </c>
      <c r="B694" s="165" t="s">
        <v>138</v>
      </c>
      <c r="C694" s="168">
        <v>23</v>
      </c>
      <c r="D694" s="131" t="s">
        <v>22</v>
      </c>
      <c r="E694" s="107">
        <v>2377151.2400000002</v>
      </c>
      <c r="F694" s="120"/>
    </row>
    <row r="695" spans="1:6" ht="16.899999999999999" customHeight="1" x14ac:dyDescent="0.2">
      <c r="A695" s="144"/>
      <c r="B695" s="166"/>
      <c r="C695" s="169"/>
      <c r="D695" s="131" t="s">
        <v>17</v>
      </c>
      <c r="E695" s="107">
        <v>124000</v>
      </c>
      <c r="F695" s="120"/>
    </row>
    <row r="696" spans="1:6" ht="16.899999999999999" customHeight="1" x14ac:dyDescent="0.2">
      <c r="A696" s="144"/>
      <c r="B696" s="167"/>
      <c r="C696" s="170"/>
      <c r="D696" s="131" t="s">
        <v>18</v>
      </c>
      <c r="E696" s="107">
        <v>2501151.2400000002</v>
      </c>
      <c r="F696" s="120"/>
    </row>
    <row r="697" spans="1:6" ht="16.899999999999999" customHeight="1" x14ac:dyDescent="0.2">
      <c r="A697" s="151">
        <v>202</v>
      </c>
      <c r="B697" s="165" t="s">
        <v>138</v>
      </c>
      <c r="C697" s="168">
        <v>24</v>
      </c>
      <c r="D697" s="131" t="s">
        <v>24</v>
      </c>
      <c r="E697" s="107">
        <v>14916020.07</v>
      </c>
      <c r="F697" s="120"/>
    </row>
    <row r="698" spans="1:6" ht="16.899999999999999" customHeight="1" x14ac:dyDescent="0.2">
      <c r="A698" s="152"/>
      <c r="B698" s="166"/>
      <c r="C698" s="169"/>
      <c r="D698" s="131" t="s">
        <v>31</v>
      </c>
      <c r="E698" s="107">
        <v>13142484.41</v>
      </c>
      <c r="F698" s="120"/>
    </row>
    <row r="699" spans="1:6" ht="16.899999999999999" customHeight="1" x14ac:dyDescent="0.2">
      <c r="A699" s="152"/>
      <c r="B699" s="166"/>
      <c r="C699" s="169"/>
      <c r="D699" s="131" t="s">
        <v>17</v>
      </c>
      <c r="E699" s="107">
        <v>1935069.28</v>
      </c>
      <c r="F699" s="120"/>
    </row>
    <row r="700" spans="1:6" ht="16.899999999999999" customHeight="1" x14ac:dyDescent="0.2">
      <c r="A700" s="153"/>
      <c r="B700" s="167"/>
      <c r="C700" s="170"/>
      <c r="D700" s="131" t="s">
        <v>18</v>
      </c>
      <c r="E700" s="107">
        <v>29993573.760000002</v>
      </c>
      <c r="F700" s="120"/>
    </row>
    <row r="701" spans="1:6" ht="16.899999999999999" customHeight="1" x14ac:dyDescent="0.2">
      <c r="A701" s="144">
        <v>203</v>
      </c>
      <c r="B701" s="165" t="s">
        <v>138</v>
      </c>
      <c r="C701" s="168">
        <v>25</v>
      </c>
      <c r="D701" s="131" t="s">
        <v>22</v>
      </c>
      <c r="E701" s="107">
        <v>2377151.2400000002</v>
      </c>
      <c r="F701" s="120"/>
    </row>
    <row r="702" spans="1:6" ht="16.899999999999999" customHeight="1" x14ac:dyDescent="0.2">
      <c r="A702" s="144"/>
      <c r="B702" s="166"/>
      <c r="C702" s="169"/>
      <c r="D702" s="131" t="s">
        <v>17</v>
      </c>
      <c r="E702" s="107">
        <v>124000</v>
      </c>
      <c r="F702" s="120"/>
    </row>
    <row r="703" spans="1:6" ht="16.899999999999999" customHeight="1" x14ac:dyDescent="0.2">
      <c r="A703" s="144"/>
      <c r="B703" s="167"/>
      <c r="C703" s="170"/>
      <c r="D703" s="131" t="s">
        <v>18</v>
      </c>
      <c r="E703" s="107">
        <v>2501151.2400000002</v>
      </c>
      <c r="F703" s="120"/>
    </row>
    <row r="704" spans="1:6" ht="16.899999999999999" customHeight="1" x14ac:dyDescent="0.2">
      <c r="A704" s="151">
        <v>204</v>
      </c>
      <c r="B704" s="165" t="s">
        <v>138</v>
      </c>
      <c r="C704" s="168">
        <v>27</v>
      </c>
      <c r="D704" s="131" t="s">
        <v>22</v>
      </c>
      <c r="E704" s="107">
        <v>2377151.2400000002</v>
      </c>
      <c r="F704" s="120"/>
    </row>
    <row r="705" spans="1:6" ht="16.899999999999999" customHeight="1" x14ac:dyDescent="0.2">
      <c r="A705" s="152"/>
      <c r="B705" s="166"/>
      <c r="C705" s="169"/>
      <c r="D705" s="131" t="s">
        <v>17</v>
      </c>
      <c r="E705" s="107">
        <v>124000</v>
      </c>
      <c r="F705" s="120"/>
    </row>
    <row r="706" spans="1:6" ht="16.899999999999999" customHeight="1" x14ac:dyDescent="0.2">
      <c r="A706" s="153"/>
      <c r="B706" s="167"/>
      <c r="C706" s="170"/>
      <c r="D706" s="131" t="s">
        <v>18</v>
      </c>
      <c r="E706" s="107">
        <v>2501151.2400000002</v>
      </c>
      <c r="F706" s="120"/>
    </row>
    <row r="707" spans="1:6" ht="16.899999999999999" customHeight="1" x14ac:dyDescent="0.2">
      <c r="A707" s="144">
        <v>205</v>
      </c>
      <c r="B707" s="165" t="s">
        <v>138</v>
      </c>
      <c r="C707" s="168">
        <v>29</v>
      </c>
      <c r="D707" s="131" t="s">
        <v>22</v>
      </c>
      <c r="E707" s="107">
        <v>2377151.2400000002</v>
      </c>
      <c r="F707" s="120"/>
    </row>
    <row r="708" spans="1:6" ht="16.899999999999999" customHeight="1" x14ac:dyDescent="0.2">
      <c r="A708" s="144"/>
      <c r="B708" s="166"/>
      <c r="C708" s="169"/>
      <c r="D708" s="131" t="s">
        <v>17</v>
      </c>
      <c r="E708" s="107">
        <v>124000</v>
      </c>
      <c r="F708" s="120"/>
    </row>
    <row r="709" spans="1:6" ht="16.899999999999999" customHeight="1" x14ac:dyDescent="0.2">
      <c r="A709" s="144"/>
      <c r="B709" s="167"/>
      <c r="C709" s="170"/>
      <c r="D709" s="131" t="s">
        <v>18</v>
      </c>
      <c r="E709" s="107">
        <v>2501151.2400000002</v>
      </c>
      <c r="F709" s="120"/>
    </row>
    <row r="710" spans="1:6" ht="16.899999999999999" customHeight="1" x14ac:dyDescent="0.2">
      <c r="A710" s="144">
        <v>206</v>
      </c>
      <c r="B710" s="165" t="s">
        <v>138</v>
      </c>
      <c r="C710" s="168" t="s">
        <v>139</v>
      </c>
      <c r="D710" s="131" t="s">
        <v>22</v>
      </c>
      <c r="E710" s="107">
        <v>2377151.2400000002</v>
      </c>
      <c r="F710" s="120"/>
    </row>
    <row r="711" spans="1:6" ht="16.899999999999999" customHeight="1" x14ac:dyDescent="0.2">
      <c r="A711" s="144"/>
      <c r="B711" s="166"/>
      <c r="C711" s="169"/>
      <c r="D711" s="131" t="s">
        <v>17</v>
      </c>
      <c r="E711" s="107">
        <v>124000</v>
      </c>
      <c r="F711" s="120"/>
    </row>
    <row r="712" spans="1:6" ht="16.899999999999999" customHeight="1" x14ac:dyDescent="0.2">
      <c r="A712" s="144"/>
      <c r="B712" s="167"/>
      <c r="C712" s="170"/>
      <c r="D712" s="131" t="s">
        <v>18</v>
      </c>
      <c r="E712" s="107">
        <v>2501151.2400000002</v>
      </c>
      <c r="F712" s="120"/>
    </row>
    <row r="713" spans="1:6" ht="16.899999999999999" customHeight="1" x14ac:dyDescent="0.2">
      <c r="A713" s="144">
        <v>207</v>
      </c>
      <c r="B713" s="165" t="s">
        <v>138</v>
      </c>
      <c r="C713" s="168" t="s">
        <v>140</v>
      </c>
      <c r="D713" s="131" t="s">
        <v>22</v>
      </c>
      <c r="E713" s="107">
        <v>2377151.2400000002</v>
      </c>
      <c r="F713" s="120"/>
    </row>
    <row r="714" spans="1:6" ht="16.899999999999999" customHeight="1" x14ac:dyDescent="0.2">
      <c r="A714" s="144"/>
      <c r="B714" s="166"/>
      <c r="C714" s="169"/>
      <c r="D714" s="131" t="s">
        <v>17</v>
      </c>
      <c r="E714" s="107">
        <v>124000</v>
      </c>
      <c r="F714" s="120"/>
    </row>
    <row r="715" spans="1:6" ht="16.899999999999999" customHeight="1" x14ac:dyDescent="0.2">
      <c r="A715" s="144"/>
      <c r="B715" s="167"/>
      <c r="C715" s="170"/>
      <c r="D715" s="131" t="s">
        <v>18</v>
      </c>
      <c r="E715" s="107">
        <v>2501151.2400000002</v>
      </c>
      <c r="F715" s="120"/>
    </row>
    <row r="716" spans="1:6" ht="16.899999999999999" customHeight="1" x14ac:dyDescent="0.2">
      <c r="A716" s="144">
        <v>208</v>
      </c>
      <c r="B716" s="165" t="s">
        <v>138</v>
      </c>
      <c r="C716" s="168" t="s">
        <v>141</v>
      </c>
      <c r="D716" s="131" t="s">
        <v>22</v>
      </c>
      <c r="E716" s="107">
        <v>2377151.2400000002</v>
      </c>
      <c r="F716" s="120"/>
    </row>
    <row r="717" spans="1:6" ht="16.899999999999999" customHeight="1" x14ac:dyDescent="0.2">
      <c r="A717" s="144"/>
      <c r="B717" s="166"/>
      <c r="C717" s="169"/>
      <c r="D717" s="131" t="s">
        <v>17</v>
      </c>
      <c r="E717" s="107">
        <v>124000</v>
      </c>
      <c r="F717" s="120"/>
    </row>
    <row r="718" spans="1:6" ht="16.899999999999999" customHeight="1" x14ac:dyDescent="0.2">
      <c r="A718" s="144"/>
      <c r="B718" s="167"/>
      <c r="C718" s="170"/>
      <c r="D718" s="131" t="s">
        <v>18</v>
      </c>
      <c r="E718" s="107">
        <v>2501151.2400000002</v>
      </c>
      <c r="F718" s="120"/>
    </row>
    <row r="719" spans="1:6" ht="16.899999999999999" customHeight="1" x14ac:dyDescent="0.2">
      <c r="A719" s="144">
        <v>209</v>
      </c>
      <c r="B719" s="142" t="s">
        <v>138</v>
      </c>
      <c r="C719" s="143">
        <v>33</v>
      </c>
      <c r="D719" s="131" t="s">
        <v>22</v>
      </c>
      <c r="E719" s="107">
        <v>2377151.2400000002</v>
      </c>
      <c r="F719" s="120"/>
    </row>
    <row r="720" spans="1:6" ht="16.899999999999999" customHeight="1" x14ac:dyDescent="0.2">
      <c r="A720" s="144"/>
      <c r="B720" s="142"/>
      <c r="C720" s="143"/>
      <c r="D720" s="131" t="s">
        <v>17</v>
      </c>
      <c r="E720" s="107">
        <v>124000</v>
      </c>
      <c r="F720" s="120"/>
    </row>
    <row r="721" spans="1:6" ht="17.45" customHeight="1" x14ac:dyDescent="0.2">
      <c r="A721" s="121">
        <v>1</v>
      </c>
      <c r="B721" s="110">
        <v>2</v>
      </c>
      <c r="C721" s="110">
        <v>3</v>
      </c>
      <c r="D721" s="121">
        <v>4</v>
      </c>
      <c r="E721" s="122">
        <v>5</v>
      </c>
      <c r="F721" s="120"/>
    </row>
    <row r="722" spans="1:6" ht="18.600000000000001" customHeight="1" x14ac:dyDescent="0.2">
      <c r="A722" s="124"/>
      <c r="B722" s="112"/>
      <c r="C722" s="112"/>
      <c r="D722" s="131" t="s">
        <v>18</v>
      </c>
      <c r="E722" s="107">
        <v>2501151.2400000002</v>
      </c>
      <c r="F722" s="120"/>
    </row>
    <row r="723" spans="1:6" ht="16.899999999999999" customHeight="1" x14ac:dyDescent="0.2">
      <c r="A723" s="144">
        <v>210</v>
      </c>
      <c r="B723" s="165" t="s">
        <v>138</v>
      </c>
      <c r="C723" s="168" t="s">
        <v>122</v>
      </c>
      <c r="D723" s="131" t="s">
        <v>22</v>
      </c>
      <c r="E723" s="107">
        <v>2377151.2400000002</v>
      </c>
      <c r="F723" s="120"/>
    </row>
    <row r="724" spans="1:6" ht="16.899999999999999" customHeight="1" x14ac:dyDescent="0.2">
      <c r="A724" s="144"/>
      <c r="B724" s="166"/>
      <c r="C724" s="169"/>
      <c r="D724" s="131" t="s">
        <v>17</v>
      </c>
      <c r="E724" s="107">
        <v>124000</v>
      </c>
      <c r="F724" s="120"/>
    </row>
    <row r="725" spans="1:6" ht="16.899999999999999" customHeight="1" x14ac:dyDescent="0.2">
      <c r="A725" s="144"/>
      <c r="B725" s="167"/>
      <c r="C725" s="170"/>
      <c r="D725" s="131" t="s">
        <v>18</v>
      </c>
      <c r="E725" s="107">
        <v>2501151.2400000002</v>
      </c>
      <c r="F725" s="120"/>
    </row>
    <row r="726" spans="1:6" ht="16.899999999999999" customHeight="1" x14ac:dyDescent="0.2">
      <c r="A726" s="144">
        <v>211</v>
      </c>
      <c r="B726" s="165" t="s">
        <v>138</v>
      </c>
      <c r="C726" s="168" t="s">
        <v>123</v>
      </c>
      <c r="D726" s="131" t="s">
        <v>22</v>
      </c>
      <c r="E726" s="107">
        <v>2377151.2400000002</v>
      </c>
      <c r="F726" s="120"/>
    </row>
    <row r="727" spans="1:6" ht="16.899999999999999" customHeight="1" x14ac:dyDescent="0.2">
      <c r="A727" s="144"/>
      <c r="B727" s="166"/>
      <c r="C727" s="169"/>
      <c r="D727" s="131" t="s">
        <v>17</v>
      </c>
      <c r="E727" s="107">
        <v>124000</v>
      </c>
      <c r="F727" s="120"/>
    </row>
    <row r="728" spans="1:6" ht="16.899999999999999" customHeight="1" x14ac:dyDescent="0.2">
      <c r="A728" s="144"/>
      <c r="B728" s="167"/>
      <c r="C728" s="170"/>
      <c r="D728" s="131" t="s">
        <v>18</v>
      </c>
      <c r="E728" s="107">
        <v>2501151.2400000002</v>
      </c>
      <c r="F728" s="120"/>
    </row>
    <row r="729" spans="1:6" ht="16.899999999999999" customHeight="1" x14ac:dyDescent="0.2">
      <c r="A729" s="144">
        <v>212</v>
      </c>
      <c r="B729" s="165" t="s">
        <v>138</v>
      </c>
      <c r="C729" s="168" t="s">
        <v>124</v>
      </c>
      <c r="D729" s="131" t="s">
        <v>22</v>
      </c>
      <c r="E729" s="107">
        <v>4754302.4800000004</v>
      </c>
      <c r="F729" s="120"/>
    </row>
    <row r="730" spans="1:6" ht="16.899999999999999" customHeight="1" x14ac:dyDescent="0.2">
      <c r="A730" s="144"/>
      <c r="B730" s="166"/>
      <c r="C730" s="169"/>
      <c r="D730" s="131" t="s">
        <v>17</v>
      </c>
      <c r="E730" s="107">
        <v>248000</v>
      </c>
      <c r="F730" s="120"/>
    </row>
    <row r="731" spans="1:6" ht="16.899999999999999" customHeight="1" x14ac:dyDescent="0.2">
      <c r="A731" s="144"/>
      <c r="B731" s="167"/>
      <c r="C731" s="170"/>
      <c r="D731" s="131" t="s">
        <v>18</v>
      </c>
      <c r="E731" s="107">
        <v>5002302.4800000004</v>
      </c>
      <c r="F731" s="120"/>
    </row>
    <row r="732" spans="1:6" ht="16.899999999999999" customHeight="1" x14ac:dyDescent="0.2">
      <c r="A732" s="151">
        <v>213</v>
      </c>
      <c r="B732" s="165" t="s">
        <v>138</v>
      </c>
      <c r="C732" s="168" t="s">
        <v>142</v>
      </c>
      <c r="D732" s="131" t="s">
        <v>26</v>
      </c>
      <c r="E732" s="123">
        <v>1706659.7</v>
      </c>
      <c r="F732" s="120"/>
    </row>
    <row r="733" spans="1:6" ht="16.899999999999999" customHeight="1" x14ac:dyDescent="0.2">
      <c r="A733" s="152"/>
      <c r="B733" s="166"/>
      <c r="C733" s="169"/>
      <c r="D733" s="131" t="s">
        <v>27</v>
      </c>
      <c r="E733" s="123">
        <v>9276640.5199999996</v>
      </c>
      <c r="F733" s="120"/>
    </row>
    <row r="734" spans="1:6" ht="16.899999999999999" customHeight="1" x14ac:dyDescent="0.2">
      <c r="A734" s="152"/>
      <c r="B734" s="166"/>
      <c r="C734" s="169"/>
      <c r="D734" s="131" t="s">
        <v>28</v>
      </c>
      <c r="E734" s="123">
        <v>1800681.76</v>
      </c>
      <c r="F734" s="120"/>
    </row>
    <row r="735" spans="1:6" ht="16.899999999999999" customHeight="1" x14ac:dyDescent="0.2">
      <c r="A735" s="152"/>
      <c r="B735" s="166"/>
      <c r="C735" s="169"/>
      <c r="D735" s="131" t="s">
        <v>29</v>
      </c>
      <c r="E735" s="123">
        <v>1781018.83</v>
      </c>
      <c r="F735" s="120"/>
    </row>
    <row r="736" spans="1:6" ht="16.899999999999999" customHeight="1" x14ac:dyDescent="0.2">
      <c r="A736" s="152"/>
      <c r="B736" s="166"/>
      <c r="C736" s="169"/>
      <c r="D736" s="131" t="s">
        <v>30</v>
      </c>
      <c r="E736" s="123">
        <v>1785034.5</v>
      </c>
      <c r="F736" s="120"/>
    </row>
    <row r="737" spans="1:6" ht="16.899999999999999" customHeight="1" x14ac:dyDescent="0.2">
      <c r="A737" s="152"/>
      <c r="B737" s="166"/>
      <c r="C737" s="169"/>
      <c r="D737" s="131" t="s">
        <v>24</v>
      </c>
      <c r="E737" s="123">
        <v>9740630.4000000004</v>
      </c>
      <c r="F737" s="120"/>
    </row>
    <row r="738" spans="1:6" ht="16.899999999999999" customHeight="1" x14ac:dyDescent="0.2">
      <c r="A738" s="152"/>
      <c r="B738" s="166"/>
      <c r="C738" s="169"/>
      <c r="D738" s="131" t="s">
        <v>32</v>
      </c>
      <c r="E738" s="123">
        <v>1328755</v>
      </c>
      <c r="F738" s="120"/>
    </row>
    <row r="739" spans="1:6" ht="16.899999999999999" customHeight="1" x14ac:dyDescent="0.2">
      <c r="A739" s="153"/>
      <c r="B739" s="167"/>
      <c r="C739" s="170"/>
      <c r="D739" s="131" t="s">
        <v>18</v>
      </c>
      <c r="E739" s="123">
        <v>27419420.710000001</v>
      </c>
      <c r="F739" s="120"/>
    </row>
    <row r="740" spans="1:6" ht="16.899999999999999" customHeight="1" x14ac:dyDescent="0.2">
      <c r="A740" s="144">
        <v>214</v>
      </c>
      <c r="B740" s="142" t="s">
        <v>143</v>
      </c>
      <c r="C740" s="143" t="s">
        <v>144</v>
      </c>
      <c r="D740" s="131" t="s">
        <v>24</v>
      </c>
      <c r="E740" s="123">
        <v>8432162.1600000001</v>
      </c>
      <c r="F740" s="120"/>
    </row>
    <row r="741" spans="1:6" ht="16.899999999999999" customHeight="1" x14ac:dyDescent="0.2">
      <c r="A741" s="144"/>
      <c r="B741" s="142"/>
      <c r="C741" s="143"/>
      <c r="D741" s="131" t="s">
        <v>32</v>
      </c>
      <c r="E741" s="123">
        <v>939358.67</v>
      </c>
      <c r="F741" s="120"/>
    </row>
    <row r="742" spans="1:6" ht="16.899999999999999" customHeight="1" x14ac:dyDescent="0.2">
      <c r="A742" s="144"/>
      <c r="B742" s="142"/>
      <c r="C742" s="143"/>
      <c r="D742" s="131" t="s">
        <v>18</v>
      </c>
      <c r="E742" s="123">
        <v>9371520.8300000001</v>
      </c>
      <c r="F742" s="120"/>
    </row>
    <row r="743" spans="1:6" ht="16.899999999999999" customHeight="1" x14ac:dyDescent="0.2">
      <c r="A743" s="144">
        <v>215</v>
      </c>
      <c r="B743" s="142" t="s">
        <v>145</v>
      </c>
      <c r="C743" s="143">
        <v>17</v>
      </c>
      <c r="D743" s="131" t="s">
        <v>26</v>
      </c>
      <c r="E743" s="123">
        <v>1252442.95</v>
      </c>
      <c r="F743" s="120"/>
    </row>
    <row r="744" spans="1:6" ht="16.899999999999999" customHeight="1" x14ac:dyDescent="0.2">
      <c r="A744" s="144"/>
      <c r="B744" s="142"/>
      <c r="C744" s="143"/>
      <c r="D744" s="131" t="s">
        <v>27</v>
      </c>
      <c r="E744" s="123">
        <v>8411496.1199999992</v>
      </c>
      <c r="F744" s="120"/>
    </row>
    <row r="745" spans="1:6" ht="16.899999999999999" customHeight="1" x14ac:dyDescent="0.2">
      <c r="A745" s="144"/>
      <c r="B745" s="142"/>
      <c r="C745" s="143"/>
      <c r="D745" s="131" t="s">
        <v>28</v>
      </c>
      <c r="E745" s="123">
        <v>1619900.98</v>
      </c>
      <c r="F745" s="120"/>
    </row>
    <row r="746" spans="1:6" ht="16.899999999999999" customHeight="1" x14ac:dyDescent="0.2">
      <c r="A746" s="144"/>
      <c r="B746" s="142"/>
      <c r="C746" s="143"/>
      <c r="D746" s="131" t="s">
        <v>29</v>
      </c>
      <c r="E746" s="123">
        <v>1722217.24</v>
      </c>
      <c r="F746" s="120"/>
    </row>
    <row r="747" spans="1:6" ht="16.899999999999999" customHeight="1" x14ac:dyDescent="0.2">
      <c r="A747" s="144"/>
      <c r="B747" s="142"/>
      <c r="C747" s="143"/>
      <c r="D747" s="131" t="s">
        <v>146</v>
      </c>
      <c r="E747" s="123">
        <v>1215410.51</v>
      </c>
      <c r="F747" s="120"/>
    </row>
    <row r="748" spans="1:6" ht="16.899999999999999" customHeight="1" x14ac:dyDescent="0.2">
      <c r="A748" s="144"/>
      <c r="B748" s="142"/>
      <c r="C748" s="143"/>
      <c r="D748" s="131" t="s">
        <v>30</v>
      </c>
      <c r="E748" s="123">
        <v>1760073.14</v>
      </c>
      <c r="F748" s="120"/>
    </row>
    <row r="749" spans="1:6" ht="16.899999999999999" customHeight="1" x14ac:dyDescent="0.2">
      <c r="A749" s="144"/>
      <c r="B749" s="142"/>
      <c r="C749" s="143"/>
      <c r="D749" s="131" t="s">
        <v>17</v>
      </c>
      <c r="E749" s="123">
        <v>679427.78</v>
      </c>
      <c r="F749" s="120"/>
    </row>
    <row r="750" spans="1:6" ht="18" customHeight="1" x14ac:dyDescent="0.2">
      <c r="A750" s="121">
        <v>1</v>
      </c>
      <c r="B750" s="110">
        <v>2</v>
      </c>
      <c r="C750" s="110">
        <v>3</v>
      </c>
      <c r="D750" s="121">
        <v>4</v>
      </c>
      <c r="E750" s="122">
        <v>5</v>
      </c>
      <c r="F750" s="120"/>
    </row>
    <row r="751" spans="1:6" ht="18" customHeight="1" x14ac:dyDescent="0.2">
      <c r="A751" s="124"/>
      <c r="B751" s="112"/>
      <c r="C751" s="112"/>
      <c r="D751" s="131" t="s">
        <v>18</v>
      </c>
      <c r="E751" s="123">
        <v>16660968.720000001</v>
      </c>
      <c r="F751" s="120"/>
    </row>
    <row r="752" spans="1:6" ht="18" customHeight="1" x14ac:dyDescent="0.2">
      <c r="A752" s="144">
        <v>216</v>
      </c>
      <c r="B752" s="142" t="s">
        <v>145</v>
      </c>
      <c r="C752" s="143">
        <v>47</v>
      </c>
      <c r="D752" s="131" t="s">
        <v>24</v>
      </c>
      <c r="E752" s="123">
        <v>6807443.0899999999</v>
      </c>
      <c r="F752" s="120"/>
    </row>
    <row r="753" spans="1:6" ht="18" customHeight="1" x14ac:dyDescent="0.2">
      <c r="A753" s="144"/>
      <c r="B753" s="142"/>
      <c r="C753" s="143"/>
      <c r="D753" s="131" t="s">
        <v>31</v>
      </c>
      <c r="E753" s="123">
        <v>9207396.9000000004</v>
      </c>
      <c r="F753" s="120"/>
    </row>
    <row r="754" spans="1:6" ht="18" customHeight="1" x14ac:dyDescent="0.2">
      <c r="A754" s="144"/>
      <c r="B754" s="142"/>
      <c r="C754" s="143"/>
      <c r="D754" s="131" t="s">
        <v>17</v>
      </c>
      <c r="E754" s="123">
        <v>1094734.04</v>
      </c>
      <c r="F754" s="120"/>
    </row>
    <row r="755" spans="1:6" ht="18" customHeight="1" x14ac:dyDescent="0.2">
      <c r="A755" s="144"/>
      <c r="B755" s="142"/>
      <c r="C755" s="143"/>
      <c r="D755" s="131" t="s">
        <v>18</v>
      </c>
      <c r="E755" s="123">
        <v>17109574.030000001</v>
      </c>
      <c r="F755" s="120"/>
    </row>
    <row r="756" spans="1:6" ht="18" customHeight="1" x14ac:dyDescent="0.2">
      <c r="A756" s="144">
        <v>217</v>
      </c>
      <c r="B756" s="142" t="s">
        <v>55</v>
      </c>
      <c r="C756" s="143">
        <v>27</v>
      </c>
      <c r="D756" s="131" t="s">
        <v>22</v>
      </c>
      <c r="E756" s="107">
        <v>2377151.2400000002</v>
      </c>
      <c r="F756" s="120"/>
    </row>
    <row r="757" spans="1:6" ht="18" customHeight="1" x14ac:dyDescent="0.2">
      <c r="A757" s="144"/>
      <c r="B757" s="142"/>
      <c r="C757" s="143"/>
      <c r="D757" s="131" t="s">
        <v>17</v>
      </c>
      <c r="E757" s="107">
        <v>124000</v>
      </c>
    </row>
    <row r="758" spans="1:6" ht="18" customHeight="1" x14ac:dyDescent="0.2">
      <c r="A758" s="144"/>
      <c r="B758" s="142"/>
      <c r="C758" s="143"/>
      <c r="D758" s="131" t="s">
        <v>18</v>
      </c>
      <c r="E758" s="107">
        <v>2501151.2400000002</v>
      </c>
    </row>
    <row r="759" spans="1:6" ht="18" customHeight="1" x14ac:dyDescent="0.2">
      <c r="A759" s="144">
        <v>218</v>
      </c>
      <c r="B759" s="142" t="s">
        <v>55</v>
      </c>
      <c r="C759" s="143">
        <v>29</v>
      </c>
      <c r="D759" s="131" t="s">
        <v>22</v>
      </c>
      <c r="E759" s="107">
        <v>2377151.2400000002</v>
      </c>
      <c r="F759" s="120"/>
    </row>
    <row r="760" spans="1:6" ht="18" customHeight="1" x14ac:dyDescent="0.2">
      <c r="A760" s="144"/>
      <c r="B760" s="142"/>
      <c r="C760" s="143"/>
      <c r="D760" s="131" t="s">
        <v>17</v>
      </c>
      <c r="E760" s="107">
        <v>124000</v>
      </c>
    </row>
    <row r="761" spans="1:6" ht="18" customHeight="1" x14ac:dyDescent="0.2">
      <c r="A761" s="144"/>
      <c r="B761" s="142"/>
      <c r="C761" s="143"/>
      <c r="D761" s="131" t="s">
        <v>18</v>
      </c>
      <c r="E761" s="107">
        <v>2501151.2400000002</v>
      </c>
    </row>
    <row r="762" spans="1:6" ht="18" customHeight="1" x14ac:dyDescent="0.2">
      <c r="A762" s="144">
        <v>219</v>
      </c>
      <c r="B762" s="142" t="s">
        <v>55</v>
      </c>
      <c r="C762" s="143">
        <v>31</v>
      </c>
      <c r="D762" s="131" t="s">
        <v>22</v>
      </c>
      <c r="E762" s="107">
        <v>2377151.2400000002</v>
      </c>
      <c r="F762" s="120"/>
    </row>
    <row r="763" spans="1:6" ht="18" customHeight="1" x14ac:dyDescent="0.2">
      <c r="A763" s="144"/>
      <c r="B763" s="142"/>
      <c r="C763" s="143"/>
      <c r="D763" s="131" t="s">
        <v>17</v>
      </c>
      <c r="E763" s="107">
        <v>124000</v>
      </c>
    </row>
    <row r="764" spans="1:6" ht="18" customHeight="1" x14ac:dyDescent="0.2">
      <c r="A764" s="144"/>
      <c r="B764" s="142"/>
      <c r="C764" s="143"/>
      <c r="D764" s="131" t="s">
        <v>18</v>
      </c>
      <c r="E764" s="107">
        <v>2501151.2400000002</v>
      </c>
    </row>
    <row r="765" spans="1:6" ht="18" customHeight="1" x14ac:dyDescent="0.2">
      <c r="A765" s="151">
        <v>220</v>
      </c>
      <c r="B765" s="165" t="s">
        <v>55</v>
      </c>
      <c r="C765" s="168">
        <v>33</v>
      </c>
      <c r="D765" s="131" t="s">
        <v>16</v>
      </c>
      <c r="E765" s="123">
        <v>1851415.78</v>
      </c>
      <c r="F765" s="120"/>
    </row>
    <row r="766" spans="1:6" ht="18" customHeight="1" x14ac:dyDescent="0.2">
      <c r="A766" s="152"/>
      <c r="B766" s="166"/>
      <c r="C766" s="169"/>
      <c r="D766" s="131" t="s">
        <v>17</v>
      </c>
      <c r="E766" s="123">
        <v>75945.039999999994</v>
      </c>
      <c r="F766" s="120"/>
    </row>
    <row r="767" spans="1:6" ht="18" customHeight="1" x14ac:dyDescent="0.2">
      <c r="A767" s="153"/>
      <c r="B767" s="167"/>
      <c r="C767" s="170"/>
      <c r="D767" s="131" t="s">
        <v>18</v>
      </c>
      <c r="E767" s="123">
        <v>1927360.82</v>
      </c>
      <c r="F767" s="120"/>
    </row>
    <row r="768" spans="1:6" ht="18" customHeight="1" x14ac:dyDescent="0.2">
      <c r="A768" s="144">
        <v>221</v>
      </c>
      <c r="B768" s="142" t="s">
        <v>148</v>
      </c>
      <c r="C768" s="143">
        <v>2</v>
      </c>
      <c r="D768" s="131" t="s">
        <v>16</v>
      </c>
      <c r="E768" s="123">
        <v>1851415.78</v>
      </c>
      <c r="F768" s="120"/>
    </row>
    <row r="769" spans="1:6" ht="18" customHeight="1" x14ac:dyDescent="0.2">
      <c r="A769" s="144"/>
      <c r="B769" s="142"/>
      <c r="C769" s="143"/>
      <c r="D769" s="131" t="s">
        <v>17</v>
      </c>
      <c r="E769" s="123">
        <v>75945.039999999994</v>
      </c>
    </row>
    <row r="770" spans="1:6" ht="18" customHeight="1" x14ac:dyDescent="0.2">
      <c r="A770" s="144"/>
      <c r="B770" s="142"/>
      <c r="C770" s="143"/>
      <c r="D770" s="131" t="s">
        <v>18</v>
      </c>
      <c r="E770" s="123">
        <v>1927360.82</v>
      </c>
    </row>
    <row r="771" spans="1:6" ht="18" customHeight="1" x14ac:dyDescent="0.2">
      <c r="A771" s="144">
        <v>222</v>
      </c>
      <c r="B771" s="142" t="s">
        <v>148</v>
      </c>
      <c r="C771" s="143">
        <v>3</v>
      </c>
      <c r="D771" s="131" t="s">
        <v>16</v>
      </c>
      <c r="E771" s="123">
        <v>3702831.57</v>
      </c>
      <c r="F771" s="120"/>
    </row>
    <row r="772" spans="1:6" ht="18" customHeight="1" x14ac:dyDescent="0.2">
      <c r="A772" s="144"/>
      <c r="B772" s="142"/>
      <c r="C772" s="143"/>
      <c r="D772" s="131" t="s">
        <v>17</v>
      </c>
      <c r="E772" s="123">
        <v>151890.07999999999</v>
      </c>
    </row>
    <row r="773" spans="1:6" ht="18" customHeight="1" x14ac:dyDescent="0.2">
      <c r="A773" s="144"/>
      <c r="B773" s="142"/>
      <c r="C773" s="143"/>
      <c r="D773" s="131" t="s">
        <v>18</v>
      </c>
      <c r="E773" s="123">
        <v>3854721.65</v>
      </c>
    </row>
    <row r="774" spans="1:6" ht="18" customHeight="1" x14ac:dyDescent="0.2">
      <c r="A774" s="144">
        <v>223</v>
      </c>
      <c r="B774" s="142" t="s">
        <v>148</v>
      </c>
      <c r="C774" s="143">
        <v>4</v>
      </c>
      <c r="D774" s="131" t="s">
        <v>16</v>
      </c>
      <c r="E774" s="123">
        <v>7405663.1399999997</v>
      </c>
      <c r="F774" s="120"/>
    </row>
    <row r="775" spans="1:6" ht="18" customHeight="1" x14ac:dyDescent="0.2">
      <c r="A775" s="144"/>
      <c r="B775" s="142"/>
      <c r="C775" s="143"/>
      <c r="D775" s="131" t="s">
        <v>17</v>
      </c>
      <c r="E775" s="123">
        <v>303780.15999999997</v>
      </c>
    </row>
    <row r="776" spans="1:6" ht="18" customHeight="1" x14ac:dyDescent="0.2">
      <c r="A776" s="144"/>
      <c r="B776" s="142"/>
      <c r="C776" s="143"/>
      <c r="D776" s="131" t="s">
        <v>18</v>
      </c>
      <c r="E776" s="123">
        <v>7709443.2999999998</v>
      </c>
    </row>
    <row r="777" spans="1:6" ht="18" customHeight="1" x14ac:dyDescent="0.2">
      <c r="A777" s="121">
        <v>224</v>
      </c>
      <c r="B777" s="111" t="s">
        <v>148</v>
      </c>
      <c r="C777" s="110">
        <v>14</v>
      </c>
      <c r="D777" s="131" t="s">
        <v>16</v>
      </c>
      <c r="E777" s="123">
        <v>9257078.9199999999</v>
      </c>
      <c r="F777" s="120"/>
    </row>
    <row r="778" spans="1:6" ht="18" customHeight="1" x14ac:dyDescent="0.2">
      <c r="A778" s="121">
        <v>1</v>
      </c>
      <c r="B778" s="110">
        <v>2</v>
      </c>
      <c r="C778" s="110">
        <v>3</v>
      </c>
      <c r="D778" s="121">
        <v>4</v>
      </c>
      <c r="E778" s="122">
        <v>5</v>
      </c>
      <c r="F778" s="120"/>
    </row>
    <row r="779" spans="1:6" ht="18" customHeight="1" x14ac:dyDescent="0.2">
      <c r="A779" s="151"/>
      <c r="B779" s="168"/>
      <c r="C779" s="168"/>
      <c r="D779" s="131" t="s">
        <v>17</v>
      </c>
      <c r="E779" s="123">
        <v>379725.2</v>
      </c>
    </row>
    <row r="780" spans="1:6" ht="18" customHeight="1" x14ac:dyDescent="0.2">
      <c r="A780" s="153"/>
      <c r="B780" s="170"/>
      <c r="C780" s="170"/>
      <c r="D780" s="131" t="s">
        <v>18</v>
      </c>
      <c r="E780" s="123">
        <v>9636804.1199999992</v>
      </c>
    </row>
    <row r="781" spans="1:6" ht="12.6" customHeight="1" x14ac:dyDescent="0.2"/>
    <row r="782" spans="1:6" ht="15" customHeight="1" x14ac:dyDescent="0.2">
      <c r="A782" s="159" t="s">
        <v>149</v>
      </c>
      <c r="B782" s="159"/>
      <c r="C782" s="159"/>
      <c r="D782" s="159"/>
    </row>
    <row r="783" spans="1:6" ht="15.6" customHeight="1" x14ac:dyDescent="0.2">
      <c r="A783" s="160" t="s">
        <v>508</v>
      </c>
      <c r="B783" s="159"/>
      <c r="C783" s="159"/>
      <c r="D783" s="159"/>
    </row>
    <row r="784" spans="1:6" ht="15.6" customHeight="1" x14ac:dyDescent="0.2">
      <c r="A784" s="160" t="s">
        <v>509</v>
      </c>
      <c r="B784" s="159"/>
      <c r="C784" s="159"/>
      <c r="D784" s="159"/>
    </row>
    <row r="785" spans="1:4" ht="54" customHeight="1" x14ac:dyDescent="0.2">
      <c r="C785" s="130"/>
      <c r="D785" s="134"/>
    </row>
    <row r="788" spans="1:4" ht="15.6" customHeight="1" x14ac:dyDescent="0.2">
      <c r="A788" s="159"/>
      <c r="B788" s="159"/>
      <c r="C788" s="159"/>
      <c r="D788" s="159"/>
    </row>
  </sheetData>
  <autoFilter ref="A15:O780" xr:uid="{00000000-0009-0000-0000-000002000000}"/>
  <mergeCells count="702">
    <mergeCell ref="A788:D788"/>
    <mergeCell ref="C779:C780"/>
    <mergeCell ref="B779:B780"/>
    <mergeCell ref="A779:A780"/>
    <mergeCell ref="D1:E1"/>
    <mergeCell ref="K1:O1"/>
    <mergeCell ref="D2:E2"/>
    <mergeCell ref="K2:O2"/>
    <mergeCell ref="D3:E3"/>
    <mergeCell ref="K3:O3"/>
    <mergeCell ref="D4:E4"/>
    <mergeCell ref="K4:O4"/>
    <mergeCell ref="A7:E7"/>
    <mergeCell ref="A8:E8"/>
    <mergeCell ref="A9:E9"/>
    <mergeCell ref="A10:E10"/>
    <mergeCell ref="A11:E11"/>
    <mergeCell ref="A124:A126"/>
    <mergeCell ref="A127:A129"/>
    <mergeCell ref="A130:A132"/>
    <mergeCell ref="A75:A77"/>
    <mergeCell ref="A78:A80"/>
    <mergeCell ref="A81:A83"/>
    <mergeCell ref="A85:A87"/>
    <mergeCell ref="A88:A90"/>
    <mergeCell ref="A782:D782"/>
    <mergeCell ref="A784:D784"/>
    <mergeCell ref="A13:A14"/>
    <mergeCell ref="A16:A18"/>
    <mergeCell ref="A19:A21"/>
    <mergeCell ref="A22:A24"/>
    <mergeCell ref="A27:A29"/>
    <mergeCell ref="A30:A32"/>
    <mergeCell ref="A33:A41"/>
    <mergeCell ref="A42:A43"/>
    <mergeCell ref="A44:A46"/>
    <mergeCell ref="A47:A49"/>
    <mergeCell ref="A50:A52"/>
    <mergeCell ref="A53:A54"/>
    <mergeCell ref="A57:A59"/>
    <mergeCell ref="A60:A62"/>
    <mergeCell ref="A63:A65"/>
    <mergeCell ref="A66:A68"/>
    <mergeCell ref="A69:A71"/>
    <mergeCell ref="A72:A74"/>
    <mergeCell ref="A103:A105"/>
    <mergeCell ref="A106:A108"/>
    <mergeCell ref="A109:A111"/>
    <mergeCell ref="A121:A123"/>
    <mergeCell ref="A91:A93"/>
    <mergeCell ref="A94:A96"/>
    <mergeCell ref="A97:A99"/>
    <mergeCell ref="A100:A102"/>
    <mergeCell ref="A162:A164"/>
    <mergeCell ref="A165:A167"/>
    <mergeCell ref="A168:A170"/>
    <mergeCell ref="A172:A174"/>
    <mergeCell ref="A178:A180"/>
    <mergeCell ref="A181:A183"/>
    <mergeCell ref="A184:A186"/>
    <mergeCell ref="A187:A189"/>
    <mergeCell ref="A133:A135"/>
    <mergeCell ref="A136:A138"/>
    <mergeCell ref="A139:A141"/>
    <mergeCell ref="A143:A146"/>
    <mergeCell ref="A150:A152"/>
    <mergeCell ref="A153:A155"/>
    <mergeCell ref="A156:A158"/>
    <mergeCell ref="A159:A161"/>
    <mergeCell ref="A233:A235"/>
    <mergeCell ref="A236:A238"/>
    <mergeCell ref="A239:A241"/>
    <mergeCell ref="A242:A244"/>
    <mergeCell ref="A245:A247"/>
    <mergeCell ref="A251:A253"/>
    <mergeCell ref="A254:A256"/>
    <mergeCell ref="A190:A192"/>
    <mergeCell ref="A193:A195"/>
    <mergeCell ref="A196:A198"/>
    <mergeCell ref="A203:A206"/>
    <mergeCell ref="A207:A210"/>
    <mergeCell ref="A223:A225"/>
    <mergeCell ref="A226:A228"/>
    <mergeCell ref="A217:A219"/>
    <mergeCell ref="A220:A222"/>
    <mergeCell ref="A248:A250"/>
    <mergeCell ref="A259:A260"/>
    <mergeCell ref="A264:A266"/>
    <mergeCell ref="A285:A286"/>
    <mergeCell ref="A292:A294"/>
    <mergeCell ref="A346:A348"/>
    <mergeCell ref="A341:A344"/>
    <mergeCell ref="A375:A376"/>
    <mergeCell ref="A289:A291"/>
    <mergeCell ref="A295:A297"/>
    <mergeCell ref="A298:A300"/>
    <mergeCell ref="A301:A303"/>
    <mergeCell ref="A307:A309"/>
    <mergeCell ref="A310:A312"/>
    <mergeCell ref="A261:A263"/>
    <mergeCell ref="A267:A269"/>
    <mergeCell ref="A270:A272"/>
    <mergeCell ref="A273:A275"/>
    <mergeCell ref="A276:A278"/>
    <mergeCell ref="A279:A281"/>
    <mergeCell ref="A282:A284"/>
    <mergeCell ref="A313:A315"/>
    <mergeCell ref="A317:A319"/>
    <mergeCell ref="A320:A322"/>
    <mergeCell ref="A323:A325"/>
    <mergeCell ref="A326:A328"/>
    <mergeCell ref="A329:A331"/>
    <mergeCell ref="A335:A337"/>
    <mergeCell ref="A338:A340"/>
    <mergeCell ref="A332:A334"/>
    <mergeCell ref="A349:A351"/>
    <mergeCell ref="A352:A354"/>
    <mergeCell ref="A355:A357"/>
    <mergeCell ref="A358:A360"/>
    <mergeCell ref="A364:A366"/>
    <mergeCell ref="A367:A369"/>
    <mergeCell ref="A370:A372"/>
    <mergeCell ref="A361:A363"/>
    <mergeCell ref="A377:A379"/>
    <mergeCell ref="A383:A385"/>
    <mergeCell ref="A386:A388"/>
    <mergeCell ref="A389:A391"/>
    <mergeCell ref="A392:A394"/>
    <mergeCell ref="A395:A397"/>
    <mergeCell ref="A398:A400"/>
    <mergeCell ref="A380:A382"/>
    <mergeCell ref="A401:A402"/>
    <mergeCell ref="A404:A406"/>
    <mergeCell ref="A410:A412"/>
    <mergeCell ref="A413:A415"/>
    <mergeCell ref="A416:A418"/>
    <mergeCell ref="A419:A425"/>
    <mergeCell ref="A407:A409"/>
    <mergeCell ref="A426:A428"/>
    <mergeCell ref="A433:A435"/>
    <mergeCell ref="A436:A439"/>
    <mergeCell ref="A440:A443"/>
    <mergeCell ref="A444:A446"/>
    <mergeCell ref="A447:A450"/>
    <mergeCell ref="A451:A453"/>
    <mergeCell ref="A454:A455"/>
    <mergeCell ref="A429:A431"/>
    <mergeCell ref="A456:A458"/>
    <mergeCell ref="A464:A466"/>
    <mergeCell ref="A467:A469"/>
    <mergeCell ref="A470:A472"/>
    <mergeCell ref="A473:A475"/>
    <mergeCell ref="A476:A478"/>
    <mergeCell ref="A479:A481"/>
    <mergeCell ref="A482:A484"/>
    <mergeCell ref="A459:A460"/>
    <mergeCell ref="A462:A463"/>
    <mergeCell ref="A494:A496"/>
    <mergeCell ref="A497:A499"/>
    <mergeCell ref="A500:A502"/>
    <mergeCell ref="A503:A507"/>
    <mergeCell ref="A508:A513"/>
    <mergeCell ref="A521:A523"/>
    <mergeCell ref="A514:A516"/>
    <mergeCell ref="A491:A493"/>
    <mergeCell ref="A485:A489"/>
    <mergeCell ref="A517:A518"/>
    <mergeCell ref="A524:A526"/>
    <mergeCell ref="A527:A529"/>
    <mergeCell ref="A530:A532"/>
    <mergeCell ref="A533:A535"/>
    <mergeCell ref="A536:A538"/>
    <mergeCell ref="A539:A541"/>
    <mergeCell ref="A549:A551"/>
    <mergeCell ref="A542:A544"/>
    <mergeCell ref="A545:A547"/>
    <mergeCell ref="A559:A561"/>
    <mergeCell ref="A562:A564"/>
    <mergeCell ref="A565:A567"/>
    <mergeCell ref="A552:A555"/>
    <mergeCell ref="A556:A558"/>
    <mergeCell ref="A580:A582"/>
    <mergeCell ref="A583:A585"/>
    <mergeCell ref="A577:A579"/>
    <mergeCell ref="A568:A575"/>
    <mergeCell ref="A586:A588"/>
    <mergeCell ref="A589:A591"/>
    <mergeCell ref="A592:A594"/>
    <mergeCell ref="A595:A597"/>
    <mergeCell ref="A598:A601"/>
    <mergeCell ref="A607:A610"/>
    <mergeCell ref="A611:A614"/>
    <mergeCell ref="A615:A618"/>
    <mergeCell ref="A602:A604"/>
    <mergeCell ref="A619:A622"/>
    <mergeCell ref="A623:A625"/>
    <mergeCell ref="A626:A628"/>
    <mergeCell ref="A629:A631"/>
    <mergeCell ref="A636:A638"/>
    <mergeCell ref="A639:A641"/>
    <mergeCell ref="A642:A643"/>
    <mergeCell ref="A644:A646"/>
    <mergeCell ref="A632:A633"/>
    <mergeCell ref="A685:A687"/>
    <mergeCell ref="A694:A696"/>
    <mergeCell ref="A701:A703"/>
    <mergeCell ref="A704:A706"/>
    <mergeCell ref="A707:A709"/>
    <mergeCell ref="A710:A712"/>
    <mergeCell ref="A713:A715"/>
    <mergeCell ref="A716:A718"/>
    <mergeCell ref="A647:A649"/>
    <mergeCell ref="A650:A652"/>
    <mergeCell ref="A653:A657"/>
    <mergeCell ref="A668:A670"/>
    <mergeCell ref="A674:A678"/>
    <mergeCell ref="A679:A681"/>
    <mergeCell ref="A682:A684"/>
    <mergeCell ref="A664:A667"/>
    <mergeCell ref="A658:A662"/>
    <mergeCell ref="A688:A691"/>
    <mergeCell ref="A756:A758"/>
    <mergeCell ref="A759:A761"/>
    <mergeCell ref="A762:A764"/>
    <mergeCell ref="A768:A770"/>
    <mergeCell ref="A771:A773"/>
    <mergeCell ref="A774:A776"/>
    <mergeCell ref="A723:A725"/>
    <mergeCell ref="A726:A728"/>
    <mergeCell ref="A729:A731"/>
    <mergeCell ref="A740:A742"/>
    <mergeCell ref="A752:A755"/>
    <mergeCell ref="A732:A739"/>
    <mergeCell ref="A765:A767"/>
    <mergeCell ref="A719:A720"/>
    <mergeCell ref="A743:A749"/>
    <mergeCell ref="B13:B14"/>
    <mergeCell ref="B16:B18"/>
    <mergeCell ref="B19:B21"/>
    <mergeCell ref="B22:B24"/>
    <mergeCell ref="B27:B29"/>
    <mergeCell ref="B30:B32"/>
    <mergeCell ref="B33:B41"/>
    <mergeCell ref="B42:B43"/>
    <mergeCell ref="B44:B46"/>
    <mergeCell ref="B47:B49"/>
    <mergeCell ref="B50:B52"/>
    <mergeCell ref="B53:B54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5:B87"/>
    <mergeCell ref="B121:B123"/>
    <mergeCell ref="B124:B126"/>
    <mergeCell ref="B127:B129"/>
    <mergeCell ref="B130:B132"/>
    <mergeCell ref="B133:B135"/>
    <mergeCell ref="B136:B138"/>
    <mergeCell ref="B139:B141"/>
    <mergeCell ref="B143:B146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78:B180"/>
    <mergeCell ref="B181:B183"/>
    <mergeCell ref="B184:B186"/>
    <mergeCell ref="B187:B189"/>
    <mergeCell ref="B190:B192"/>
    <mergeCell ref="B193:B195"/>
    <mergeCell ref="B196:B198"/>
    <mergeCell ref="B150:B152"/>
    <mergeCell ref="B153:B155"/>
    <mergeCell ref="B156:B158"/>
    <mergeCell ref="B159:B161"/>
    <mergeCell ref="B162:B164"/>
    <mergeCell ref="B165:B167"/>
    <mergeCell ref="B168:B170"/>
    <mergeCell ref="B172:B174"/>
    <mergeCell ref="B765:B767"/>
    <mergeCell ref="B211:B216"/>
    <mergeCell ref="B230:B232"/>
    <mergeCell ref="B233:B235"/>
    <mergeCell ref="B236:B238"/>
    <mergeCell ref="B239:B241"/>
    <mergeCell ref="B242:B244"/>
    <mergeCell ref="B259:B260"/>
    <mergeCell ref="B264:B266"/>
    <mergeCell ref="B285:B286"/>
    <mergeCell ref="B292:B294"/>
    <mergeCell ref="B346:B348"/>
    <mergeCell ref="B341:B344"/>
    <mergeCell ref="B375:B376"/>
    <mergeCell ref="B298:B300"/>
    <mergeCell ref="B301:B303"/>
    <mergeCell ref="B307:B309"/>
    <mergeCell ref="B335:B337"/>
    <mergeCell ref="B338:B340"/>
    <mergeCell ref="B349:B351"/>
    <mergeCell ref="B352:B354"/>
    <mergeCell ref="B355:B357"/>
    <mergeCell ref="B332:B334"/>
    <mergeCell ref="B358:B360"/>
    <mergeCell ref="B310:B312"/>
    <mergeCell ref="B313:B315"/>
    <mergeCell ref="B317:B319"/>
    <mergeCell ref="B320:B322"/>
    <mergeCell ref="B323:B325"/>
    <mergeCell ref="B364:B366"/>
    <mergeCell ref="B367:B369"/>
    <mergeCell ref="B370:B372"/>
    <mergeCell ref="B377:B379"/>
    <mergeCell ref="B383:B385"/>
    <mergeCell ref="B361:B363"/>
    <mergeCell ref="B380:B382"/>
    <mergeCell ref="B386:B388"/>
    <mergeCell ref="B389:B391"/>
    <mergeCell ref="B392:B394"/>
    <mergeCell ref="B395:B397"/>
    <mergeCell ref="B398:B400"/>
    <mergeCell ref="B404:B406"/>
    <mergeCell ref="B410:B412"/>
    <mergeCell ref="B401:B402"/>
    <mergeCell ref="B407:B409"/>
    <mergeCell ref="B413:B415"/>
    <mergeCell ref="B416:B418"/>
    <mergeCell ref="B426:B428"/>
    <mergeCell ref="B433:B435"/>
    <mergeCell ref="B436:B439"/>
    <mergeCell ref="B419:B425"/>
    <mergeCell ref="B429:B431"/>
    <mergeCell ref="B440:B443"/>
    <mergeCell ref="B444:B446"/>
    <mergeCell ref="B447:B450"/>
    <mergeCell ref="B451:B453"/>
    <mergeCell ref="B454:B455"/>
    <mergeCell ref="B456:B458"/>
    <mergeCell ref="B464:B466"/>
    <mergeCell ref="B467:B469"/>
    <mergeCell ref="B459:B460"/>
    <mergeCell ref="B462:B463"/>
    <mergeCell ref="B521:B523"/>
    <mergeCell ref="B524:B526"/>
    <mergeCell ref="B527:B529"/>
    <mergeCell ref="B530:B532"/>
    <mergeCell ref="B533:B535"/>
    <mergeCell ref="B577:B579"/>
    <mergeCell ref="B568:B575"/>
    <mergeCell ref="B470:B472"/>
    <mergeCell ref="B473:B475"/>
    <mergeCell ref="B476:B478"/>
    <mergeCell ref="B514:B516"/>
    <mergeCell ref="B517:B518"/>
    <mergeCell ref="B536:B538"/>
    <mergeCell ref="B539:B541"/>
    <mergeCell ref="B479:B481"/>
    <mergeCell ref="B482:B484"/>
    <mergeCell ref="B494:B496"/>
    <mergeCell ref="B497:B499"/>
    <mergeCell ref="B500:B502"/>
    <mergeCell ref="B491:B493"/>
    <mergeCell ref="B485:B489"/>
    <mergeCell ref="B503:B507"/>
    <mergeCell ref="B508:B513"/>
    <mergeCell ref="B549:B551"/>
    <mergeCell ref="B559:B561"/>
    <mergeCell ref="B562:B564"/>
    <mergeCell ref="B565:B567"/>
    <mergeCell ref="B552:B555"/>
    <mergeCell ref="B602:B604"/>
    <mergeCell ref="B668:B670"/>
    <mergeCell ref="B542:B544"/>
    <mergeCell ref="B545:B547"/>
    <mergeCell ref="B556:B558"/>
    <mergeCell ref="B580:B582"/>
    <mergeCell ref="B592:B594"/>
    <mergeCell ref="B595:B597"/>
    <mergeCell ref="B642:B643"/>
    <mergeCell ref="B644:B646"/>
    <mergeCell ref="B647:B649"/>
    <mergeCell ref="B650:B652"/>
    <mergeCell ref="B653:B657"/>
    <mergeCell ref="B658:B662"/>
    <mergeCell ref="B598:B601"/>
    <mergeCell ref="B607:B610"/>
    <mergeCell ref="B688:B691"/>
    <mergeCell ref="B611:B614"/>
    <mergeCell ref="B615:B618"/>
    <mergeCell ref="B619:B622"/>
    <mergeCell ref="B623:B625"/>
    <mergeCell ref="B626:B628"/>
    <mergeCell ref="B629:B631"/>
    <mergeCell ref="B752:B755"/>
    <mergeCell ref="B217:B219"/>
    <mergeCell ref="B220:B222"/>
    <mergeCell ref="B223:B225"/>
    <mergeCell ref="B226:B228"/>
    <mergeCell ref="B679:B681"/>
    <mergeCell ref="B682:B684"/>
    <mergeCell ref="B685:B687"/>
    <mergeCell ref="B694:B696"/>
    <mergeCell ref="B701:B703"/>
    <mergeCell ref="B636:B638"/>
    <mergeCell ref="B639:B641"/>
    <mergeCell ref="B674:B678"/>
    <mergeCell ref="B632:B633"/>
    <mergeCell ref="B583:B585"/>
    <mergeCell ref="B586:B588"/>
    <mergeCell ref="B589:B591"/>
    <mergeCell ref="B756:B758"/>
    <mergeCell ref="B732:B739"/>
    <mergeCell ref="B704:B706"/>
    <mergeCell ref="B707:B709"/>
    <mergeCell ref="B710:B712"/>
    <mergeCell ref="B713:B715"/>
    <mergeCell ref="B716:B718"/>
    <mergeCell ref="B723:B725"/>
    <mergeCell ref="B726:B728"/>
    <mergeCell ref="B729:B731"/>
    <mergeCell ref="B719:B720"/>
    <mergeCell ref="B743:B749"/>
    <mergeCell ref="B759:B761"/>
    <mergeCell ref="B762:B764"/>
    <mergeCell ref="B768:B770"/>
    <mergeCell ref="B771:B773"/>
    <mergeCell ref="B774:B776"/>
    <mergeCell ref="C13:C14"/>
    <mergeCell ref="C16:C18"/>
    <mergeCell ref="C19:C21"/>
    <mergeCell ref="C22:C24"/>
    <mergeCell ref="C27:C29"/>
    <mergeCell ref="C30:C32"/>
    <mergeCell ref="C33:C41"/>
    <mergeCell ref="C42:C43"/>
    <mergeCell ref="C44:C46"/>
    <mergeCell ref="C47:C49"/>
    <mergeCell ref="C50:C52"/>
    <mergeCell ref="C53:C54"/>
    <mergeCell ref="C57:C59"/>
    <mergeCell ref="C60:C62"/>
    <mergeCell ref="C63:C65"/>
    <mergeCell ref="C66:C68"/>
    <mergeCell ref="C69:C71"/>
    <mergeCell ref="B740:B742"/>
    <mergeCell ref="C100:C102"/>
    <mergeCell ref="C72:C74"/>
    <mergeCell ref="C75:C77"/>
    <mergeCell ref="C78:C80"/>
    <mergeCell ref="C81:C83"/>
    <mergeCell ref="C85:C87"/>
    <mergeCell ref="C88:C90"/>
    <mergeCell ref="C91:C93"/>
    <mergeCell ref="C94:C96"/>
    <mergeCell ref="C97:C99"/>
    <mergeCell ref="C178:C180"/>
    <mergeCell ref="C181:C183"/>
    <mergeCell ref="C184:C186"/>
    <mergeCell ref="C130:C132"/>
    <mergeCell ref="C133:C135"/>
    <mergeCell ref="C136:C138"/>
    <mergeCell ref="C139:C141"/>
    <mergeCell ref="C143:C146"/>
    <mergeCell ref="C150:C152"/>
    <mergeCell ref="C153:C155"/>
    <mergeCell ref="C156:C158"/>
    <mergeCell ref="C187:C189"/>
    <mergeCell ref="C190:C192"/>
    <mergeCell ref="C193:C195"/>
    <mergeCell ref="C196:C198"/>
    <mergeCell ref="C203:C206"/>
    <mergeCell ref="C207:C210"/>
    <mergeCell ref="C765:C767"/>
    <mergeCell ref="C211:C216"/>
    <mergeCell ref="C259:C260"/>
    <mergeCell ref="C264:C266"/>
    <mergeCell ref="C285:C286"/>
    <mergeCell ref="C292:C294"/>
    <mergeCell ref="C346:C348"/>
    <mergeCell ref="C341:C344"/>
    <mergeCell ref="C375:C376"/>
    <mergeCell ref="C380:C382"/>
    <mergeCell ref="C401:C402"/>
    <mergeCell ref="C407:C409"/>
    <mergeCell ref="C429:C431"/>
    <mergeCell ref="C459:C460"/>
    <mergeCell ref="C310:C312"/>
    <mergeCell ref="C313:C315"/>
    <mergeCell ref="C335:C337"/>
    <mergeCell ref="C282:C284"/>
    <mergeCell ref="C289:C291"/>
    <mergeCell ref="C295:C297"/>
    <mergeCell ref="C298:C300"/>
    <mergeCell ref="C301:C303"/>
    <mergeCell ref="C307:C309"/>
    <mergeCell ref="C245:C247"/>
    <mergeCell ref="C251:C253"/>
    <mergeCell ref="C338:C340"/>
    <mergeCell ref="C349:C351"/>
    <mergeCell ref="C352:C354"/>
    <mergeCell ref="C355:C357"/>
    <mergeCell ref="C358:C360"/>
    <mergeCell ref="C364:C366"/>
    <mergeCell ref="C367:C369"/>
    <mergeCell ref="C361:C363"/>
    <mergeCell ref="C370:C372"/>
    <mergeCell ref="C377:C379"/>
    <mergeCell ref="C383:C385"/>
    <mergeCell ref="C386:C388"/>
    <mergeCell ref="C389:C391"/>
    <mergeCell ref="C392:C394"/>
    <mergeCell ref="C395:C397"/>
    <mergeCell ref="C398:C400"/>
    <mergeCell ref="C404:C406"/>
    <mergeCell ref="C410:C412"/>
    <mergeCell ref="C413:C415"/>
    <mergeCell ref="C416:C418"/>
    <mergeCell ref="C419:C425"/>
    <mergeCell ref="C426:C428"/>
    <mergeCell ref="C433:C435"/>
    <mergeCell ref="C436:C439"/>
    <mergeCell ref="C440:C443"/>
    <mergeCell ref="C444:C446"/>
    <mergeCell ref="C447:C450"/>
    <mergeCell ref="C451:C453"/>
    <mergeCell ref="C454:C455"/>
    <mergeCell ref="C456:C458"/>
    <mergeCell ref="C464:C466"/>
    <mergeCell ref="C467:C469"/>
    <mergeCell ref="C470:C472"/>
    <mergeCell ref="C473:C475"/>
    <mergeCell ref="C476:C478"/>
    <mergeCell ref="C479:C481"/>
    <mergeCell ref="C462:C463"/>
    <mergeCell ref="C482:C484"/>
    <mergeCell ref="C494:C496"/>
    <mergeCell ref="C497:C499"/>
    <mergeCell ref="C500:C502"/>
    <mergeCell ref="C503:C507"/>
    <mergeCell ref="C508:C513"/>
    <mergeCell ref="C514:C516"/>
    <mergeCell ref="C491:C493"/>
    <mergeCell ref="C485:C489"/>
    <mergeCell ref="C517:C518"/>
    <mergeCell ref="C521:C523"/>
    <mergeCell ref="C524:C526"/>
    <mergeCell ref="C527:C529"/>
    <mergeCell ref="C530:C532"/>
    <mergeCell ref="C533:C535"/>
    <mergeCell ref="C536:C538"/>
    <mergeCell ref="C539:C541"/>
    <mergeCell ref="C542:C544"/>
    <mergeCell ref="C545:C547"/>
    <mergeCell ref="C549:C551"/>
    <mergeCell ref="C559:C561"/>
    <mergeCell ref="C562:C564"/>
    <mergeCell ref="C565:C567"/>
    <mergeCell ref="C552:C555"/>
    <mergeCell ref="C556:C558"/>
    <mergeCell ref="C580:C582"/>
    <mergeCell ref="C577:C579"/>
    <mergeCell ref="C568:C575"/>
    <mergeCell ref="C583:C585"/>
    <mergeCell ref="C586:C588"/>
    <mergeCell ref="C589:C591"/>
    <mergeCell ref="C592:C594"/>
    <mergeCell ref="C595:C597"/>
    <mergeCell ref="C598:C601"/>
    <mergeCell ref="C607:C610"/>
    <mergeCell ref="C611:C614"/>
    <mergeCell ref="C602:C604"/>
    <mergeCell ref="C615:C618"/>
    <mergeCell ref="C619:C622"/>
    <mergeCell ref="C623:C625"/>
    <mergeCell ref="C626:C628"/>
    <mergeCell ref="C629:C631"/>
    <mergeCell ref="C636:C638"/>
    <mergeCell ref="C639:C641"/>
    <mergeCell ref="C642:C643"/>
    <mergeCell ref="C632:C633"/>
    <mergeCell ref="C682:C684"/>
    <mergeCell ref="C685:C687"/>
    <mergeCell ref="C694:C696"/>
    <mergeCell ref="C701:C703"/>
    <mergeCell ref="C704:C706"/>
    <mergeCell ref="C707:C709"/>
    <mergeCell ref="C710:C712"/>
    <mergeCell ref="C713:C715"/>
    <mergeCell ref="C644:C646"/>
    <mergeCell ref="C647:C649"/>
    <mergeCell ref="C650:C652"/>
    <mergeCell ref="C653:C657"/>
    <mergeCell ref="C668:C670"/>
    <mergeCell ref="C674:C678"/>
    <mergeCell ref="C679:C681"/>
    <mergeCell ref="C658:C662"/>
    <mergeCell ref="C688:C691"/>
    <mergeCell ref="D13:D14"/>
    <mergeCell ref="E13:E14"/>
    <mergeCell ref="A118:A120"/>
    <mergeCell ref="B118:B120"/>
    <mergeCell ref="C118:C120"/>
    <mergeCell ref="A147:A149"/>
    <mergeCell ref="B147:B149"/>
    <mergeCell ref="C147:C149"/>
    <mergeCell ref="A175:A177"/>
    <mergeCell ref="B175:B177"/>
    <mergeCell ref="C175:C177"/>
    <mergeCell ref="B114:B117"/>
    <mergeCell ref="C114:C117"/>
    <mergeCell ref="C159:C161"/>
    <mergeCell ref="C162:C164"/>
    <mergeCell ref="C165:C167"/>
    <mergeCell ref="C168:C170"/>
    <mergeCell ref="C172:C174"/>
    <mergeCell ref="C103:C105"/>
    <mergeCell ref="C106:C108"/>
    <mergeCell ref="C109:C111"/>
    <mergeCell ref="C121:C123"/>
    <mergeCell ref="C124:C126"/>
    <mergeCell ref="C127:C129"/>
    <mergeCell ref="A304:A306"/>
    <mergeCell ref="B304:B306"/>
    <mergeCell ref="C304:C306"/>
    <mergeCell ref="C332:C334"/>
    <mergeCell ref="C217:C219"/>
    <mergeCell ref="C220:C222"/>
    <mergeCell ref="C223:C225"/>
    <mergeCell ref="C226:C228"/>
    <mergeCell ref="C279:C281"/>
    <mergeCell ref="C317:C319"/>
    <mergeCell ref="C320:C322"/>
    <mergeCell ref="C323:C325"/>
    <mergeCell ref="C326:C328"/>
    <mergeCell ref="C329:C331"/>
    <mergeCell ref="B326:B328"/>
    <mergeCell ref="B329:B331"/>
    <mergeCell ref="B270:B272"/>
    <mergeCell ref="B273:B275"/>
    <mergeCell ref="B276:B278"/>
    <mergeCell ref="B279:B281"/>
    <mergeCell ref="B282:B284"/>
    <mergeCell ref="B289:B291"/>
    <mergeCell ref="B295:B297"/>
    <mergeCell ref="B245:B247"/>
    <mergeCell ref="C201:C202"/>
    <mergeCell ref="B201:B202"/>
    <mergeCell ref="A201:A202"/>
    <mergeCell ref="C254:C256"/>
    <mergeCell ref="C261:C263"/>
    <mergeCell ref="C267:C269"/>
    <mergeCell ref="C270:C272"/>
    <mergeCell ref="C273:C275"/>
    <mergeCell ref="C276:C278"/>
    <mergeCell ref="C230:C232"/>
    <mergeCell ref="C233:C235"/>
    <mergeCell ref="C236:C238"/>
    <mergeCell ref="C239:C241"/>
    <mergeCell ref="C242:C244"/>
    <mergeCell ref="C248:C250"/>
    <mergeCell ref="B248:B250"/>
    <mergeCell ref="B251:B253"/>
    <mergeCell ref="B254:B256"/>
    <mergeCell ref="B261:B263"/>
    <mergeCell ref="B267:B269"/>
    <mergeCell ref="B203:B206"/>
    <mergeCell ref="B207:B210"/>
    <mergeCell ref="A211:A216"/>
    <mergeCell ref="A230:A232"/>
    <mergeCell ref="A783:D783"/>
    <mergeCell ref="B664:B667"/>
    <mergeCell ref="C664:C667"/>
    <mergeCell ref="A671:A673"/>
    <mergeCell ref="B671:B673"/>
    <mergeCell ref="C671:C673"/>
    <mergeCell ref="B697:B700"/>
    <mergeCell ref="C697:C700"/>
    <mergeCell ref="A697:A700"/>
    <mergeCell ref="C774:C776"/>
    <mergeCell ref="C759:C761"/>
    <mergeCell ref="C762:C764"/>
    <mergeCell ref="C768:C770"/>
    <mergeCell ref="C771:C773"/>
    <mergeCell ref="C716:C718"/>
    <mergeCell ref="C723:C725"/>
    <mergeCell ref="C726:C728"/>
    <mergeCell ref="C729:C731"/>
    <mergeCell ref="C740:C742"/>
    <mergeCell ref="C752:C755"/>
    <mergeCell ref="C732:C739"/>
    <mergeCell ref="C719:C720"/>
    <mergeCell ref="C743:C749"/>
    <mergeCell ref="C756:C758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4"/>
  <sheetViews>
    <sheetView view="pageBreakPreview" topLeftCell="A6" zoomScale="60" zoomScaleNormal="30" zoomScalePageLayoutView="40" workbookViewId="0">
      <pane ySplit="4" topLeftCell="A125" activePane="bottomLeft" state="frozen"/>
      <selection pane="bottomLeft" activeCell="A186" sqref="A186:XFD186"/>
    </sheetView>
  </sheetViews>
  <sheetFormatPr defaultColWidth="9.33203125" defaultRowHeight="18.75" x14ac:dyDescent="0.3"/>
  <cols>
    <col min="1" max="1" width="7.83203125" style="82" customWidth="1"/>
    <col min="2" max="2" width="41.6640625" style="83" customWidth="1"/>
    <col min="3" max="3" width="17.5" style="84" customWidth="1"/>
    <col min="4" max="5" width="16.5" style="84" customWidth="1"/>
    <col min="6" max="6" width="15.83203125" style="84" customWidth="1"/>
    <col min="7" max="7" width="17.5" style="84" customWidth="1"/>
    <col min="8" max="8" width="15.83203125" style="84" customWidth="1"/>
    <col min="9" max="9" width="17.1640625" style="84" customWidth="1"/>
    <col min="10" max="10" width="18.5" style="84" customWidth="1"/>
    <col min="11" max="16384" width="9.33203125" style="82"/>
  </cols>
  <sheetData>
    <row r="1" spans="1:11" ht="27.75" hidden="1" customHeight="1" x14ac:dyDescent="0.3">
      <c r="J1" s="175" t="s">
        <v>150</v>
      </c>
      <c r="K1" s="175"/>
    </row>
    <row r="2" spans="1:11" ht="387" hidden="1" customHeight="1" x14ac:dyDescent="0.3">
      <c r="J2" s="175"/>
      <c r="K2" s="175"/>
    </row>
    <row r="3" spans="1:11" ht="51" hidden="1" customHeight="1" x14ac:dyDescent="0.3">
      <c r="J3" s="175"/>
      <c r="K3" s="175"/>
    </row>
    <row r="4" spans="1:11" ht="3" hidden="1" customHeight="1" x14ac:dyDescent="0.3">
      <c r="J4" s="175"/>
      <c r="K4" s="175"/>
    </row>
    <row r="5" spans="1:11" ht="18.75" hidden="1" customHeight="1" x14ac:dyDescent="0.3">
      <c r="J5" s="96"/>
      <c r="K5" s="95"/>
    </row>
    <row r="6" spans="1:11" ht="27" customHeight="1" x14ac:dyDescent="0.3">
      <c r="J6" s="97" t="s">
        <v>151</v>
      </c>
      <c r="K6" s="95"/>
    </row>
    <row r="7" spans="1:11" ht="20.100000000000001" customHeight="1" x14ac:dyDescent="0.3">
      <c r="J7" s="98"/>
      <c r="K7" s="95"/>
    </row>
    <row r="8" spans="1:11" s="81" customFormat="1" ht="25.5" customHeight="1" x14ac:dyDescent="0.3">
      <c r="A8" s="85"/>
      <c r="B8" s="86"/>
      <c r="C8" s="85"/>
      <c r="D8" s="85"/>
      <c r="E8" s="85"/>
      <c r="F8" s="85"/>
      <c r="G8" s="85"/>
      <c r="H8" s="85"/>
      <c r="I8" s="85"/>
      <c r="J8" s="85"/>
    </row>
    <row r="9" spans="1:11" ht="79.150000000000006" customHeight="1" x14ac:dyDescent="0.3">
      <c r="A9" s="80" t="s">
        <v>9</v>
      </c>
      <c r="B9" s="80" t="s">
        <v>152</v>
      </c>
      <c r="C9" s="87" t="s">
        <v>153</v>
      </c>
      <c r="D9" s="87" t="s">
        <v>154</v>
      </c>
      <c r="E9" s="87" t="s">
        <v>155</v>
      </c>
      <c r="F9" s="87" t="s">
        <v>156</v>
      </c>
      <c r="G9" s="87" t="s">
        <v>157</v>
      </c>
      <c r="H9" s="87" t="s">
        <v>158</v>
      </c>
      <c r="I9" s="87" t="s">
        <v>159</v>
      </c>
      <c r="J9" s="87" t="s">
        <v>160</v>
      </c>
    </row>
    <row r="10" spans="1:11" ht="32.25" customHeight="1" x14ac:dyDescent="0.3">
      <c r="A10" s="88">
        <v>1</v>
      </c>
      <c r="B10" s="88">
        <v>2</v>
      </c>
      <c r="C10" s="88">
        <v>3</v>
      </c>
      <c r="D10" s="88">
        <v>4</v>
      </c>
      <c r="E10" s="88"/>
      <c r="F10" s="88"/>
      <c r="G10" s="88"/>
      <c r="H10" s="88"/>
      <c r="I10" s="88">
        <v>5</v>
      </c>
      <c r="J10" s="88">
        <v>6</v>
      </c>
    </row>
    <row r="11" spans="1:11" ht="35.1" customHeight="1" x14ac:dyDescent="0.3">
      <c r="A11" s="89">
        <v>1</v>
      </c>
      <c r="B11" s="90" t="s">
        <v>161</v>
      </c>
      <c r="C11" s="80"/>
      <c r="D11" s="87">
        <v>3702831.57</v>
      </c>
      <c r="E11" s="87"/>
      <c r="F11" s="87"/>
      <c r="G11" s="87"/>
      <c r="H11" s="87"/>
      <c r="I11" s="87">
        <v>151890.07999999999</v>
      </c>
      <c r="J11" s="87">
        <f t="shared" ref="J11:J13" si="0">SUM(D11+I11)</f>
        <v>3854721.65</v>
      </c>
    </row>
    <row r="12" spans="1:11" ht="35.1" customHeight="1" x14ac:dyDescent="0.3">
      <c r="A12" s="89">
        <v>2</v>
      </c>
      <c r="B12" s="90" t="s">
        <v>162</v>
      </c>
      <c r="C12" s="80"/>
      <c r="D12" s="87">
        <v>7405663.1399999997</v>
      </c>
      <c r="E12" s="87"/>
      <c r="F12" s="87"/>
      <c r="G12" s="87"/>
      <c r="H12" s="87"/>
      <c r="I12" s="87">
        <v>303780.15999999997</v>
      </c>
      <c r="J12" s="87">
        <f t="shared" si="0"/>
        <v>7709443.2999999998</v>
      </c>
    </row>
    <row r="13" spans="1:11" ht="35.1" customHeight="1" x14ac:dyDescent="0.3">
      <c r="A13" s="89">
        <v>3</v>
      </c>
      <c r="B13" s="90" t="s">
        <v>163</v>
      </c>
      <c r="C13" s="80"/>
      <c r="D13" s="87">
        <v>1851415.78</v>
      </c>
      <c r="E13" s="87"/>
      <c r="F13" s="87"/>
      <c r="G13" s="87"/>
      <c r="H13" s="87"/>
      <c r="I13" s="87">
        <v>75945.039999999994</v>
      </c>
      <c r="J13" s="87">
        <f t="shared" si="0"/>
        <v>1927360.82</v>
      </c>
    </row>
    <row r="14" spans="1:11" ht="35.1" customHeight="1" x14ac:dyDescent="0.3">
      <c r="A14" s="89">
        <v>4</v>
      </c>
      <c r="B14" s="90" t="s">
        <v>164</v>
      </c>
      <c r="C14" s="87">
        <v>4754302.4800000004</v>
      </c>
      <c r="D14" s="87">
        <v>7405663.1399999997</v>
      </c>
      <c r="E14" s="87"/>
      <c r="F14" s="87"/>
      <c r="G14" s="87"/>
      <c r="H14" s="87"/>
      <c r="I14" s="87">
        <v>551780.16</v>
      </c>
      <c r="J14" s="87">
        <f>SUM(C14+D14+I14)</f>
        <v>12711745.780000001</v>
      </c>
    </row>
    <row r="15" spans="1:11" ht="35.1" customHeight="1" x14ac:dyDescent="0.3">
      <c r="A15" s="89">
        <v>5</v>
      </c>
      <c r="B15" s="90" t="s">
        <v>165</v>
      </c>
      <c r="C15" s="87">
        <v>2377151.2400000002</v>
      </c>
      <c r="D15" s="87"/>
      <c r="E15" s="87"/>
      <c r="F15" s="87"/>
      <c r="G15" s="87"/>
      <c r="H15" s="87"/>
      <c r="I15" s="87">
        <v>124000</v>
      </c>
      <c r="J15" s="87">
        <f t="shared" ref="J15:J24" si="1">SUM(C15+I15)</f>
        <v>2501151.2400000002</v>
      </c>
    </row>
    <row r="16" spans="1:11" ht="35.1" customHeight="1" x14ac:dyDescent="0.3">
      <c r="A16" s="89">
        <v>6</v>
      </c>
      <c r="B16" s="91" t="s">
        <v>166</v>
      </c>
      <c r="C16" s="87">
        <v>2377151.2400000002</v>
      </c>
      <c r="D16" s="87"/>
      <c r="E16" s="87"/>
      <c r="F16" s="87"/>
      <c r="G16" s="87"/>
      <c r="H16" s="87"/>
      <c r="I16" s="87">
        <v>124000</v>
      </c>
      <c r="J16" s="87">
        <f t="shared" si="1"/>
        <v>2501151.2400000002</v>
      </c>
    </row>
    <row r="17" spans="1:10" ht="35.1" customHeight="1" x14ac:dyDescent="0.3">
      <c r="A17" s="89">
        <v>7</v>
      </c>
      <c r="B17" s="91" t="s">
        <v>167</v>
      </c>
      <c r="C17" s="87">
        <v>2377151.2400000002</v>
      </c>
      <c r="D17" s="87"/>
      <c r="E17" s="87"/>
      <c r="F17" s="87"/>
      <c r="G17" s="87"/>
      <c r="H17" s="87"/>
      <c r="I17" s="87">
        <v>124000</v>
      </c>
      <c r="J17" s="87">
        <f t="shared" si="1"/>
        <v>2501151.2400000002</v>
      </c>
    </row>
    <row r="18" spans="1:10" ht="35.1" customHeight="1" x14ac:dyDescent="0.3">
      <c r="A18" s="89">
        <v>8</v>
      </c>
      <c r="B18" s="91" t="s">
        <v>168</v>
      </c>
      <c r="C18" s="87">
        <v>2377151.2400000002</v>
      </c>
      <c r="D18" s="87"/>
      <c r="E18" s="87"/>
      <c r="F18" s="87"/>
      <c r="G18" s="87"/>
      <c r="H18" s="87"/>
      <c r="I18" s="87">
        <v>124000</v>
      </c>
      <c r="J18" s="87">
        <f t="shared" si="1"/>
        <v>2501151.2400000002</v>
      </c>
    </row>
    <row r="19" spans="1:10" ht="35.1" customHeight="1" x14ac:dyDescent="0.3">
      <c r="A19" s="89">
        <v>9</v>
      </c>
      <c r="B19" s="91" t="s">
        <v>169</v>
      </c>
      <c r="C19" s="87">
        <v>2377151.2400000002</v>
      </c>
      <c r="D19" s="87"/>
      <c r="E19" s="87"/>
      <c r="F19" s="87"/>
      <c r="G19" s="87"/>
      <c r="H19" s="87"/>
      <c r="I19" s="87">
        <v>124000</v>
      </c>
      <c r="J19" s="87">
        <f t="shared" si="1"/>
        <v>2501151.2400000002</v>
      </c>
    </row>
    <row r="20" spans="1:10" ht="35.1" customHeight="1" x14ac:dyDescent="0.3">
      <c r="A20" s="89">
        <v>10</v>
      </c>
      <c r="B20" s="91" t="s">
        <v>170</v>
      </c>
      <c r="C20" s="87">
        <v>2377151.2400000002</v>
      </c>
      <c r="D20" s="87"/>
      <c r="E20" s="87"/>
      <c r="F20" s="87"/>
      <c r="G20" s="87"/>
      <c r="H20" s="87"/>
      <c r="I20" s="87">
        <v>124000</v>
      </c>
      <c r="J20" s="87">
        <f t="shared" si="1"/>
        <v>2501151.2400000002</v>
      </c>
    </row>
    <row r="21" spans="1:10" ht="35.1" customHeight="1" x14ac:dyDescent="0.3">
      <c r="A21" s="89">
        <v>11</v>
      </c>
      <c r="B21" s="91" t="s">
        <v>171</v>
      </c>
      <c r="C21" s="87">
        <v>2377151.2400000002</v>
      </c>
      <c r="D21" s="87"/>
      <c r="E21" s="87"/>
      <c r="F21" s="87"/>
      <c r="G21" s="87"/>
      <c r="H21" s="87"/>
      <c r="I21" s="87">
        <v>124000</v>
      </c>
      <c r="J21" s="87">
        <f t="shared" si="1"/>
        <v>2501151.2400000002</v>
      </c>
    </row>
    <row r="22" spans="1:10" ht="35.1" customHeight="1" x14ac:dyDescent="0.3">
      <c r="A22" s="89">
        <v>12</v>
      </c>
      <c r="B22" s="91" t="s">
        <v>172</v>
      </c>
      <c r="C22" s="87">
        <v>2377151.2400000002</v>
      </c>
      <c r="D22" s="87"/>
      <c r="E22" s="87"/>
      <c r="F22" s="87"/>
      <c r="G22" s="87"/>
      <c r="H22" s="87"/>
      <c r="I22" s="87">
        <v>124000</v>
      </c>
      <c r="J22" s="87">
        <f t="shared" si="1"/>
        <v>2501151.2400000002</v>
      </c>
    </row>
    <row r="23" spans="1:10" ht="35.1" customHeight="1" x14ac:dyDescent="0.3">
      <c r="A23" s="89">
        <v>13</v>
      </c>
      <c r="B23" s="91" t="s">
        <v>173</v>
      </c>
      <c r="C23" s="87">
        <v>2377151.2400000002</v>
      </c>
      <c r="D23" s="87"/>
      <c r="E23" s="87"/>
      <c r="F23" s="87"/>
      <c r="G23" s="87"/>
      <c r="H23" s="87"/>
      <c r="I23" s="87">
        <v>124000</v>
      </c>
      <c r="J23" s="87">
        <f t="shared" si="1"/>
        <v>2501151.2400000002</v>
      </c>
    </row>
    <row r="24" spans="1:10" ht="35.1" customHeight="1" x14ac:dyDescent="0.3">
      <c r="A24" s="89">
        <v>14</v>
      </c>
      <c r="B24" s="91" t="s">
        <v>174</v>
      </c>
      <c r="C24" s="87">
        <v>2377151.2400000002</v>
      </c>
      <c r="D24" s="87"/>
      <c r="E24" s="87"/>
      <c r="F24" s="87"/>
      <c r="G24" s="87"/>
      <c r="H24" s="87"/>
      <c r="I24" s="87">
        <v>124000</v>
      </c>
      <c r="J24" s="87">
        <f t="shared" si="1"/>
        <v>2501151.2400000002</v>
      </c>
    </row>
    <row r="25" spans="1:10" ht="32.25" customHeight="1" x14ac:dyDescent="0.3">
      <c r="A25" s="92">
        <v>1</v>
      </c>
      <c r="B25" s="88">
        <v>2</v>
      </c>
      <c r="C25" s="88">
        <v>3</v>
      </c>
      <c r="D25" s="88">
        <v>4</v>
      </c>
      <c r="E25" s="88"/>
      <c r="F25" s="88"/>
      <c r="G25" s="88"/>
      <c r="H25" s="88"/>
      <c r="I25" s="88">
        <v>5</v>
      </c>
      <c r="J25" s="88">
        <v>6</v>
      </c>
    </row>
    <row r="26" spans="1:10" ht="35.1" customHeight="1" x14ac:dyDescent="0.3">
      <c r="A26" s="89">
        <v>15</v>
      </c>
      <c r="B26" s="91" t="s">
        <v>175</v>
      </c>
      <c r="C26" s="87">
        <v>2377151.2400000002</v>
      </c>
      <c r="D26" s="87"/>
      <c r="E26" s="87"/>
      <c r="F26" s="87"/>
      <c r="G26" s="87"/>
      <c r="H26" s="87"/>
      <c r="I26" s="87">
        <v>124000</v>
      </c>
      <c r="J26" s="87">
        <f t="shared" ref="J26:J36" si="2">SUM(C26+I26)</f>
        <v>2501151.2400000002</v>
      </c>
    </row>
    <row r="27" spans="1:10" ht="35.1" customHeight="1" x14ac:dyDescent="0.3">
      <c r="A27" s="89">
        <v>16</v>
      </c>
      <c r="B27" s="91" t="s">
        <v>176</v>
      </c>
      <c r="C27" s="87">
        <v>2377151.2400000002</v>
      </c>
      <c r="D27" s="87"/>
      <c r="E27" s="87"/>
      <c r="F27" s="87"/>
      <c r="G27" s="87"/>
      <c r="H27" s="87"/>
      <c r="I27" s="87">
        <v>124000</v>
      </c>
      <c r="J27" s="87">
        <f t="shared" si="2"/>
        <v>2501151.2400000002</v>
      </c>
    </row>
    <row r="28" spans="1:10" ht="35.1" customHeight="1" x14ac:dyDescent="0.3">
      <c r="A28" s="89">
        <v>17</v>
      </c>
      <c r="B28" s="91" t="s">
        <v>177</v>
      </c>
      <c r="C28" s="87">
        <v>2377151.2400000002</v>
      </c>
      <c r="D28" s="87"/>
      <c r="E28" s="87"/>
      <c r="F28" s="87"/>
      <c r="G28" s="87"/>
      <c r="H28" s="87"/>
      <c r="I28" s="87">
        <v>124000</v>
      </c>
      <c r="J28" s="87">
        <f t="shared" si="2"/>
        <v>2501151.2400000002</v>
      </c>
    </row>
    <row r="29" spans="1:10" ht="35.1" customHeight="1" x14ac:dyDescent="0.3">
      <c r="A29" s="89">
        <v>18</v>
      </c>
      <c r="B29" s="91" t="s">
        <v>178</v>
      </c>
      <c r="C29" s="87">
        <v>2377151.2400000002</v>
      </c>
      <c r="D29" s="87"/>
      <c r="E29" s="87"/>
      <c r="F29" s="87"/>
      <c r="G29" s="87"/>
      <c r="H29" s="87"/>
      <c r="I29" s="87">
        <v>124000</v>
      </c>
      <c r="J29" s="87">
        <f t="shared" si="2"/>
        <v>2501151.2400000002</v>
      </c>
    </row>
    <row r="30" spans="1:10" ht="35.1" customHeight="1" x14ac:dyDescent="0.3">
      <c r="A30" s="89">
        <v>19</v>
      </c>
      <c r="B30" s="91" t="s">
        <v>179</v>
      </c>
      <c r="C30" s="87">
        <v>2377151.2400000002</v>
      </c>
      <c r="D30" s="87"/>
      <c r="E30" s="87"/>
      <c r="F30" s="87"/>
      <c r="G30" s="87"/>
      <c r="H30" s="87"/>
      <c r="I30" s="87">
        <v>124000</v>
      </c>
      <c r="J30" s="87">
        <f t="shared" si="2"/>
        <v>2501151.2400000002</v>
      </c>
    </row>
    <row r="31" spans="1:10" ht="35.1" customHeight="1" x14ac:dyDescent="0.3">
      <c r="A31" s="89">
        <v>20</v>
      </c>
      <c r="B31" s="91" t="s">
        <v>180</v>
      </c>
      <c r="C31" s="87">
        <v>2377151.2400000002</v>
      </c>
      <c r="D31" s="87"/>
      <c r="E31" s="87"/>
      <c r="F31" s="87"/>
      <c r="G31" s="87"/>
      <c r="H31" s="87"/>
      <c r="I31" s="87">
        <v>124000</v>
      </c>
      <c r="J31" s="87">
        <f t="shared" si="2"/>
        <v>2501151.2400000002</v>
      </c>
    </row>
    <row r="32" spans="1:10" ht="35.1" customHeight="1" x14ac:dyDescent="0.3">
      <c r="A32" s="89">
        <v>21</v>
      </c>
      <c r="B32" s="91" t="s">
        <v>181</v>
      </c>
      <c r="C32" s="87">
        <v>2377151.2400000002</v>
      </c>
      <c r="D32" s="87"/>
      <c r="E32" s="87"/>
      <c r="F32" s="87"/>
      <c r="G32" s="87"/>
      <c r="H32" s="87"/>
      <c r="I32" s="87">
        <v>124000</v>
      </c>
      <c r="J32" s="87">
        <f t="shared" si="2"/>
        <v>2501151.2400000002</v>
      </c>
    </row>
    <row r="33" spans="1:10" ht="35.1" customHeight="1" x14ac:dyDescent="0.3">
      <c r="A33" s="89">
        <v>22</v>
      </c>
      <c r="B33" s="91" t="s">
        <v>182</v>
      </c>
      <c r="C33" s="87">
        <v>2377151.2400000002</v>
      </c>
      <c r="D33" s="87"/>
      <c r="E33" s="87"/>
      <c r="F33" s="87"/>
      <c r="G33" s="87"/>
      <c r="H33" s="87"/>
      <c r="I33" s="87">
        <v>124000</v>
      </c>
      <c r="J33" s="87">
        <f t="shared" si="2"/>
        <v>2501151.2400000002</v>
      </c>
    </row>
    <row r="34" spans="1:10" ht="35.1" customHeight="1" x14ac:dyDescent="0.3">
      <c r="A34" s="89">
        <v>23</v>
      </c>
      <c r="B34" s="91" t="s">
        <v>183</v>
      </c>
      <c r="C34" s="87">
        <v>2377151.2400000002</v>
      </c>
      <c r="D34" s="87"/>
      <c r="E34" s="87"/>
      <c r="F34" s="87"/>
      <c r="G34" s="87"/>
      <c r="H34" s="87"/>
      <c r="I34" s="87">
        <v>124000</v>
      </c>
      <c r="J34" s="87">
        <f t="shared" si="2"/>
        <v>2501151.2400000002</v>
      </c>
    </row>
    <row r="35" spans="1:10" ht="35.1" customHeight="1" x14ac:dyDescent="0.3">
      <c r="A35" s="89">
        <v>24</v>
      </c>
      <c r="B35" s="91" t="s">
        <v>184</v>
      </c>
      <c r="C35" s="87">
        <v>2377151.2400000002</v>
      </c>
      <c r="D35" s="87"/>
      <c r="E35" s="87"/>
      <c r="F35" s="87"/>
      <c r="G35" s="87"/>
      <c r="H35" s="87"/>
      <c r="I35" s="87">
        <v>124000</v>
      </c>
      <c r="J35" s="87">
        <f t="shared" si="2"/>
        <v>2501151.2400000002</v>
      </c>
    </row>
    <row r="36" spans="1:10" ht="35.1" customHeight="1" x14ac:dyDescent="0.3">
      <c r="A36" s="89">
        <v>25</v>
      </c>
      <c r="B36" s="91" t="s">
        <v>185</v>
      </c>
      <c r="C36" s="87">
        <v>2377151.2400000002</v>
      </c>
      <c r="D36" s="87"/>
      <c r="E36" s="87"/>
      <c r="F36" s="87"/>
      <c r="G36" s="87"/>
      <c r="H36" s="87"/>
      <c r="I36" s="87">
        <v>124000</v>
      </c>
      <c r="J36" s="87">
        <f t="shared" si="2"/>
        <v>2501151.2400000002</v>
      </c>
    </row>
    <row r="37" spans="1:10" ht="35.1" customHeight="1" x14ac:dyDescent="0.3">
      <c r="A37" s="80">
        <v>26</v>
      </c>
      <c r="B37" s="93" t="s">
        <v>186</v>
      </c>
      <c r="C37" s="87"/>
      <c r="D37" s="87"/>
      <c r="E37" s="94">
        <v>6229365.1500000004</v>
      </c>
      <c r="F37" s="94"/>
      <c r="G37" s="94">
        <v>4669802.7699999996</v>
      </c>
      <c r="H37" s="94">
        <v>1006152.31</v>
      </c>
      <c r="I37" s="94">
        <v>748788.68</v>
      </c>
      <c r="J37" s="94">
        <f>SUM(E37:I37)</f>
        <v>12654108.91</v>
      </c>
    </row>
    <row r="38" spans="1:10" ht="35.1" customHeight="1" x14ac:dyDescent="0.3">
      <c r="A38" s="89">
        <v>27</v>
      </c>
      <c r="B38" s="91" t="s">
        <v>187</v>
      </c>
      <c r="C38" s="87">
        <v>4754302.4800000004</v>
      </c>
      <c r="D38" s="87"/>
      <c r="E38" s="87"/>
      <c r="F38" s="87"/>
      <c r="G38" s="87"/>
      <c r="H38" s="87"/>
      <c r="I38" s="87">
        <v>248000</v>
      </c>
      <c r="J38" s="87">
        <f t="shared" ref="J38:J43" si="3">SUM(C38+I38)</f>
        <v>5002302.4800000004</v>
      </c>
    </row>
    <row r="39" spans="1:10" ht="35.1" customHeight="1" x14ac:dyDescent="0.3">
      <c r="A39" s="89">
        <v>28</v>
      </c>
      <c r="B39" s="91" t="s">
        <v>188</v>
      </c>
      <c r="C39" s="87">
        <v>2377151.2400000002</v>
      </c>
      <c r="D39" s="87"/>
      <c r="E39" s="87"/>
      <c r="F39" s="87"/>
      <c r="G39" s="87"/>
      <c r="H39" s="87"/>
      <c r="I39" s="87">
        <v>124000</v>
      </c>
      <c r="J39" s="87">
        <f t="shared" si="3"/>
        <v>2501151.2400000002</v>
      </c>
    </row>
    <row r="40" spans="1:10" ht="35.1" customHeight="1" x14ac:dyDescent="0.3">
      <c r="A40" s="89">
        <v>29</v>
      </c>
      <c r="B40" s="91" t="s">
        <v>189</v>
      </c>
      <c r="C40" s="87">
        <v>2377151.2400000002</v>
      </c>
      <c r="D40" s="87"/>
      <c r="E40" s="87"/>
      <c r="F40" s="87"/>
      <c r="G40" s="87"/>
      <c r="H40" s="87"/>
      <c r="I40" s="87">
        <v>124000</v>
      </c>
      <c r="J40" s="87">
        <f t="shared" si="3"/>
        <v>2501151.2400000002</v>
      </c>
    </row>
    <row r="41" spans="1:10" ht="35.1" customHeight="1" x14ac:dyDescent="0.3">
      <c r="A41" s="89">
        <v>30</v>
      </c>
      <c r="B41" s="91" t="s">
        <v>190</v>
      </c>
      <c r="C41" s="87">
        <v>4754302.4800000004</v>
      </c>
      <c r="D41" s="87"/>
      <c r="E41" s="87"/>
      <c r="F41" s="87"/>
      <c r="G41" s="87"/>
      <c r="H41" s="87"/>
      <c r="I41" s="87">
        <v>248000</v>
      </c>
      <c r="J41" s="87">
        <f t="shared" si="3"/>
        <v>5002302.4800000004</v>
      </c>
    </row>
    <row r="42" spans="1:10" ht="35.1" customHeight="1" x14ac:dyDescent="0.3">
      <c r="A42" s="89">
        <v>31</v>
      </c>
      <c r="B42" s="91" t="s">
        <v>191</v>
      </c>
      <c r="C42" s="87">
        <v>2377151.2400000002</v>
      </c>
      <c r="D42" s="87"/>
      <c r="E42" s="87"/>
      <c r="F42" s="87"/>
      <c r="G42" s="87"/>
      <c r="H42" s="87"/>
      <c r="I42" s="87">
        <v>124000</v>
      </c>
      <c r="J42" s="87">
        <f t="shared" si="3"/>
        <v>2501151.2400000002</v>
      </c>
    </row>
    <row r="43" spans="1:10" ht="35.1" customHeight="1" x14ac:dyDescent="0.3">
      <c r="A43" s="89">
        <v>32</v>
      </c>
      <c r="B43" s="91" t="s">
        <v>192</v>
      </c>
      <c r="C43" s="87">
        <v>2377151.2400000002</v>
      </c>
      <c r="D43" s="87"/>
      <c r="E43" s="87"/>
      <c r="F43" s="87"/>
      <c r="G43" s="87"/>
      <c r="H43" s="87"/>
      <c r="I43" s="87">
        <v>124000</v>
      </c>
      <c r="J43" s="87">
        <f t="shared" si="3"/>
        <v>2501151.2400000002</v>
      </c>
    </row>
    <row r="44" spans="1:10" ht="32.25" customHeight="1" x14ac:dyDescent="0.3">
      <c r="A44" s="88">
        <v>1</v>
      </c>
      <c r="B44" s="88">
        <v>2</v>
      </c>
      <c r="C44" s="88">
        <v>3</v>
      </c>
      <c r="D44" s="88">
        <v>4</v>
      </c>
      <c r="E44" s="88"/>
      <c r="F44" s="88"/>
      <c r="G44" s="88"/>
      <c r="H44" s="88"/>
      <c r="I44" s="88">
        <v>5</v>
      </c>
      <c r="J44" s="88">
        <v>6</v>
      </c>
    </row>
    <row r="45" spans="1:10" ht="35.1" customHeight="1" x14ac:dyDescent="0.3">
      <c r="A45" s="89">
        <v>33</v>
      </c>
      <c r="B45" s="91" t="s">
        <v>193</v>
      </c>
      <c r="C45" s="87">
        <v>2377151.2400000002</v>
      </c>
      <c r="D45" s="87"/>
      <c r="E45" s="87"/>
      <c r="F45" s="87"/>
      <c r="G45" s="87"/>
      <c r="H45" s="87"/>
      <c r="I45" s="87">
        <v>124000</v>
      </c>
      <c r="J45" s="87">
        <f t="shared" ref="J45:J56" si="4">SUM(C45+I45)</f>
        <v>2501151.2400000002</v>
      </c>
    </row>
    <row r="46" spans="1:10" ht="35.1" customHeight="1" x14ac:dyDescent="0.3">
      <c r="A46" s="89">
        <v>34</v>
      </c>
      <c r="B46" s="91" t="s">
        <v>194</v>
      </c>
      <c r="C46" s="87">
        <v>2377151.2400000002</v>
      </c>
      <c r="D46" s="87"/>
      <c r="E46" s="87"/>
      <c r="F46" s="87"/>
      <c r="G46" s="87"/>
      <c r="H46" s="87"/>
      <c r="I46" s="87">
        <v>884248.6</v>
      </c>
      <c r="J46" s="87">
        <f>SUM(C46:I46)</f>
        <v>3261399.8400000003</v>
      </c>
    </row>
    <row r="47" spans="1:10" ht="35.1" customHeight="1" x14ac:dyDescent="0.3">
      <c r="A47" s="89">
        <v>35</v>
      </c>
      <c r="B47" s="91" t="s">
        <v>195</v>
      </c>
      <c r="C47" s="87">
        <v>2377151.2400000002</v>
      </c>
      <c r="D47" s="87"/>
      <c r="E47" s="87"/>
      <c r="F47" s="87"/>
      <c r="G47" s="87"/>
      <c r="H47" s="87"/>
      <c r="I47" s="87">
        <v>124000</v>
      </c>
      <c r="J47" s="87">
        <f t="shared" si="4"/>
        <v>2501151.2400000002</v>
      </c>
    </row>
    <row r="48" spans="1:10" ht="35.1" customHeight="1" x14ac:dyDescent="0.3">
      <c r="A48" s="89">
        <v>36</v>
      </c>
      <c r="B48" s="91" t="s">
        <v>196</v>
      </c>
      <c r="C48" s="87">
        <v>2377151.2400000002</v>
      </c>
      <c r="D48" s="87"/>
      <c r="E48" s="87"/>
      <c r="F48" s="87"/>
      <c r="G48" s="87"/>
      <c r="H48" s="87"/>
      <c r="I48" s="87">
        <v>124000</v>
      </c>
      <c r="J48" s="87">
        <f t="shared" si="4"/>
        <v>2501151.2400000002</v>
      </c>
    </row>
    <row r="49" spans="1:10" ht="35.1" customHeight="1" x14ac:dyDescent="0.3">
      <c r="A49" s="89">
        <v>37</v>
      </c>
      <c r="B49" s="91" t="s">
        <v>197</v>
      </c>
      <c r="C49" s="87">
        <v>2377151.2400000002</v>
      </c>
      <c r="D49" s="87"/>
      <c r="E49" s="87"/>
      <c r="F49" s="87"/>
      <c r="G49" s="87"/>
      <c r="H49" s="87"/>
      <c r="I49" s="87">
        <v>124000</v>
      </c>
      <c r="J49" s="87">
        <f t="shared" si="4"/>
        <v>2501151.2400000002</v>
      </c>
    </row>
    <row r="50" spans="1:10" ht="35.1" customHeight="1" x14ac:dyDescent="0.3">
      <c r="A50" s="89">
        <v>38</v>
      </c>
      <c r="B50" s="91" t="s">
        <v>198</v>
      </c>
      <c r="C50" s="87">
        <v>2377151.2400000002</v>
      </c>
      <c r="D50" s="87"/>
      <c r="E50" s="87"/>
      <c r="F50" s="87"/>
      <c r="G50" s="87"/>
      <c r="H50" s="87"/>
      <c r="I50" s="87">
        <v>124000</v>
      </c>
      <c r="J50" s="87">
        <f t="shared" si="4"/>
        <v>2501151.2400000002</v>
      </c>
    </row>
    <row r="51" spans="1:10" ht="35.1" customHeight="1" x14ac:dyDescent="0.3">
      <c r="A51" s="89">
        <v>39</v>
      </c>
      <c r="B51" s="91" t="s">
        <v>199</v>
      </c>
      <c r="C51" s="87">
        <v>2377151.2400000002</v>
      </c>
      <c r="D51" s="87"/>
      <c r="E51" s="87"/>
      <c r="F51" s="87"/>
      <c r="G51" s="87"/>
      <c r="H51" s="87"/>
      <c r="I51" s="87">
        <v>124000</v>
      </c>
      <c r="J51" s="87">
        <f t="shared" si="4"/>
        <v>2501151.2400000002</v>
      </c>
    </row>
    <row r="52" spans="1:10" ht="35.1" customHeight="1" x14ac:dyDescent="0.3">
      <c r="A52" s="89">
        <v>40</v>
      </c>
      <c r="B52" s="91" t="s">
        <v>200</v>
      </c>
      <c r="C52" s="87">
        <v>2377151.2400000002</v>
      </c>
      <c r="D52" s="87"/>
      <c r="E52" s="87"/>
      <c r="F52" s="87"/>
      <c r="G52" s="87"/>
      <c r="H52" s="87"/>
      <c r="I52" s="87">
        <v>124000</v>
      </c>
      <c r="J52" s="87">
        <f t="shared" si="4"/>
        <v>2501151.2400000002</v>
      </c>
    </row>
    <row r="53" spans="1:10" ht="35.1" customHeight="1" x14ac:dyDescent="0.3">
      <c r="A53" s="89">
        <v>41</v>
      </c>
      <c r="B53" s="91" t="s">
        <v>201</v>
      </c>
      <c r="C53" s="87">
        <v>2377151.2400000002</v>
      </c>
      <c r="D53" s="87"/>
      <c r="E53" s="87"/>
      <c r="F53" s="87"/>
      <c r="G53" s="87"/>
      <c r="H53" s="87"/>
      <c r="I53" s="87">
        <v>124000</v>
      </c>
      <c r="J53" s="87">
        <f t="shared" si="4"/>
        <v>2501151.2400000002</v>
      </c>
    </row>
    <row r="54" spans="1:10" ht="35.1" customHeight="1" x14ac:dyDescent="0.3">
      <c r="A54" s="89">
        <v>42</v>
      </c>
      <c r="B54" s="91" t="s">
        <v>202</v>
      </c>
      <c r="C54" s="87">
        <v>2377151.2400000002</v>
      </c>
      <c r="D54" s="87"/>
      <c r="E54" s="87"/>
      <c r="F54" s="87"/>
      <c r="G54" s="87"/>
      <c r="H54" s="87"/>
      <c r="I54" s="87">
        <v>124000</v>
      </c>
      <c r="J54" s="87">
        <f t="shared" si="4"/>
        <v>2501151.2400000002</v>
      </c>
    </row>
    <row r="55" spans="1:10" ht="35.1" customHeight="1" x14ac:dyDescent="0.3">
      <c r="A55" s="89">
        <v>43</v>
      </c>
      <c r="B55" s="91" t="s">
        <v>203</v>
      </c>
      <c r="C55" s="87">
        <v>2377151.2400000002</v>
      </c>
      <c r="D55" s="87"/>
      <c r="E55" s="87"/>
      <c r="F55" s="87"/>
      <c r="G55" s="87"/>
      <c r="H55" s="87"/>
      <c r="I55" s="87">
        <v>124000</v>
      </c>
      <c r="J55" s="87">
        <f t="shared" si="4"/>
        <v>2501151.2400000002</v>
      </c>
    </row>
    <row r="56" spans="1:10" ht="35.1" customHeight="1" x14ac:dyDescent="0.3">
      <c r="A56" s="89">
        <v>44</v>
      </c>
      <c r="B56" s="91" t="s">
        <v>204</v>
      </c>
      <c r="C56" s="87">
        <v>2377151.2400000002</v>
      </c>
      <c r="D56" s="87"/>
      <c r="E56" s="87"/>
      <c r="F56" s="87"/>
      <c r="G56" s="87"/>
      <c r="H56" s="87"/>
      <c r="I56" s="87">
        <v>124000</v>
      </c>
      <c r="J56" s="87">
        <f t="shared" si="4"/>
        <v>2501151.2400000002</v>
      </c>
    </row>
    <row r="57" spans="1:10" ht="35.1" customHeight="1" x14ac:dyDescent="0.3">
      <c r="A57" s="89">
        <v>45</v>
      </c>
      <c r="B57" s="91" t="s">
        <v>205</v>
      </c>
      <c r="C57" s="87"/>
      <c r="D57" s="87">
        <v>5554247.3499999996</v>
      </c>
      <c r="E57" s="87"/>
      <c r="F57" s="87"/>
      <c r="G57" s="87"/>
      <c r="H57" s="87"/>
      <c r="I57" s="87">
        <v>227835.12</v>
      </c>
      <c r="J57" s="87">
        <f>SUM(D57+I57)</f>
        <v>5782082.4699999997</v>
      </c>
    </row>
    <row r="58" spans="1:10" ht="35.1" customHeight="1" x14ac:dyDescent="0.3">
      <c r="A58" s="89">
        <v>46</v>
      </c>
      <c r="B58" s="91" t="s">
        <v>206</v>
      </c>
      <c r="C58" s="87">
        <v>2377151.2400000002</v>
      </c>
      <c r="D58" s="87"/>
      <c r="E58" s="87"/>
      <c r="F58" s="87"/>
      <c r="G58" s="87"/>
      <c r="H58" s="87"/>
      <c r="I58" s="87">
        <v>124000</v>
      </c>
      <c r="J58" s="87">
        <f t="shared" ref="J58:J62" si="5">SUM(C58+I58)</f>
        <v>2501151.2400000002</v>
      </c>
    </row>
    <row r="59" spans="1:10" ht="35.1" customHeight="1" x14ac:dyDescent="0.3">
      <c r="A59" s="89">
        <v>47</v>
      </c>
      <c r="B59" s="91" t="s">
        <v>207</v>
      </c>
      <c r="C59" s="87">
        <v>2377151.2400000002</v>
      </c>
      <c r="D59" s="87"/>
      <c r="E59" s="87"/>
      <c r="F59" s="87"/>
      <c r="G59" s="87"/>
      <c r="H59" s="87"/>
      <c r="I59" s="87">
        <v>124000</v>
      </c>
      <c r="J59" s="87">
        <f t="shared" si="5"/>
        <v>2501151.2400000002</v>
      </c>
    </row>
    <row r="60" spans="1:10" ht="35.1" customHeight="1" x14ac:dyDescent="0.3">
      <c r="A60" s="89">
        <v>48</v>
      </c>
      <c r="B60" s="91" t="s">
        <v>208</v>
      </c>
      <c r="C60" s="87">
        <v>2377151.2400000002</v>
      </c>
      <c r="D60" s="87"/>
      <c r="E60" s="87"/>
      <c r="F60" s="87"/>
      <c r="G60" s="87"/>
      <c r="H60" s="87"/>
      <c r="I60" s="87">
        <v>124000</v>
      </c>
      <c r="J60" s="87">
        <f t="shared" si="5"/>
        <v>2501151.2400000002</v>
      </c>
    </row>
    <row r="61" spans="1:10" ht="35.1" customHeight="1" x14ac:dyDescent="0.3">
      <c r="A61" s="89">
        <v>49</v>
      </c>
      <c r="B61" s="91" t="s">
        <v>209</v>
      </c>
      <c r="C61" s="87">
        <v>2377151.2400000002</v>
      </c>
      <c r="D61" s="87"/>
      <c r="E61" s="87"/>
      <c r="F61" s="87"/>
      <c r="G61" s="87"/>
      <c r="H61" s="87"/>
      <c r="I61" s="87">
        <v>124000</v>
      </c>
      <c r="J61" s="87">
        <f t="shared" si="5"/>
        <v>2501151.2400000002</v>
      </c>
    </row>
    <row r="62" spans="1:10" ht="35.1" customHeight="1" x14ac:dyDescent="0.3">
      <c r="A62" s="89">
        <v>50</v>
      </c>
      <c r="B62" s="91" t="s">
        <v>210</v>
      </c>
      <c r="C62" s="87">
        <v>2377151.2400000002</v>
      </c>
      <c r="D62" s="87"/>
      <c r="E62" s="87"/>
      <c r="F62" s="87"/>
      <c r="G62" s="87"/>
      <c r="H62" s="87"/>
      <c r="I62" s="87">
        <v>124000</v>
      </c>
      <c r="J62" s="87">
        <f t="shared" si="5"/>
        <v>2501151.2400000002</v>
      </c>
    </row>
    <row r="63" spans="1:10" ht="32.25" customHeight="1" x14ac:dyDescent="0.3">
      <c r="A63" s="92">
        <v>1</v>
      </c>
      <c r="B63" s="88">
        <v>2</v>
      </c>
      <c r="C63" s="88">
        <v>3</v>
      </c>
      <c r="D63" s="88">
        <v>4</v>
      </c>
      <c r="E63" s="88"/>
      <c r="F63" s="88"/>
      <c r="G63" s="88"/>
      <c r="H63" s="88"/>
      <c r="I63" s="88">
        <v>5</v>
      </c>
      <c r="J63" s="88">
        <v>6</v>
      </c>
    </row>
    <row r="64" spans="1:10" ht="35.1" customHeight="1" x14ac:dyDescent="0.3">
      <c r="A64" s="89">
        <v>51</v>
      </c>
      <c r="B64" s="91" t="s">
        <v>211</v>
      </c>
      <c r="C64" s="87">
        <v>2377151.2400000002</v>
      </c>
      <c r="D64" s="87"/>
      <c r="E64" s="87"/>
      <c r="F64" s="87"/>
      <c r="G64" s="87"/>
      <c r="H64" s="87"/>
      <c r="I64" s="87">
        <v>124000</v>
      </c>
      <c r="J64" s="87">
        <f>SUM(C64+I64)</f>
        <v>2501151.2400000002</v>
      </c>
    </row>
    <row r="65" spans="1:10" ht="35.1" customHeight="1" x14ac:dyDescent="0.3">
      <c r="A65" s="89">
        <v>52</v>
      </c>
      <c r="B65" s="91" t="s">
        <v>212</v>
      </c>
      <c r="C65" s="87">
        <v>2377151.2400000002</v>
      </c>
      <c r="D65" s="87"/>
      <c r="E65" s="87"/>
      <c r="F65" s="87"/>
      <c r="G65" s="87"/>
      <c r="H65" s="87"/>
      <c r="I65" s="87">
        <v>124000</v>
      </c>
      <c r="J65" s="87">
        <f>SUM(C65+I65)</f>
        <v>2501151.2400000002</v>
      </c>
    </row>
    <row r="66" spans="1:10" ht="35.1" customHeight="1" x14ac:dyDescent="0.3">
      <c r="A66" s="80">
        <v>53</v>
      </c>
      <c r="B66" s="93" t="s">
        <v>213</v>
      </c>
      <c r="C66" s="87"/>
      <c r="D66" s="87"/>
      <c r="E66" s="94">
        <v>36092497.159999996</v>
      </c>
      <c r="F66" s="94"/>
      <c r="G66" s="94">
        <v>52776564.729999997</v>
      </c>
      <c r="H66" s="94"/>
      <c r="I66" s="94">
        <v>6128900.8200000003</v>
      </c>
      <c r="J66" s="94">
        <f>E66+G66+I66</f>
        <v>94997962.709999979</v>
      </c>
    </row>
    <row r="67" spans="1:10" ht="35.1" customHeight="1" x14ac:dyDescent="0.3">
      <c r="A67" s="80">
        <v>54</v>
      </c>
      <c r="B67" s="93" t="s">
        <v>214</v>
      </c>
      <c r="C67" s="87"/>
      <c r="D67" s="87"/>
      <c r="E67" s="94">
        <v>22141930.84</v>
      </c>
      <c r="F67" s="94"/>
      <c r="G67" s="94">
        <v>20409089.760000002</v>
      </c>
      <c r="H67" s="94"/>
      <c r="I67" s="94">
        <v>2934553.14</v>
      </c>
      <c r="J67" s="94">
        <f>E67+G67+I67</f>
        <v>45485573.740000002</v>
      </c>
    </row>
    <row r="68" spans="1:10" ht="35.1" customHeight="1" x14ac:dyDescent="0.3">
      <c r="A68" s="89">
        <v>55</v>
      </c>
      <c r="B68" s="91" t="s">
        <v>215</v>
      </c>
      <c r="C68" s="87"/>
      <c r="D68" s="87">
        <v>1851415.78</v>
      </c>
      <c r="E68" s="87"/>
      <c r="F68" s="87"/>
      <c r="G68" s="87"/>
      <c r="H68" s="87"/>
      <c r="I68" s="87">
        <v>75945.039999999994</v>
      </c>
      <c r="J68" s="87">
        <f t="shared" ref="J68:J70" si="6">SUM(D68+I68)</f>
        <v>1927360.82</v>
      </c>
    </row>
    <row r="69" spans="1:10" ht="35.1" customHeight="1" x14ac:dyDescent="0.3">
      <c r="A69" s="89">
        <v>56</v>
      </c>
      <c r="B69" s="91" t="s">
        <v>216</v>
      </c>
      <c r="C69" s="87"/>
      <c r="D69" s="87">
        <v>3702831.57</v>
      </c>
      <c r="E69" s="87"/>
      <c r="F69" s="87"/>
      <c r="G69" s="87"/>
      <c r="H69" s="87"/>
      <c r="I69" s="87">
        <v>151890.07999999999</v>
      </c>
      <c r="J69" s="87">
        <f t="shared" si="6"/>
        <v>3854721.65</v>
      </c>
    </row>
    <row r="70" spans="1:10" ht="35.1" customHeight="1" x14ac:dyDescent="0.3">
      <c r="A70" s="89">
        <v>57</v>
      </c>
      <c r="B70" s="91" t="s">
        <v>217</v>
      </c>
      <c r="C70" s="87"/>
      <c r="D70" s="87">
        <v>3702831.57</v>
      </c>
      <c r="E70" s="87"/>
      <c r="F70" s="87"/>
      <c r="G70" s="87"/>
      <c r="H70" s="87"/>
      <c r="I70" s="87">
        <v>151890.07999999999</v>
      </c>
      <c r="J70" s="87">
        <f t="shared" si="6"/>
        <v>3854721.65</v>
      </c>
    </row>
    <row r="71" spans="1:10" ht="35.1" customHeight="1" x14ac:dyDescent="0.3">
      <c r="A71" s="89">
        <v>58</v>
      </c>
      <c r="B71" s="91" t="s">
        <v>218</v>
      </c>
      <c r="C71" s="87">
        <v>2377151.2400000002</v>
      </c>
      <c r="D71" s="87"/>
      <c r="E71" s="87"/>
      <c r="F71" s="87"/>
      <c r="G71" s="87"/>
      <c r="H71" s="87"/>
      <c r="I71" s="87">
        <v>124000</v>
      </c>
      <c r="J71" s="87">
        <f t="shared" ref="J71:J81" si="7">SUM(C71+I71)</f>
        <v>2501151.2400000002</v>
      </c>
    </row>
    <row r="72" spans="1:10" ht="35.1" customHeight="1" x14ac:dyDescent="0.3">
      <c r="A72" s="89">
        <v>59</v>
      </c>
      <c r="B72" s="91" t="s">
        <v>219</v>
      </c>
      <c r="C72" s="87">
        <v>2377151.2400000002</v>
      </c>
      <c r="D72" s="87"/>
      <c r="E72" s="87"/>
      <c r="F72" s="87"/>
      <c r="G72" s="87"/>
      <c r="H72" s="87"/>
      <c r="I72" s="87">
        <v>124000</v>
      </c>
      <c r="J72" s="87">
        <f t="shared" si="7"/>
        <v>2501151.2400000002</v>
      </c>
    </row>
    <row r="73" spans="1:10" ht="35.1" customHeight="1" x14ac:dyDescent="0.3">
      <c r="A73" s="89">
        <v>60</v>
      </c>
      <c r="B73" s="91" t="s">
        <v>220</v>
      </c>
      <c r="C73" s="87">
        <v>4754302.4800000004</v>
      </c>
      <c r="D73" s="87"/>
      <c r="E73" s="87"/>
      <c r="F73" s="87"/>
      <c r="G73" s="87"/>
      <c r="H73" s="87"/>
      <c r="I73" s="87">
        <v>248000</v>
      </c>
      <c r="J73" s="87">
        <f t="shared" si="7"/>
        <v>5002302.4800000004</v>
      </c>
    </row>
    <row r="74" spans="1:10" ht="35.1" customHeight="1" x14ac:dyDescent="0.3">
      <c r="A74" s="89">
        <v>61</v>
      </c>
      <c r="B74" s="91" t="s">
        <v>221</v>
      </c>
      <c r="C74" s="87">
        <v>2377151.2400000002</v>
      </c>
      <c r="D74" s="87"/>
      <c r="E74" s="87"/>
      <c r="F74" s="87"/>
      <c r="G74" s="87"/>
      <c r="H74" s="87"/>
      <c r="I74" s="87">
        <v>124000</v>
      </c>
      <c r="J74" s="87">
        <f t="shared" si="7"/>
        <v>2501151.2400000002</v>
      </c>
    </row>
    <row r="75" spans="1:10" ht="35.1" customHeight="1" x14ac:dyDescent="0.3">
      <c r="A75" s="89">
        <v>62</v>
      </c>
      <c r="B75" s="91" t="s">
        <v>222</v>
      </c>
      <c r="C75" s="87">
        <v>2377151.2400000002</v>
      </c>
      <c r="D75" s="87"/>
      <c r="E75" s="87"/>
      <c r="F75" s="87"/>
      <c r="G75" s="87"/>
      <c r="H75" s="87"/>
      <c r="I75" s="87">
        <v>124000</v>
      </c>
      <c r="J75" s="87">
        <f t="shared" si="7"/>
        <v>2501151.2400000002</v>
      </c>
    </row>
    <row r="76" spans="1:10" ht="35.1" customHeight="1" x14ac:dyDescent="0.3">
      <c r="A76" s="89">
        <v>63</v>
      </c>
      <c r="B76" s="91" t="s">
        <v>223</v>
      </c>
      <c r="C76" s="87">
        <v>2377151.2400000002</v>
      </c>
      <c r="D76" s="87"/>
      <c r="E76" s="87"/>
      <c r="F76" s="87"/>
      <c r="G76" s="87"/>
      <c r="H76" s="87"/>
      <c r="I76" s="87">
        <v>124000</v>
      </c>
      <c r="J76" s="87">
        <f t="shared" si="7"/>
        <v>2501151.2400000002</v>
      </c>
    </row>
    <row r="77" spans="1:10" ht="35.1" customHeight="1" x14ac:dyDescent="0.3">
      <c r="A77" s="89">
        <v>64</v>
      </c>
      <c r="B77" s="91" t="s">
        <v>224</v>
      </c>
      <c r="C77" s="87">
        <v>2377151.2400000002</v>
      </c>
      <c r="D77" s="87"/>
      <c r="E77" s="87"/>
      <c r="F77" s="87"/>
      <c r="G77" s="87"/>
      <c r="H77" s="87"/>
      <c r="I77" s="87">
        <v>124000</v>
      </c>
      <c r="J77" s="87">
        <f t="shared" si="7"/>
        <v>2501151.2400000002</v>
      </c>
    </row>
    <row r="78" spans="1:10" ht="35.1" customHeight="1" x14ac:dyDescent="0.3">
      <c r="A78" s="89">
        <v>65</v>
      </c>
      <c r="B78" s="91" t="s">
        <v>225</v>
      </c>
      <c r="C78" s="87">
        <v>2377151.2400000002</v>
      </c>
      <c r="D78" s="87"/>
      <c r="E78" s="87"/>
      <c r="F78" s="87"/>
      <c r="G78" s="87"/>
      <c r="H78" s="87"/>
      <c r="I78" s="87">
        <v>124000</v>
      </c>
      <c r="J78" s="87">
        <f t="shared" si="7"/>
        <v>2501151.2400000002</v>
      </c>
    </row>
    <row r="79" spans="1:10" ht="35.1" customHeight="1" x14ac:dyDescent="0.3">
      <c r="A79" s="89">
        <v>66</v>
      </c>
      <c r="B79" s="91" t="s">
        <v>226</v>
      </c>
      <c r="C79" s="87">
        <v>2377151.2400000002</v>
      </c>
      <c r="D79" s="87"/>
      <c r="E79" s="87"/>
      <c r="F79" s="87"/>
      <c r="G79" s="87"/>
      <c r="H79" s="87"/>
      <c r="I79" s="87">
        <v>124000</v>
      </c>
      <c r="J79" s="87">
        <f t="shared" si="7"/>
        <v>2501151.2400000002</v>
      </c>
    </row>
    <row r="80" spans="1:10" ht="35.1" customHeight="1" x14ac:dyDescent="0.3">
      <c r="A80" s="89">
        <v>67</v>
      </c>
      <c r="B80" s="91" t="s">
        <v>227</v>
      </c>
      <c r="C80" s="87">
        <v>2377151.2400000002</v>
      </c>
      <c r="D80" s="87"/>
      <c r="E80" s="87"/>
      <c r="F80" s="87"/>
      <c r="G80" s="87"/>
      <c r="H80" s="87"/>
      <c r="I80" s="87">
        <v>124000</v>
      </c>
      <c r="J80" s="87">
        <f t="shared" si="7"/>
        <v>2501151.2400000002</v>
      </c>
    </row>
    <row r="81" spans="1:10" ht="35.1" customHeight="1" x14ac:dyDescent="0.3">
      <c r="A81" s="89">
        <v>68</v>
      </c>
      <c r="B81" s="91" t="s">
        <v>228</v>
      </c>
      <c r="C81" s="87">
        <v>2377151.2400000002</v>
      </c>
      <c r="D81" s="87"/>
      <c r="E81" s="87"/>
      <c r="F81" s="87"/>
      <c r="G81" s="87"/>
      <c r="H81" s="87"/>
      <c r="I81" s="87">
        <v>124000</v>
      </c>
      <c r="J81" s="87">
        <f t="shared" si="7"/>
        <v>2501151.2400000002</v>
      </c>
    </row>
    <row r="82" spans="1:10" ht="32.25" customHeight="1" x14ac:dyDescent="0.3">
      <c r="A82" s="88">
        <v>1</v>
      </c>
      <c r="B82" s="88">
        <v>2</v>
      </c>
      <c r="C82" s="88">
        <v>3</v>
      </c>
      <c r="D82" s="88">
        <v>4</v>
      </c>
      <c r="E82" s="88"/>
      <c r="F82" s="88"/>
      <c r="G82" s="88"/>
      <c r="H82" s="88"/>
      <c r="I82" s="88">
        <v>5</v>
      </c>
      <c r="J82" s="88">
        <v>6</v>
      </c>
    </row>
    <row r="83" spans="1:10" ht="35.1" customHeight="1" x14ac:dyDescent="0.3">
      <c r="A83" s="89">
        <v>69</v>
      </c>
      <c r="B83" s="91" t="s">
        <v>229</v>
      </c>
      <c r="C83" s="87">
        <v>2377151.2400000002</v>
      </c>
      <c r="D83" s="87"/>
      <c r="E83" s="87"/>
      <c r="F83" s="87"/>
      <c r="G83" s="87"/>
      <c r="H83" s="87"/>
      <c r="I83" s="87">
        <v>124000</v>
      </c>
      <c r="J83" s="87">
        <f t="shared" ref="J83:J86" si="8">SUM(C83+I83)</f>
        <v>2501151.2400000002</v>
      </c>
    </row>
    <row r="84" spans="1:10" ht="35.1" customHeight="1" x14ac:dyDescent="0.3">
      <c r="A84" s="89">
        <v>70</v>
      </c>
      <c r="B84" s="91" t="s">
        <v>230</v>
      </c>
      <c r="C84" s="87">
        <v>2377151.2400000002</v>
      </c>
      <c r="D84" s="87"/>
      <c r="E84" s="87"/>
      <c r="F84" s="87"/>
      <c r="G84" s="87"/>
      <c r="H84" s="87"/>
      <c r="I84" s="87">
        <v>124000</v>
      </c>
      <c r="J84" s="87">
        <f t="shared" si="8"/>
        <v>2501151.2400000002</v>
      </c>
    </row>
    <row r="85" spans="1:10" ht="35.1" customHeight="1" x14ac:dyDescent="0.3">
      <c r="A85" s="89">
        <v>71</v>
      </c>
      <c r="B85" s="91" t="s">
        <v>231</v>
      </c>
      <c r="C85" s="87">
        <v>4754302.4800000004</v>
      </c>
      <c r="D85" s="87"/>
      <c r="E85" s="87"/>
      <c r="F85" s="87"/>
      <c r="G85" s="87"/>
      <c r="H85" s="87"/>
      <c r="I85" s="87">
        <v>248000</v>
      </c>
      <c r="J85" s="87">
        <f t="shared" si="8"/>
        <v>5002302.4800000004</v>
      </c>
    </row>
    <row r="86" spans="1:10" ht="35.1" customHeight="1" x14ac:dyDescent="0.3">
      <c r="A86" s="89">
        <v>72</v>
      </c>
      <c r="B86" s="91" t="s">
        <v>232</v>
      </c>
      <c r="C86" s="87">
        <v>7131453.7199999997</v>
      </c>
      <c r="D86" s="87"/>
      <c r="E86" s="87"/>
      <c r="F86" s="87"/>
      <c r="G86" s="87"/>
      <c r="H86" s="87"/>
      <c r="I86" s="87">
        <v>372000</v>
      </c>
      <c r="J86" s="87">
        <f t="shared" si="8"/>
        <v>7503453.7199999997</v>
      </c>
    </row>
    <row r="87" spans="1:10" ht="35.1" customHeight="1" x14ac:dyDescent="0.3">
      <c r="A87" s="99">
        <v>73</v>
      </c>
      <c r="B87" s="91" t="s">
        <v>233</v>
      </c>
      <c r="C87" s="87"/>
      <c r="D87" s="87">
        <v>1851415.78</v>
      </c>
      <c r="E87" s="87"/>
      <c r="F87" s="87"/>
      <c r="G87" s="87"/>
      <c r="H87" s="87"/>
      <c r="I87" s="87">
        <v>75945.039999999994</v>
      </c>
      <c r="J87" s="87">
        <f t="shared" ref="J87:J100" si="9">SUM(D87+I87)</f>
        <v>1927360.82</v>
      </c>
    </row>
    <row r="88" spans="1:10" ht="35.1" customHeight="1" x14ac:dyDescent="0.3">
      <c r="A88" s="99">
        <v>74</v>
      </c>
      <c r="B88" s="91" t="s">
        <v>234</v>
      </c>
      <c r="C88" s="87"/>
      <c r="D88" s="87">
        <v>3702831.57</v>
      </c>
      <c r="E88" s="87"/>
      <c r="F88" s="87"/>
      <c r="G88" s="87"/>
      <c r="H88" s="87"/>
      <c r="I88" s="87">
        <v>151890.07999999999</v>
      </c>
      <c r="J88" s="87">
        <f t="shared" si="9"/>
        <v>3854721.65</v>
      </c>
    </row>
    <row r="89" spans="1:10" ht="35.1" customHeight="1" x14ac:dyDescent="0.3">
      <c r="A89" s="99">
        <v>75</v>
      </c>
      <c r="B89" s="91" t="s">
        <v>235</v>
      </c>
      <c r="C89" s="87"/>
      <c r="D89" s="87">
        <v>7405663.1399999997</v>
      </c>
      <c r="E89" s="87"/>
      <c r="F89" s="87"/>
      <c r="G89" s="87"/>
      <c r="H89" s="87"/>
      <c r="I89" s="87">
        <v>303780.15999999997</v>
      </c>
      <c r="J89" s="87">
        <f t="shared" si="9"/>
        <v>7709443.2999999998</v>
      </c>
    </row>
    <row r="90" spans="1:10" ht="35.1" customHeight="1" x14ac:dyDescent="0.3">
      <c r="A90" s="99">
        <v>76</v>
      </c>
      <c r="B90" s="91" t="s">
        <v>236</v>
      </c>
      <c r="C90" s="87"/>
      <c r="D90" s="87">
        <v>1851415.78</v>
      </c>
      <c r="E90" s="87"/>
      <c r="F90" s="87"/>
      <c r="G90" s="87"/>
      <c r="H90" s="87"/>
      <c r="I90" s="87">
        <v>75945.039999999994</v>
      </c>
      <c r="J90" s="87">
        <f t="shared" si="9"/>
        <v>1927360.82</v>
      </c>
    </row>
    <row r="91" spans="1:10" ht="35.1" customHeight="1" x14ac:dyDescent="0.3">
      <c r="A91" s="99">
        <v>77</v>
      </c>
      <c r="B91" s="91" t="s">
        <v>237</v>
      </c>
      <c r="C91" s="87"/>
      <c r="D91" s="87">
        <v>1851415.78</v>
      </c>
      <c r="E91" s="87"/>
      <c r="F91" s="87"/>
      <c r="G91" s="87"/>
      <c r="H91" s="87"/>
      <c r="I91" s="87">
        <v>75945.039999999994</v>
      </c>
      <c r="J91" s="87">
        <f t="shared" si="9"/>
        <v>1927360.82</v>
      </c>
    </row>
    <row r="92" spans="1:10" ht="35.1" customHeight="1" x14ac:dyDescent="0.3">
      <c r="A92" s="99">
        <v>78</v>
      </c>
      <c r="B92" s="91" t="s">
        <v>238</v>
      </c>
      <c r="C92" s="87"/>
      <c r="D92" s="87">
        <v>3702831.57</v>
      </c>
      <c r="E92" s="87"/>
      <c r="F92" s="87"/>
      <c r="G92" s="87"/>
      <c r="H92" s="87"/>
      <c r="I92" s="87">
        <v>151890.07999999999</v>
      </c>
      <c r="J92" s="87">
        <f t="shared" si="9"/>
        <v>3854721.65</v>
      </c>
    </row>
    <row r="93" spans="1:10" ht="35.1" customHeight="1" x14ac:dyDescent="0.3">
      <c r="A93" s="99">
        <v>79</v>
      </c>
      <c r="B93" s="91" t="s">
        <v>239</v>
      </c>
      <c r="C93" s="87"/>
      <c r="D93" s="87">
        <v>1851415.78</v>
      </c>
      <c r="E93" s="87"/>
      <c r="F93" s="87"/>
      <c r="G93" s="87"/>
      <c r="H93" s="87"/>
      <c r="I93" s="87">
        <v>75945.039999999994</v>
      </c>
      <c r="J93" s="87">
        <f t="shared" si="9"/>
        <v>1927360.82</v>
      </c>
    </row>
    <row r="94" spans="1:10" ht="35.1" customHeight="1" x14ac:dyDescent="0.3">
      <c r="A94" s="99">
        <v>80</v>
      </c>
      <c r="B94" s="91" t="s">
        <v>240</v>
      </c>
      <c r="C94" s="87"/>
      <c r="D94" s="87">
        <v>1851415.78</v>
      </c>
      <c r="E94" s="87"/>
      <c r="F94" s="87"/>
      <c r="G94" s="87"/>
      <c r="H94" s="87"/>
      <c r="I94" s="87">
        <v>75945.039999999994</v>
      </c>
      <c r="J94" s="87">
        <f t="shared" si="9"/>
        <v>1927360.82</v>
      </c>
    </row>
    <row r="95" spans="1:10" ht="35.1" customHeight="1" x14ac:dyDescent="0.3">
      <c r="A95" s="99">
        <v>81</v>
      </c>
      <c r="B95" s="91" t="s">
        <v>241</v>
      </c>
      <c r="C95" s="87"/>
      <c r="D95" s="87">
        <v>3702831.57</v>
      </c>
      <c r="E95" s="87"/>
      <c r="F95" s="87"/>
      <c r="G95" s="87"/>
      <c r="H95" s="87"/>
      <c r="I95" s="87">
        <v>151890.07999999999</v>
      </c>
      <c r="J95" s="87">
        <f t="shared" si="9"/>
        <v>3854721.65</v>
      </c>
    </row>
    <row r="96" spans="1:10" ht="35.1" customHeight="1" x14ac:dyDescent="0.3">
      <c r="A96" s="99">
        <v>82</v>
      </c>
      <c r="B96" s="91" t="s">
        <v>242</v>
      </c>
      <c r="C96" s="87"/>
      <c r="D96" s="87">
        <v>7405663.1399999997</v>
      </c>
      <c r="E96" s="87"/>
      <c r="F96" s="87"/>
      <c r="G96" s="87"/>
      <c r="H96" s="87"/>
      <c r="I96" s="87">
        <v>303780.15999999997</v>
      </c>
      <c r="J96" s="87">
        <f t="shared" si="9"/>
        <v>7709443.2999999998</v>
      </c>
    </row>
    <row r="97" spans="1:10" ht="35.1" customHeight="1" x14ac:dyDescent="0.3">
      <c r="A97" s="99">
        <v>83</v>
      </c>
      <c r="B97" s="91" t="s">
        <v>243</v>
      </c>
      <c r="C97" s="87"/>
      <c r="D97" s="87">
        <v>1851415.78</v>
      </c>
      <c r="E97" s="87"/>
      <c r="F97" s="87"/>
      <c r="G97" s="87"/>
      <c r="H97" s="87"/>
      <c r="I97" s="87">
        <v>75945.039999999994</v>
      </c>
      <c r="J97" s="87">
        <f t="shared" si="9"/>
        <v>1927360.82</v>
      </c>
    </row>
    <row r="98" spans="1:10" ht="35.1" customHeight="1" x14ac:dyDescent="0.3">
      <c r="A98" s="99">
        <v>84</v>
      </c>
      <c r="B98" s="91" t="s">
        <v>244</v>
      </c>
      <c r="C98" s="87"/>
      <c r="D98" s="87">
        <v>7405663.1399999997</v>
      </c>
      <c r="E98" s="87"/>
      <c r="F98" s="87"/>
      <c r="G98" s="87"/>
      <c r="H98" s="87"/>
      <c r="I98" s="87">
        <v>303780.15999999997</v>
      </c>
      <c r="J98" s="87">
        <f t="shared" si="9"/>
        <v>7709443.2999999998</v>
      </c>
    </row>
    <row r="99" spans="1:10" ht="35.1" customHeight="1" x14ac:dyDescent="0.3">
      <c r="A99" s="99">
        <v>85</v>
      </c>
      <c r="B99" s="91" t="s">
        <v>245</v>
      </c>
      <c r="C99" s="87"/>
      <c r="D99" s="87">
        <v>1851415.78</v>
      </c>
      <c r="E99" s="87"/>
      <c r="F99" s="87"/>
      <c r="G99" s="87"/>
      <c r="H99" s="87"/>
      <c r="I99" s="87">
        <v>75945.039999999994</v>
      </c>
      <c r="J99" s="87">
        <f t="shared" si="9"/>
        <v>1927360.82</v>
      </c>
    </row>
    <row r="100" spans="1:10" ht="35.1" customHeight="1" x14ac:dyDescent="0.3">
      <c r="A100" s="99">
        <v>86</v>
      </c>
      <c r="B100" s="91" t="s">
        <v>246</v>
      </c>
      <c r="C100" s="87"/>
      <c r="D100" s="87">
        <v>3702831.57</v>
      </c>
      <c r="E100" s="87"/>
      <c r="F100" s="87"/>
      <c r="G100" s="87"/>
      <c r="H100" s="87"/>
      <c r="I100" s="87">
        <v>151890.07999999999</v>
      </c>
      <c r="J100" s="87">
        <f t="shared" si="9"/>
        <v>3854721.65</v>
      </c>
    </row>
    <row r="101" spans="1:10" ht="32.25" customHeight="1" x14ac:dyDescent="0.3">
      <c r="A101" s="88">
        <v>1</v>
      </c>
      <c r="B101" s="88">
        <v>2</v>
      </c>
      <c r="C101" s="88">
        <v>3</v>
      </c>
      <c r="D101" s="88">
        <v>4</v>
      </c>
      <c r="E101" s="88"/>
      <c r="F101" s="88"/>
      <c r="G101" s="88"/>
      <c r="H101" s="88"/>
      <c r="I101" s="88">
        <v>5</v>
      </c>
      <c r="J101" s="88">
        <v>6</v>
      </c>
    </row>
    <row r="102" spans="1:10" ht="35.1" customHeight="1" x14ac:dyDescent="0.3">
      <c r="A102" s="99">
        <v>87</v>
      </c>
      <c r="B102" s="91" t="s">
        <v>247</v>
      </c>
      <c r="C102" s="87">
        <v>2377151.2400000002</v>
      </c>
      <c r="D102" s="87"/>
      <c r="E102" s="87"/>
      <c r="F102" s="87"/>
      <c r="G102" s="87"/>
      <c r="H102" s="87"/>
      <c r="I102" s="87">
        <v>124000</v>
      </c>
      <c r="J102" s="87">
        <f t="shared" ref="J102:J104" si="10">SUM(C102+I102)</f>
        <v>2501151.2400000002</v>
      </c>
    </row>
    <row r="103" spans="1:10" ht="35.1" customHeight="1" x14ac:dyDescent="0.3">
      <c r="A103" s="99">
        <v>88</v>
      </c>
      <c r="B103" s="91" t="s">
        <v>248</v>
      </c>
      <c r="C103" s="87">
        <v>2377151.2400000002</v>
      </c>
      <c r="D103" s="87"/>
      <c r="E103" s="87"/>
      <c r="F103" s="87"/>
      <c r="G103" s="87"/>
      <c r="H103" s="87"/>
      <c r="I103" s="87">
        <v>124000</v>
      </c>
      <c r="J103" s="87">
        <f t="shared" si="10"/>
        <v>2501151.2400000002</v>
      </c>
    </row>
    <row r="104" spans="1:10" ht="35.1" customHeight="1" x14ac:dyDescent="0.3">
      <c r="A104" s="99">
        <v>89</v>
      </c>
      <c r="B104" s="91" t="s">
        <v>249</v>
      </c>
      <c r="C104" s="87">
        <v>2377151.2400000002</v>
      </c>
      <c r="D104" s="87"/>
      <c r="E104" s="87"/>
      <c r="F104" s="87"/>
      <c r="G104" s="87"/>
      <c r="H104" s="87"/>
      <c r="I104" s="87">
        <v>124000</v>
      </c>
      <c r="J104" s="87">
        <f t="shared" si="10"/>
        <v>2501151.2400000002</v>
      </c>
    </row>
    <row r="105" spans="1:10" ht="35.1" customHeight="1" x14ac:dyDescent="0.3">
      <c r="A105" s="89">
        <v>90</v>
      </c>
      <c r="B105" s="91" t="s">
        <v>250</v>
      </c>
      <c r="C105" s="87"/>
      <c r="D105" s="87">
        <v>5554247.3499999996</v>
      </c>
      <c r="E105" s="87"/>
      <c r="F105" s="87"/>
      <c r="G105" s="87"/>
      <c r="H105" s="87"/>
      <c r="I105" s="87">
        <v>227835.12</v>
      </c>
      <c r="J105" s="87">
        <f t="shared" ref="J105:J119" si="11">SUM(D105+I105)</f>
        <v>5782082.4699999997</v>
      </c>
    </row>
    <row r="106" spans="1:10" ht="35.1" customHeight="1" x14ac:dyDescent="0.3">
      <c r="A106" s="89">
        <v>91</v>
      </c>
      <c r="B106" s="91" t="s">
        <v>251</v>
      </c>
      <c r="C106" s="87"/>
      <c r="D106" s="87">
        <v>7405663.1399999997</v>
      </c>
      <c r="E106" s="87"/>
      <c r="F106" s="87"/>
      <c r="G106" s="87"/>
      <c r="H106" s="87"/>
      <c r="I106" s="87">
        <v>303780.15999999997</v>
      </c>
      <c r="J106" s="87">
        <f t="shared" si="11"/>
        <v>7709443.2999999998</v>
      </c>
    </row>
    <row r="107" spans="1:10" ht="35.1" customHeight="1" x14ac:dyDescent="0.3">
      <c r="A107" s="89">
        <v>92</v>
      </c>
      <c r="B107" s="91" t="s">
        <v>252</v>
      </c>
      <c r="C107" s="87"/>
      <c r="D107" s="87">
        <v>1851415.78</v>
      </c>
      <c r="E107" s="87"/>
      <c r="F107" s="87"/>
      <c r="G107" s="87"/>
      <c r="H107" s="87"/>
      <c r="I107" s="87">
        <v>75945.039999999994</v>
      </c>
      <c r="J107" s="87">
        <f t="shared" si="11"/>
        <v>1927360.82</v>
      </c>
    </row>
    <row r="108" spans="1:10" ht="35.1" customHeight="1" x14ac:dyDescent="0.3">
      <c r="A108" s="89">
        <v>93</v>
      </c>
      <c r="B108" s="91" t="s">
        <v>253</v>
      </c>
      <c r="C108" s="87"/>
      <c r="D108" s="87">
        <v>1851415.78</v>
      </c>
      <c r="E108" s="87"/>
      <c r="F108" s="87"/>
      <c r="G108" s="87"/>
      <c r="H108" s="87"/>
      <c r="I108" s="87">
        <v>75945.039999999994</v>
      </c>
      <c r="J108" s="87">
        <f t="shared" si="11"/>
        <v>1927360.82</v>
      </c>
    </row>
    <row r="109" spans="1:10" ht="35.1" customHeight="1" x14ac:dyDescent="0.3">
      <c r="A109" s="89">
        <v>94</v>
      </c>
      <c r="B109" s="91" t="s">
        <v>254</v>
      </c>
      <c r="C109" s="87"/>
      <c r="D109" s="87">
        <v>3702831.57</v>
      </c>
      <c r="E109" s="87"/>
      <c r="F109" s="87"/>
      <c r="G109" s="87"/>
      <c r="H109" s="87"/>
      <c r="I109" s="87">
        <v>151890.07999999999</v>
      </c>
      <c r="J109" s="87">
        <f t="shared" si="11"/>
        <v>3854721.65</v>
      </c>
    </row>
    <row r="110" spans="1:10" ht="35.1" customHeight="1" x14ac:dyDescent="0.3">
      <c r="A110" s="89">
        <v>95</v>
      </c>
      <c r="B110" s="91" t="s">
        <v>255</v>
      </c>
      <c r="C110" s="87"/>
      <c r="D110" s="87">
        <v>1851415.78</v>
      </c>
      <c r="E110" s="87"/>
      <c r="F110" s="87"/>
      <c r="G110" s="87"/>
      <c r="H110" s="87"/>
      <c r="I110" s="87">
        <v>75945.039999999994</v>
      </c>
      <c r="J110" s="87">
        <f t="shared" si="11"/>
        <v>1927360.82</v>
      </c>
    </row>
    <row r="111" spans="1:10" ht="35.1" customHeight="1" x14ac:dyDescent="0.3">
      <c r="A111" s="89">
        <v>96</v>
      </c>
      <c r="B111" s="91" t="s">
        <v>256</v>
      </c>
      <c r="C111" s="87"/>
      <c r="D111" s="87">
        <v>3702831.57</v>
      </c>
      <c r="E111" s="87"/>
      <c r="F111" s="87"/>
      <c r="G111" s="87"/>
      <c r="H111" s="87"/>
      <c r="I111" s="87">
        <v>151890.07999999999</v>
      </c>
      <c r="J111" s="87">
        <f t="shared" si="11"/>
        <v>3854721.65</v>
      </c>
    </row>
    <row r="112" spans="1:10" ht="35.1" customHeight="1" x14ac:dyDescent="0.3">
      <c r="A112" s="89">
        <v>97</v>
      </c>
      <c r="B112" s="91" t="s">
        <v>257</v>
      </c>
      <c r="C112" s="87"/>
      <c r="D112" s="87">
        <v>7405663.1399999997</v>
      </c>
      <c r="E112" s="87"/>
      <c r="F112" s="87"/>
      <c r="G112" s="87"/>
      <c r="H112" s="87"/>
      <c r="I112" s="87">
        <v>303780.15999999997</v>
      </c>
      <c r="J112" s="87">
        <f t="shared" si="11"/>
        <v>7709443.2999999998</v>
      </c>
    </row>
    <row r="113" spans="1:10" ht="35.1" customHeight="1" x14ac:dyDescent="0.3">
      <c r="A113" s="89">
        <v>98</v>
      </c>
      <c r="B113" s="91" t="s">
        <v>258</v>
      </c>
      <c r="C113" s="87"/>
      <c r="D113" s="87">
        <v>7405663.1399999997</v>
      </c>
      <c r="E113" s="87"/>
      <c r="F113" s="87"/>
      <c r="G113" s="87"/>
      <c r="H113" s="87"/>
      <c r="I113" s="87">
        <v>303780.15999999997</v>
      </c>
      <c r="J113" s="87">
        <f t="shared" si="11"/>
        <v>7709443.2999999998</v>
      </c>
    </row>
    <row r="114" spans="1:10" ht="35.1" customHeight="1" x14ac:dyDescent="0.3">
      <c r="A114" s="89">
        <v>99</v>
      </c>
      <c r="B114" s="91" t="s">
        <v>259</v>
      </c>
      <c r="C114" s="87"/>
      <c r="D114" s="87">
        <v>3702831.57</v>
      </c>
      <c r="E114" s="87"/>
      <c r="F114" s="87"/>
      <c r="G114" s="87"/>
      <c r="H114" s="87"/>
      <c r="I114" s="87">
        <v>151890.07999999999</v>
      </c>
      <c r="J114" s="87">
        <f t="shared" si="11"/>
        <v>3854721.65</v>
      </c>
    </row>
    <row r="115" spans="1:10" ht="35.1" customHeight="1" x14ac:dyDescent="0.3">
      <c r="A115" s="89">
        <v>100</v>
      </c>
      <c r="B115" s="91" t="s">
        <v>260</v>
      </c>
      <c r="C115" s="87"/>
      <c r="D115" s="87">
        <v>7405663.1399999997</v>
      </c>
      <c r="E115" s="87"/>
      <c r="F115" s="87"/>
      <c r="G115" s="87"/>
      <c r="H115" s="87"/>
      <c r="I115" s="87">
        <v>303780.15999999997</v>
      </c>
      <c r="J115" s="87">
        <f t="shared" si="11"/>
        <v>7709443.2999999998</v>
      </c>
    </row>
    <row r="116" spans="1:10" ht="35.1" customHeight="1" x14ac:dyDescent="0.3">
      <c r="A116" s="89">
        <v>101</v>
      </c>
      <c r="B116" s="91" t="s">
        <v>261</v>
      </c>
      <c r="C116" s="87"/>
      <c r="D116" s="87">
        <v>5554247.3499999996</v>
      </c>
      <c r="E116" s="87"/>
      <c r="F116" s="87"/>
      <c r="G116" s="87"/>
      <c r="H116" s="87"/>
      <c r="I116" s="87">
        <v>227835.12</v>
      </c>
      <c r="J116" s="87">
        <f t="shared" si="11"/>
        <v>5782082.4699999997</v>
      </c>
    </row>
    <row r="117" spans="1:10" ht="35.1" customHeight="1" x14ac:dyDescent="0.3">
      <c r="A117" s="89">
        <v>102</v>
      </c>
      <c r="B117" s="91" t="s">
        <v>262</v>
      </c>
      <c r="C117" s="87"/>
      <c r="D117" s="87">
        <v>3702831.57</v>
      </c>
      <c r="E117" s="87"/>
      <c r="F117" s="87"/>
      <c r="G117" s="87"/>
      <c r="H117" s="87"/>
      <c r="I117" s="87">
        <v>151890.07999999999</v>
      </c>
      <c r="J117" s="87">
        <f t="shared" si="11"/>
        <v>3854721.65</v>
      </c>
    </row>
    <row r="118" spans="1:10" ht="35.1" customHeight="1" x14ac:dyDescent="0.3">
      <c r="A118" s="80">
        <v>103</v>
      </c>
      <c r="B118" s="91" t="s">
        <v>263</v>
      </c>
      <c r="C118" s="87"/>
      <c r="D118" s="100">
        <v>4351415.78</v>
      </c>
      <c r="E118" s="100"/>
      <c r="F118" s="100"/>
      <c r="G118" s="100"/>
      <c r="H118" s="100"/>
      <c r="I118" s="100">
        <v>175945.04</v>
      </c>
      <c r="J118" s="100">
        <f t="shared" si="11"/>
        <v>4527360.82</v>
      </c>
    </row>
    <row r="119" spans="1:10" ht="35.1" customHeight="1" x14ac:dyDescent="0.3">
      <c r="A119" s="80">
        <v>104</v>
      </c>
      <c r="B119" s="91" t="s">
        <v>264</v>
      </c>
      <c r="C119" s="87"/>
      <c r="D119" s="100">
        <v>4351415.78</v>
      </c>
      <c r="E119" s="100"/>
      <c r="F119" s="100"/>
      <c r="G119" s="100"/>
      <c r="H119" s="100"/>
      <c r="I119" s="100">
        <v>175945.04</v>
      </c>
      <c r="J119" s="100">
        <f t="shared" si="11"/>
        <v>4527360.82</v>
      </c>
    </row>
    <row r="120" spans="1:10" ht="32.25" customHeight="1" x14ac:dyDescent="0.3">
      <c r="A120" s="88">
        <v>1</v>
      </c>
      <c r="B120" s="88">
        <v>2</v>
      </c>
      <c r="C120" s="88">
        <v>3</v>
      </c>
      <c r="D120" s="88">
        <v>4</v>
      </c>
      <c r="E120" s="88"/>
      <c r="F120" s="88"/>
      <c r="G120" s="88"/>
      <c r="H120" s="88"/>
      <c r="I120" s="88">
        <v>5</v>
      </c>
      <c r="J120" s="88">
        <v>6</v>
      </c>
    </row>
    <row r="121" spans="1:10" ht="35.1" customHeight="1" x14ac:dyDescent="0.3">
      <c r="A121" s="89">
        <v>105</v>
      </c>
      <c r="B121" s="91" t="s">
        <v>265</v>
      </c>
      <c r="C121" s="87"/>
      <c r="D121" s="87">
        <v>3702831.57</v>
      </c>
      <c r="E121" s="87"/>
      <c r="F121" s="87"/>
      <c r="G121" s="87"/>
      <c r="H121" s="87"/>
      <c r="I121" s="87">
        <v>151890.07999999999</v>
      </c>
      <c r="J121" s="87">
        <f t="shared" ref="J121:J123" si="12">SUM(D121+I121)</f>
        <v>3854721.65</v>
      </c>
    </row>
    <row r="122" spans="1:10" ht="35.1" customHeight="1" x14ac:dyDescent="0.3">
      <c r="A122" s="89">
        <v>106</v>
      </c>
      <c r="B122" s="91" t="s">
        <v>266</v>
      </c>
      <c r="C122" s="87"/>
      <c r="D122" s="87">
        <v>3702831.57</v>
      </c>
      <c r="E122" s="87"/>
      <c r="F122" s="87"/>
      <c r="G122" s="87"/>
      <c r="H122" s="87"/>
      <c r="I122" s="87">
        <v>151890.07999999999</v>
      </c>
      <c r="J122" s="87">
        <f t="shared" si="12"/>
        <v>3854721.65</v>
      </c>
    </row>
    <row r="123" spans="1:10" ht="35.1" customHeight="1" x14ac:dyDescent="0.3">
      <c r="A123" s="89">
        <v>107</v>
      </c>
      <c r="B123" s="91" t="s">
        <v>267</v>
      </c>
      <c r="C123" s="87"/>
      <c r="D123" s="87">
        <v>11108494.710000001</v>
      </c>
      <c r="E123" s="87"/>
      <c r="F123" s="87"/>
      <c r="G123" s="87"/>
      <c r="H123" s="87"/>
      <c r="I123" s="87">
        <v>455670.24</v>
      </c>
      <c r="J123" s="87">
        <f t="shared" si="12"/>
        <v>11564164.950000001</v>
      </c>
    </row>
    <row r="124" spans="1:10" ht="35.1" customHeight="1" x14ac:dyDescent="0.3">
      <c r="A124" s="80">
        <v>108</v>
      </c>
      <c r="B124" s="93" t="s">
        <v>268</v>
      </c>
      <c r="C124" s="87"/>
      <c r="D124" s="87"/>
      <c r="E124" s="94">
        <v>36033024.869999997</v>
      </c>
      <c r="F124" s="94"/>
      <c r="G124" s="94">
        <v>32111179.969999999</v>
      </c>
      <c r="H124" s="94"/>
      <c r="I124" s="94">
        <v>2485036.2000000002</v>
      </c>
      <c r="J124" s="94">
        <f t="shared" ref="J124:J135" si="13">E124+G124+I124</f>
        <v>70629241.040000007</v>
      </c>
    </row>
    <row r="125" spans="1:10" ht="35.1" customHeight="1" x14ac:dyDescent="0.3">
      <c r="A125" s="80">
        <v>109</v>
      </c>
      <c r="B125" s="93" t="s">
        <v>269</v>
      </c>
      <c r="C125" s="87"/>
      <c r="D125" s="87"/>
      <c r="E125" s="94">
        <v>31193404.390000001</v>
      </c>
      <c r="F125" s="94"/>
      <c r="G125" s="94"/>
      <c r="H125" s="94"/>
      <c r="I125" s="94">
        <v>2151269.27</v>
      </c>
      <c r="J125" s="94">
        <f t="shared" si="13"/>
        <v>33344673.66</v>
      </c>
    </row>
    <row r="126" spans="1:10" ht="35.1" customHeight="1" x14ac:dyDescent="0.3">
      <c r="A126" s="80">
        <v>110</v>
      </c>
      <c r="B126" s="93" t="s">
        <v>270</v>
      </c>
      <c r="C126" s="87"/>
      <c r="D126" s="87"/>
      <c r="E126" s="94">
        <v>23458150.710000001</v>
      </c>
      <c r="F126" s="94"/>
      <c r="G126" s="94"/>
      <c r="H126" s="94"/>
      <c r="I126" s="94">
        <v>1617803.5</v>
      </c>
      <c r="J126" s="94">
        <f t="shared" si="13"/>
        <v>25075954.210000001</v>
      </c>
    </row>
    <row r="127" spans="1:10" ht="35.1" customHeight="1" x14ac:dyDescent="0.3">
      <c r="A127" s="80">
        <v>111</v>
      </c>
      <c r="B127" s="93" t="s">
        <v>271</v>
      </c>
      <c r="C127" s="87"/>
      <c r="D127" s="87"/>
      <c r="E127" s="94">
        <v>11110400.130000001</v>
      </c>
      <c r="F127" s="94"/>
      <c r="G127" s="94"/>
      <c r="H127" s="94"/>
      <c r="I127" s="94">
        <v>766234.49</v>
      </c>
      <c r="J127" s="94">
        <f t="shared" si="13"/>
        <v>11876634.620000001</v>
      </c>
    </row>
    <row r="128" spans="1:10" ht="35.1" customHeight="1" x14ac:dyDescent="0.3">
      <c r="A128" s="80">
        <v>112</v>
      </c>
      <c r="B128" s="93" t="s">
        <v>272</v>
      </c>
      <c r="C128" s="87"/>
      <c r="D128" s="87"/>
      <c r="E128" s="94">
        <v>28460421.690000001</v>
      </c>
      <c r="F128" s="94"/>
      <c r="G128" s="94"/>
      <c r="H128" s="94"/>
      <c r="I128" s="94">
        <v>1962787.7</v>
      </c>
      <c r="J128" s="94">
        <f t="shared" si="13"/>
        <v>30423209.390000001</v>
      </c>
    </row>
    <row r="129" spans="1:10" ht="35.1" customHeight="1" x14ac:dyDescent="0.3">
      <c r="A129" s="80">
        <v>113</v>
      </c>
      <c r="B129" s="93" t="s">
        <v>273</v>
      </c>
      <c r="C129" s="87"/>
      <c r="D129" s="87"/>
      <c r="E129" s="94">
        <v>22098424.039999999</v>
      </c>
      <c r="F129" s="94"/>
      <c r="G129" s="94">
        <v>20368987.829999998</v>
      </c>
      <c r="H129" s="94"/>
      <c r="I129" s="94">
        <v>2928787.03</v>
      </c>
      <c r="J129" s="94">
        <f t="shared" si="13"/>
        <v>45396198.899999999</v>
      </c>
    </row>
    <row r="130" spans="1:10" ht="35.1" customHeight="1" x14ac:dyDescent="0.3">
      <c r="A130" s="80">
        <v>114</v>
      </c>
      <c r="B130" s="93" t="s">
        <v>274</v>
      </c>
      <c r="C130" s="87"/>
      <c r="D130" s="87"/>
      <c r="E130" s="94">
        <v>30438751.719999999</v>
      </c>
      <c r="F130" s="94"/>
      <c r="G130" s="94">
        <v>54179907.479999997</v>
      </c>
      <c r="H130" s="94"/>
      <c r="I130" s="94">
        <v>5835769.5999999996</v>
      </c>
      <c r="J130" s="94">
        <f t="shared" si="13"/>
        <v>90454428.799999982</v>
      </c>
    </row>
    <row r="131" spans="1:10" ht="35.1" customHeight="1" x14ac:dyDescent="0.3">
      <c r="A131" s="80">
        <v>115</v>
      </c>
      <c r="B131" s="93" t="s">
        <v>275</v>
      </c>
      <c r="C131" s="87"/>
      <c r="D131" s="87"/>
      <c r="E131" s="94">
        <v>40927606.289999999</v>
      </c>
      <c r="F131" s="94"/>
      <c r="G131" s="94"/>
      <c r="H131" s="94"/>
      <c r="I131" s="94">
        <v>2822593.54</v>
      </c>
      <c r="J131" s="94">
        <f t="shared" si="13"/>
        <v>43750199.829999998</v>
      </c>
    </row>
    <row r="132" spans="1:10" ht="35.1" customHeight="1" x14ac:dyDescent="0.3">
      <c r="A132" s="80">
        <v>116</v>
      </c>
      <c r="B132" s="93" t="s">
        <v>276</v>
      </c>
      <c r="C132" s="87"/>
      <c r="D132" s="87"/>
      <c r="E132" s="94">
        <v>28805117.300000001</v>
      </c>
      <c r="F132" s="94"/>
      <c r="G132" s="94">
        <v>54587705.189999998</v>
      </c>
      <c r="H132" s="94"/>
      <c r="I132" s="94">
        <v>1986559.81</v>
      </c>
      <c r="J132" s="94">
        <f t="shared" si="13"/>
        <v>85379382.299999997</v>
      </c>
    </row>
    <row r="133" spans="1:10" ht="35.1" customHeight="1" x14ac:dyDescent="0.3">
      <c r="A133" s="80">
        <v>117</v>
      </c>
      <c r="B133" s="93" t="s">
        <v>277</v>
      </c>
      <c r="C133" s="87"/>
      <c r="D133" s="87"/>
      <c r="E133" s="94">
        <v>17676758.920000002</v>
      </c>
      <c r="F133" s="94"/>
      <c r="G133" s="94">
        <v>31464009.16</v>
      </c>
      <c r="H133" s="94"/>
      <c r="I133" s="94">
        <v>0</v>
      </c>
      <c r="J133" s="94">
        <f t="shared" si="13"/>
        <v>49140768.079999998</v>
      </c>
    </row>
    <row r="134" spans="1:10" ht="35.1" customHeight="1" x14ac:dyDescent="0.3">
      <c r="A134" s="80">
        <v>118</v>
      </c>
      <c r="B134" s="93" t="s">
        <v>278</v>
      </c>
      <c r="C134" s="87"/>
      <c r="D134" s="87"/>
      <c r="E134" s="94"/>
      <c r="F134" s="94"/>
      <c r="G134" s="94">
        <v>36621767.93</v>
      </c>
      <c r="H134" s="94"/>
      <c r="I134" s="94">
        <v>0</v>
      </c>
      <c r="J134" s="94">
        <f t="shared" si="13"/>
        <v>36621767.93</v>
      </c>
    </row>
    <row r="135" spans="1:10" ht="35.1" customHeight="1" x14ac:dyDescent="0.3">
      <c r="A135" s="80">
        <v>119</v>
      </c>
      <c r="B135" s="93" t="s">
        <v>279</v>
      </c>
      <c r="C135" s="87"/>
      <c r="D135" s="87"/>
      <c r="E135" s="94"/>
      <c r="F135" s="94"/>
      <c r="G135" s="94">
        <v>27135753.600000001</v>
      </c>
      <c r="H135" s="94"/>
      <c r="I135" s="94">
        <v>1871431.28</v>
      </c>
      <c r="J135" s="94">
        <f t="shared" si="13"/>
        <v>29007184.880000003</v>
      </c>
    </row>
    <row r="136" spans="1:10" ht="35.1" customHeight="1" x14ac:dyDescent="0.3">
      <c r="A136" s="80">
        <v>120</v>
      </c>
      <c r="B136" s="93" t="s">
        <v>280</v>
      </c>
      <c r="C136" s="87"/>
      <c r="D136" s="87"/>
      <c r="E136" s="94">
        <v>29722288.239999998</v>
      </c>
      <c r="F136" s="94">
        <v>2224781.42</v>
      </c>
      <c r="G136" s="94">
        <v>54101026.630000003</v>
      </c>
      <c r="H136" s="94"/>
      <c r="I136" s="94">
        <v>0</v>
      </c>
      <c r="J136" s="94">
        <f>E136+F136+G136+I136</f>
        <v>86048096.289999992</v>
      </c>
    </row>
    <row r="137" spans="1:10" ht="35.1" customHeight="1" x14ac:dyDescent="0.3">
      <c r="A137" s="89">
        <v>121</v>
      </c>
      <c r="B137" s="91" t="s">
        <v>281</v>
      </c>
      <c r="C137" s="87">
        <v>4754302.4800000004</v>
      </c>
      <c r="D137" s="87"/>
      <c r="E137" s="87"/>
      <c r="F137" s="87"/>
      <c r="G137" s="87"/>
      <c r="H137" s="87"/>
      <c r="I137" s="87">
        <v>248000</v>
      </c>
      <c r="J137" s="87">
        <f t="shared" ref="J137:J140" si="14">SUM(C137+I137)</f>
        <v>5002302.4800000004</v>
      </c>
    </row>
    <row r="138" spans="1:10" ht="35.1" customHeight="1" x14ac:dyDescent="0.3">
      <c r="A138" s="89">
        <v>122</v>
      </c>
      <c r="B138" s="91" t="s">
        <v>282</v>
      </c>
      <c r="C138" s="87">
        <v>4754302.4800000004</v>
      </c>
      <c r="D138" s="87"/>
      <c r="E138" s="87"/>
      <c r="F138" s="87"/>
      <c r="G138" s="87"/>
      <c r="H138" s="87"/>
      <c r="I138" s="87">
        <v>248000</v>
      </c>
      <c r="J138" s="87">
        <f t="shared" si="14"/>
        <v>5002302.4800000004</v>
      </c>
    </row>
    <row r="139" spans="1:10" ht="32.25" customHeight="1" x14ac:dyDescent="0.3">
      <c r="A139" s="88">
        <v>1</v>
      </c>
      <c r="B139" s="88">
        <v>2</v>
      </c>
      <c r="C139" s="88">
        <v>3</v>
      </c>
      <c r="D139" s="88">
        <v>4</v>
      </c>
      <c r="E139" s="88"/>
      <c r="F139" s="88"/>
      <c r="G139" s="88"/>
      <c r="H139" s="88"/>
      <c r="I139" s="88">
        <v>5</v>
      </c>
      <c r="J139" s="88">
        <v>6</v>
      </c>
    </row>
    <row r="140" spans="1:10" ht="35.1" customHeight="1" x14ac:dyDescent="0.3">
      <c r="A140" s="89">
        <v>123</v>
      </c>
      <c r="B140" s="91" t="s">
        <v>283</v>
      </c>
      <c r="C140" s="87">
        <v>2377151.2400000002</v>
      </c>
      <c r="D140" s="87"/>
      <c r="E140" s="87"/>
      <c r="F140" s="87"/>
      <c r="G140" s="87"/>
      <c r="H140" s="87"/>
      <c r="I140" s="87">
        <v>124000</v>
      </c>
      <c r="J140" s="87">
        <f t="shared" si="14"/>
        <v>2501151.2400000002</v>
      </c>
    </row>
    <row r="141" spans="1:10" ht="35.1" customHeight="1" x14ac:dyDescent="0.3">
      <c r="A141" s="89">
        <v>124</v>
      </c>
      <c r="B141" s="91" t="s">
        <v>284</v>
      </c>
      <c r="C141" s="87"/>
      <c r="D141" s="87">
        <v>3702831.57</v>
      </c>
      <c r="E141" s="87"/>
      <c r="F141" s="87"/>
      <c r="G141" s="87"/>
      <c r="H141" s="87"/>
      <c r="I141" s="87">
        <v>151890.07999999999</v>
      </c>
      <c r="J141" s="87">
        <f t="shared" ref="J141:J143" si="15">SUM(D141+I141)</f>
        <v>3854721.65</v>
      </c>
    </row>
    <row r="142" spans="1:10" ht="35.1" customHeight="1" x14ac:dyDescent="0.3">
      <c r="A142" s="89">
        <v>125</v>
      </c>
      <c r="B142" s="91" t="s">
        <v>285</v>
      </c>
      <c r="C142" s="87"/>
      <c r="D142" s="87">
        <v>3702831.57</v>
      </c>
      <c r="E142" s="87"/>
      <c r="F142" s="87"/>
      <c r="G142" s="87"/>
      <c r="H142" s="87"/>
      <c r="I142" s="87">
        <v>151890.07999999999</v>
      </c>
      <c r="J142" s="87">
        <f t="shared" si="15"/>
        <v>3854721.65</v>
      </c>
    </row>
    <row r="143" spans="1:10" ht="35.1" customHeight="1" x14ac:dyDescent="0.3">
      <c r="A143" s="89">
        <v>126</v>
      </c>
      <c r="B143" s="91" t="s">
        <v>286</v>
      </c>
      <c r="C143" s="87"/>
      <c r="D143" s="87">
        <v>3702831.57</v>
      </c>
      <c r="E143" s="87"/>
      <c r="F143" s="87"/>
      <c r="G143" s="87"/>
      <c r="H143" s="87"/>
      <c r="I143" s="87">
        <v>151890.07999999999</v>
      </c>
      <c r="J143" s="87">
        <f t="shared" si="15"/>
        <v>3854721.65</v>
      </c>
    </row>
    <row r="144" spans="1:10" ht="35.1" customHeight="1" x14ac:dyDescent="0.3">
      <c r="A144" s="89">
        <v>127</v>
      </c>
      <c r="B144" s="91" t="s">
        <v>287</v>
      </c>
      <c r="C144" s="87">
        <v>2377151.2400000002</v>
      </c>
      <c r="D144" s="87"/>
      <c r="E144" s="87"/>
      <c r="F144" s="87"/>
      <c r="G144" s="87"/>
      <c r="H144" s="87"/>
      <c r="I144" s="87">
        <v>124000</v>
      </c>
      <c r="J144" s="87">
        <f t="shared" ref="J144:J155" si="16">SUM(C144+I144)</f>
        <v>2501151.2400000002</v>
      </c>
    </row>
    <row r="145" spans="1:10" ht="35.1" customHeight="1" x14ac:dyDescent="0.3">
      <c r="A145" s="89">
        <v>128</v>
      </c>
      <c r="B145" s="91" t="s">
        <v>288</v>
      </c>
      <c r="C145" s="87"/>
      <c r="D145" s="87">
        <v>3702831.57</v>
      </c>
      <c r="E145" s="87"/>
      <c r="F145" s="87"/>
      <c r="G145" s="87"/>
      <c r="H145" s="87"/>
      <c r="I145" s="87">
        <v>151890.07999999999</v>
      </c>
      <c r="J145" s="87">
        <f t="shared" ref="J145:J147" si="17">SUM(D145+I145)</f>
        <v>3854721.65</v>
      </c>
    </row>
    <row r="146" spans="1:10" ht="35.1" customHeight="1" x14ac:dyDescent="0.3">
      <c r="A146" s="89">
        <v>129</v>
      </c>
      <c r="B146" s="91" t="s">
        <v>289</v>
      </c>
      <c r="C146" s="87"/>
      <c r="D146" s="87">
        <v>1851415.78</v>
      </c>
      <c r="E146" s="87"/>
      <c r="F146" s="87"/>
      <c r="G146" s="87"/>
      <c r="H146" s="87"/>
      <c r="I146" s="87">
        <v>75945.039999999994</v>
      </c>
      <c r="J146" s="87">
        <f t="shared" si="17"/>
        <v>1927360.82</v>
      </c>
    </row>
    <row r="147" spans="1:10" ht="35.1" customHeight="1" x14ac:dyDescent="0.3">
      <c r="A147" s="89">
        <v>130</v>
      </c>
      <c r="B147" s="91" t="s">
        <v>290</v>
      </c>
      <c r="C147" s="87"/>
      <c r="D147" s="87">
        <v>3702831.57</v>
      </c>
      <c r="E147" s="87"/>
      <c r="F147" s="87"/>
      <c r="G147" s="87"/>
      <c r="H147" s="87"/>
      <c r="I147" s="87">
        <v>151890.07999999999</v>
      </c>
      <c r="J147" s="87">
        <f t="shared" si="17"/>
        <v>3854721.65</v>
      </c>
    </row>
    <row r="148" spans="1:10" ht="35.1" customHeight="1" x14ac:dyDescent="0.3">
      <c r="A148" s="89">
        <v>131</v>
      </c>
      <c r="B148" s="91" t="s">
        <v>291</v>
      </c>
      <c r="C148" s="87">
        <v>9508604.9600000009</v>
      </c>
      <c r="D148" s="87"/>
      <c r="E148" s="87"/>
      <c r="F148" s="87"/>
      <c r="G148" s="87"/>
      <c r="H148" s="87"/>
      <c r="I148" s="87">
        <v>496000</v>
      </c>
      <c r="J148" s="87">
        <f t="shared" si="16"/>
        <v>10004604.960000001</v>
      </c>
    </row>
    <row r="149" spans="1:10" ht="35.1" customHeight="1" x14ac:dyDescent="0.3">
      <c r="A149" s="89">
        <v>132</v>
      </c>
      <c r="B149" s="91" t="s">
        <v>292</v>
      </c>
      <c r="C149" s="87">
        <v>7131453.7199999997</v>
      </c>
      <c r="D149" s="87"/>
      <c r="E149" s="87"/>
      <c r="F149" s="87"/>
      <c r="G149" s="87"/>
      <c r="H149" s="87"/>
      <c r="I149" s="87">
        <v>372000</v>
      </c>
      <c r="J149" s="87">
        <f t="shared" si="16"/>
        <v>7503453.7199999997</v>
      </c>
    </row>
    <row r="150" spans="1:10" ht="35.1" customHeight="1" x14ac:dyDescent="0.3">
      <c r="A150" s="89">
        <v>133</v>
      </c>
      <c r="B150" s="91" t="s">
        <v>293</v>
      </c>
      <c r="C150" s="87">
        <v>7131453.7199999997</v>
      </c>
      <c r="D150" s="87"/>
      <c r="E150" s="87"/>
      <c r="F150" s="87"/>
      <c r="G150" s="87"/>
      <c r="H150" s="87"/>
      <c r="I150" s="87">
        <v>372000</v>
      </c>
      <c r="J150" s="87">
        <f t="shared" si="16"/>
        <v>7503453.7199999997</v>
      </c>
    </row>
    <row r="151" spans="1:10" ht="35.1" customHeight="1" x14ac:dyDescent="0.3">
      <c r="A151" s="89">
        <v>134</v>
      </c>
      <c r="B151" s="91" t="s">
        <v>294</v>
      </c>
      <c r="C151" s="87">
        <v>2377151.2400000002</v>
      </c>
      <c r="D151" s="87"/>
      <c r="E151" s="87"/>
      <c r="F151" s="87"/>
      <c r="G151" s="87"/>
      <c r="H151" s="87"/>
      <c r="I151" s="87">
        <v>124000</v>
      </c>
      <c r="J151" s="87">
        <f t="shared" si="16"/>
        <v>2501151.2400000002</v>
      </c>
    </row>
    <row r="152" spans="1:10" ht="35.1" customHeight="1" x14ac:dyDescent="0.3">
      <c r="A152" s="89">
        <v>135</v>
      </c>
      <c r="B152" s="91" t="s">
        <v>295</v>
      </c>
      <c r="C152" s="87">
        <v>4754302.4800000004</v>
      </c>
      <c r="D152" s="87"/>
      <c r="E152" s="87"/>
      <c r="F152" s="87"/>
      <c r="G152" s="87"/>
      <c r="H152" s="87"/>
      <c r="I152" s="87">
        <v>248000</v>
      </c>
      <c r="J152" s="87">
        <f t="shared" si="16"/>
        <v>5002302.4800000004</v>
      </c>
    </row>
    <row r="153" spans="1:10" ht="35.1" customHeight="1" x14ac:dyDescent="0.3">
      <c r="A153" s="89">
        <v>136</v>
      </c>
      <c r="B153" s="91" t="s">
        <v>296</v>
      </c>
      <c r="C153" s="87">
        <v>2377151.2400000002</v>
      </c>
      <c r="D153" s="87"/>
      <c r="E153" s="87"/>
      <c r="F153" s="87"/>
      <c r="G153" s="87"/>
      <c r="H153" s="87"/>
      <c r="I153" s="87">
        <v>124000</v>
      </c>
      <c r="J153" s="87">
        <f t="shared" si="16"/>
        <v>2501151.2400000002</v>
      </c>
    </row>
    <row r="154" spans="1:10" ht="35.1" customHeight="1" x14ac:dyDescent="0.3">
      <c r="A154" s="89">
        <v>137</v>
      </c>
      <c r="B154" s="91" t="s">
        <v>297</v>
      </c>
      <c r="C154" s="87">
        <v>2377151.2400000002</v>
      </c>
      <c r="D154" s="87"/>
      <c r="E154" s="87"/>
      <c r="F154" s="87"/>
      <c r="G154" s="87"/>
      <c r="H154" s="87"/>
      <c r="I154" s="87">
        <v>124000</v>
      </c>
      <c r="J154" s="87">
        <f t="shared" si="16"/>
        <v>2501151.2400000002</v>
      </c>
    </row>
    <row r="155" spans="1:10" ht="35.1" customHeight="1" x14ac:dyDescent="0.3">
      <c r="A155" s="89">
        <v>138</v>
      </c>
      <c r="B155" s="91" t="s">
        <v>298</v>
      </c>
      <c r="C155" s="87">
        <v>2377151.2400000002</v>
      </c>
      <c r="D155" s="87"/>
      <c r="E155" s="87"/>
      <c r="F155" s="87"/>
      <c r="G155" s="87"/>
      <c r="H155" s="87"/>
      <c r="I155" s="87">
        <v>124000</v>
      </c>
      <c r="J155" s="87">
        <f t="shared" si="16"/>
        <v>2501151.2400000002</v>
      </c>
    </row>
    <row r="156" spans="1:10" ht="35.1" customHeight="1" x14ac:dyDescent="0.3">
      <c r="A156" s="89">
        <v>139</v>
      </c>
      <c r="B156" s="91" t="s">
        <v>299</v>
      </c>
      <c r="C156" s="87">
        <v>4754302.4800000004</v>
      </c>
      <c r="D156" s="87">
        <v>3702831.57</v>
      </c>
      <c r="E156" s="87"/>
      <c r="F156" s="87"/>
      <c r="G156" s="87"/>
      <c r="H156" s="87"/>
      <c r="I156" s="87">
        <v>399890.08</v>
      </c>
      <c r="J156" s="87">
        <f t="shared" ref="J156:J162" si="18">SUM(C156:I156)</f>
        <v>8857024.1300000008</v>
      </c>
    </row>
    <row r="157" spans="1:10" ht="35.1" customHeight="1" x14ac:dyDescent="0.3">
      <c r="A157" s="89">
        <v>140</v>
      </c>
      <c r="B157" s="91" t="s">
        <v>300</v>
      </c>
      <c r="C157" s="87">
        <v>4754302.4800000004</v>
      </c>
      <c r="D157" s="87">
        <v>3702831.57</v>
      </c>
      <c r="E157" s="87"/>
      <c r="F157" s="87"/>
      <c r="G157" s="87"/>
      <c r="H157" s="87"/>
      <c r="I157" s="87">
        <v>399890.08</v>
      </c>
      <c r="J157" s="87">
        <f t="shared" si="18"/>
        <v>8857024.1300000008</v>
      </c>
    </row>
    <row r="158" spans="1:10" ht="32.25" customHeight="1" x14ac:dyDescent="0.3">
      <c r="A158" s="88">
        <v>1</v>
      </c>
      <c r="B158" s="88">
        <v>2</v>
      </c>
      <c r="C158" s="88">
        <v>3</v>
      </c>
      <c r="D158" s="88">
        <v>4</v>
      </c>
      <c r="E158" s="88"/>
      <c r="F158" s="88"/>
      <c r="G158" s="88"/>
      <c r="H158" s="88"/>
      <c r="I158" s="88">
        <v>5</v>
      </c>
      <c r="J158" s="88">
        <v>6</v>
      </c>
    </row>
    <row r="159" spans="1:10" ht="35.1" customHeight="1" x14ac:dyDescent="0.3">
      <c r="A159" s="89">
        <v>141</v>
      </c>
      <c r="B159" s="91" t="s">
        <v>301</v>
      </c>
      <c r="C159" s="87">
        <v>4754302.4800000004</v>
      </c>
      <c r="D159" s="87">
        <v>3702831.57</v>
      </c>
      <c r="E159" s="87"/>
      <c r="F159" s="87"/>
      <c r="G159" s="87"/>
      <c r="H159" s="87"/>
      <c r="I159" s="87">
        <v>399890.08</v>
      </c>
      <c r="J159" s="87">
        <f t="shared" si="18"/>
        <v>8857024.1300000008</v>
      </c>
    </row>
    <row r="160" spans="1:10" ht="35.1" customHeight="1" x14ac:dyDescent="0.3">
      <c r="A160" s="89">
        <v>142</v>
      </c>
      <c r="B160" s="91" t="s">
        <v>302</v>
      </c>
      <c r="C160" s="87">
        <v>7131453.7199999997</v>
      </c>
      <c r="D160" s="87">
        <v>5554247.3499999996</v>
      </c>
      <c r="E160" s="87"/>
      <c r="F160" s="87"/>
      <c r="G160" s="87"/>
      <c r="H160" s="87"/>
      <c r="I160" s="87">
        <v>599835.12</v>
      </c>
      <c r="J160" s="87">
        <f t="shared" si="18"/>
        <v>13285536.189999999</v>
      </c>
    </row>
    <row r="161" spans="1:10" ht="35.1" customHeight="1" x14ac:dyDescent="0.3">
      <c r="A161" s="89">
        <v>143</v>
      </c>
      <c r="B161" s="91" t="s">
        <v>303</v>
      </c>
      <c r="C161" s="87">
        <v>11885756.199999999</v>
      </c>
      <c r="D161" s="87">
        <v>9257078.9199999999</v>
      </c>
      <c r="E161" s="87"/>
      <c r="F161" s="87"/>
      <c r="G161" s="87"/>
      <c r="H161" s="87"/>
      <c r="I161" s="87">
        <v>999725.2</v>
      </c>
      <c r="J161" s="87">
        <f t="shared" si="18"/>
        <v>22142560.319999997</v>
      </c>
    </row>
    <row r="162" spans="1:10" ht="35.1" customHeight="1" x14ac:dyDescent="0.3">
      <c r="A162" s="89">
        <v>144</v>
      </c>
      <c r="B162" s="91" t="s">
        <v>304</v>
      </c>
      <c r="C162" s="87">
        <v>7131453.7199999997</v>
      </c>
      <c r="D162" s="87">
        <v>5554247.3499999996</v>
      </c>
      <c r="E162" s="87"/>
      <c r="F162" s="87"/>
      <c r="G162" s="87"/>
      <c r="H162" s="87"/>
      <c r="I162" s="87">
        <v>599835.12</v>
      </c>
      <c r="J162" s="87">
        <f t="shared" si="18"/>
        <v>13285536.189999999</v>
      </c>
    </row>
    <row r="163" spans="1:10" ht="35.1" customHeight="1" x14ac:dyDescent="0.3">
      <c r="A163" s="89">
        <v>145</v>
      </c>
      <c r="B163" s="91" t="s">
        <v>305</v>
      </c>
      <c r="C163" s="87">
        <v>7131453.7199999997</v>
      </c>
      <c r="D163" s="87"/>
      <c r="E163" s="87"/>
      <c r="F163" s="87"/>
      <c r="G163" s="87"/>
      <c r="H163" s="87"/>
      <c r="I163" s="87">
        <v>372000</v>
      </c>
      <c r="J163" s="87">
        <f t="shared" ref="J163:J168" si="19">SUM(C163+I163)</f>
        <v>7503453.7199999997</v>
      </c>
    </row>
    <row r="164" spans="1:10" ht="35.1" customHeight="1" x14ac:dyDescent="0.3">
      <c r="A164" s="80">
        <v>146</v>
      </c>
      <c r="B164" s="101" t="s">
        <v>306</v>
      </c>
      <c r="C164" s="87">
        <v>2377151.2400000002</v>
      </c>
      <c r="D164" s="87"/>
      <c r="E164" s="87">
        <v>15132111.109999999</v>
      </c>
      <c r="F164" s="87"/>
      <c r="G164" s="87">
        <v>20640142.640000001</v>
      </c>
      <c r="H164" s="87"/>
      <c r="I164" s="87">
        <v>2591051.98</v>
      </c>
      <c r="J164" s="87">
        <f t="shared" ref="J164:J166" si="20">C164+D164+E164+F164+G164+H164+I164</f>
        <v>40740456.969999999</v>
      </c>
    </row>
    <row r="165" spans="1:10" ht="35.1" customHeight="1" x14ac:dyDescent="0.3">
      <c r="A165" s="80">
        <v>147</v>
      </c>
      <c r="B165" s="101" t="s">
        <v>307</v>
      </c>
      <c r="C165" s="87">
        <v>2377151.2400000002</v>
      </c>
      <c r="D165" s="102"/>
      <c r="E165" s="87">
        <v>12804094.01</v>
      </c>
      <c r="F165" s="87"/>
      <c r="G165" s="87">
        <v>18617829.530000001</v>
      </c>
      <c r="H165" s="87"/>
      <c r="I165" s="87">
        <v>2291029.21</v>
      </c>
      <c r="J165" s="87">
        <f t="shared" si="20"/>
        <v>36090103.990000002</v>
      </c>
    </row>
    <row r="166" spans="1:10" ht="35.1" customHeight="1" x14ac:dyDescent="0.3">
      <c r="A166" s="80">
        <v>148</v>
      </c>
      <c r="B166" s="93" t="s">
        <v>308</v>
      </c>
      <c r="C166" s="87"/>
      <c r="D166" s="102"/>
      <c r="E166" s="87">
        <v>11503615.5</v>
      </c>
      <c r="F166" s="87"/>
      <c r="G166" s="87">
        <v>15785947.65</v>
      </c>
      <c r="H166" s="87"/>
      <c r="I166" s="87">
        <v>1882038.83</v>
      </c>
      <c r="J166" s="87">
        <f t="shared" si="20"/>
        <v>29171601.979999997</v>
      </c>
    </row>
    <row r="167" spans="1:10" ht="35.1" customHeight="1" x14ac:dyDescent="0.3">
      <c r="A167" s="106">
        <v>149</v>
      </c>
      <c r="B167" s="103" t="s">
        <v>309</v>
      </c>
      <c r="C167" s="87">
        <v>2377151.2400000002</v>
      </c>
      <c r="D167" s="102"/>
      <c r="E167" s="102"/>
      <c r="F167" s="102"/>
      <c r="G167" s="102"/>
      <c r="H167" s="102"/>
      <c r="I167" s="87">
        <v>124000</v>
      </c>
      <c r="J167" s="87">
        <f t="shared" si="19"/>
        <v>2501151.2400000002</v>
      </c>
    </row>
    <row r="168" spans="1:10" ht="35.1" customHeight="1" x14ac:dyDescent="0.3">
      <c r="A168" s="106">
        <v>150</v>
      </c>
      <c r="B168" s="103" t="s">
        <v>310</v>
      </c>
      <c r="C168" s="87">
        <v>2377151.2400000002</v>
      </c>
      <c r="D168" s="102"/>
      <c r="E168" s="102"/>
      <c r="F168" s="102"/>
      <c r="G168" s="102"/>
      <c r="H168" s="102"/>
      <c r="I168" s="87">
        <v>124000</v>
      </c>
      <c r="J168" s="87">
        <f t="shared" si="19"/>
        <v>2501151.2400000002</v>
      </c>
    </row>
    <row r="169" spans="1:10" ht="35.1" customHeight="1" x14ac:dyDescent="0.3">
      <c r="A169" s="80">
        <v>151</v>
      </c>
      <c r="B169" s="101" t="s">
        <v>311</v>
      </c>
      <c r="C169" s="87">
        <v>2377151.2400000002</v>
      </c>
      <c r="D169" s="102"/>
      <c r="E169" s="87">
        <v>15132111.109999999</v>
      </c>
      <c r="F169" s="87"/>
      <c r="G169" s="87">
        <v>19776195.030000001</v>
      </c>
      <c r="H169" s="87"/>
      <c r="I169" s="87">
        <v>2531469.39</v>
      </c>
      <c r="J169" s="87">
        <f>C169+D169+E169+F169+G169+H169+I169</f>
        <v>39816926.770000003</v>
      </c>
    </row>
    <row r="170" spans="1:10" ht="35.1" customHeight="1" x14ac:dyDescent="0.3">
      <c r="A170" s="106">
        <v>152</v>
      </c>
      <c r="B170" s="103" t="s">
        <v>312</v>
      </c>
      <c r="C170" s="87">
        <v>2377151.2400000002</v>
      </c>
      <c r="D170" s="102"/>
      <c r="E170" s="102"/>
      <c r="F170" s="102"/>
      <c r="G170" s="102"/>
      <c r="H170" s="102"/>
      <c r="I170" s="87">
        <v>124000</v>
      </c>
      <c r="J170" s="87">
        <f t="shared" ref="J170:J172" si="21">SUM(C170+I170)</f>
        <v>2501151.2400000002</v>
      </c>
    </row>
    <row r="171" spans="1:10" ht="35.1" customHeight="1" x14ac:dyDescent="0.3">
      <c r="A171" s="106">
        <v>153</v>
      </c>
      <c r="B171" s="103" t="s">
        <v>313</v>
      </c>
      <c r="C171" s="87">
        <v>2377151.2400000002</v>
      </c>
      <c r="D171" s="102"/>
      <c r="E171" s="102"/>
      <c r="F171" s="102"/>
      <c r="G171" s="102"/>
      <c r="H171" s="102"/>
      <c r="I171" s="87">
        <v>124000</v>
      </c>
      <c r="J171" s="87">
        <f t="shared" si="21"/>
        <v>2501151.2400000002</v>
      </c>
    </row>
    <row r="172" spans="1:10" ht="35.1" customHeight="1" x14ac:dyDescent="0.3">
      <c r="A172" s="106">
        <v>154</v>
      </c>
      <c r="B172" s="103" t="s">
        <v>314</v>
      </c>
      <c r="C172" s="87">
        <v>2377151.2400000002</v>
      </c>
      <c r="D172" s="102"/>
      <c r="E172" s="102"/>
      <c r="F172" s="102"/>
      <c r="G172" s="102"/>
      <c r="H172" s="102"/>
      <c r="I172" s="87">
        <v>124000</v>
      </c>
      <c r="J172" s="87">
        <f t="shared" si="21"/>
        <v>2501151.2400000002</v>
      </c>
    </row>
    <row r="173" spans="1:10" ht="35.1" customHeight="1" x14ac:dyDescent="0.3">
      <c r="A173" s="80">
        <v>155</v>
      </c>
      <c r="B173" s="101" t="s">
        <v>315</v>
      </c>
      <c r="C173" s="87">
        <v>2377151.2400000002</v>
      </c>
      <c r="D173" s="102"/>
      <c r="E173" s="87">
        <v>14911858.550000001</v>
      </c>
      <c r="F173" s="87"/>
      <c r="G173" s="87">
        <v>13138817.699999999</v>
      </c>
      <c r="H173" s="87"/>
      <c r="I173" s="87">
        <v>2058529.4</v>
      </c>
      <c r="J173" s="87">
        <f>SUM(C173:I173)</f>
        <v>32486356.889999997</v>
      </c>
    </row>
    <row r="174" spans="1:10" ht="35.1" customHeight="1" x14ac:dyDescent="0.3">
      <c r="A174" s="106">
        <v>156</v>
      </c>
      <c r="B174" s="103" t="s">
        <v>316</v>
      </c>
      <c r="C174" s="87">
        <v>2377151.2400000002</v>
      </c>
      <c r="D174" s="102"/>
      <c r="E174" s="102"/>
      <c r="F174" s="102"/>
      <c r="G174" s="102"/>
      <c r="H174" s="102"/>
      <c r="I174" s="87">
        <v>124000</v>
      </c>
      <c r="J174" s="87">
        <f t="shared" ref="J174:J186" si="22">SUM(C174+I174)</f>
        <v>2501151.2400000002</v>
      </c>
    </row>
    <row r="175" spans="1:10" ht="35.1" customHeight="1" x14ac:dyDescent="0.3">
      <c r="A175" s="80">
        <v>157</v>
      </c>
      <c r="B175" s="93" t="s">
        <v>317</v>
      </c>
      <c r="C175" s="87"/>
      <c r="D175" s="102"/>
      <c r="E175" s="87">
        <v>14916020.07</v>
      </c>
      <c r="F175" s="87"/>
      <c r="G175" s="87">
        <v>13142484.41</v>
      </c>
      <c r="H175" s="87"/>
      <c r="I175" s="87">
        <v>1935069.28</v>
      </c>
      <c r="J175" s="87">
        <f>SUM(E175+G175+I175)</f>
        <v>29993573.760000002</v>
      </c>
    </row>
    <row r="176" spans="1:10" ht="35.1" customHeight="1" x14ac:dyDescent="0.3">
      <c r="A176" s="106">
        <v>158</v>
      </c>
      <c r="B176" s="103" t="s">
        <v>318</v>
      </c>
      <c r="C176" s="87">
        <v>2377151.2400000002</v>
      </c>
      <c r="D176" s="102"/>
      <c r="E176" s="102"/>
      <c r="F176" s="102"/>
      <c r="G176" s="102"/>
      <c r="H176" s="102"/>
      <c r="I176" s="87">
        <v>124000</v>
      </c>
      <c r="J176" s="87">
        <f t="shared" si="22"/>
        <v>2501151.2400000002</v>
      </c>
    </row>
    <row r="177" spans="1:10" ht="32.25" customHeight="1" x14ac:dyDescent="0.3">
      <c r="A177" s="88">
        <v>1</v>
      </c>
      <c r="B177" s="88">
        <v>2</v>
      </c>
      <c r="C177" s="88">
        <v>3</v>
      </c>
      <c r="D177" s="88">
        <v>4</v>
      </c>
      <c r="E177" s="88"/>
      <c r="F177" s="88"/>
      <c r="G177" s="88"/>
      <c r="H177" s="88"/>
      <c r="I177" s="88">
        <v>5</v>
      </c>
      <c r="J177" s="88">
        <v>6</v>
      </c>
    </row>
    <row r="178" spans="1:10" ht="35.1" customHeight="1" x14ac:dyDescent="0.3">
      <c r="A178" s="106">
        <v>159</v>
      </c>
      <c r="B178" s="103" t="s">
        <v>319</v>
      </c>
      <c r="C178" s="87">
        <v>2377151.2400000002</v>
      </c>
      <c r="D178" s="102"/>
      <c r="E178" s="102"/>
      <c r="F178" s="102"/>
      <c r="G178" s="102"/>
      <c r="H178" s="102"/>
      <c r="I178" s="87">
        <v>124000</v>
      </c>
      <c r="J178" s="87">
        <f t="shared" si="22"/>
        <v>2501151.2400000002</v>
      </c>
    </row>
    <row r="179" spans="1:10" ht="35.1" customHeight="1" x14ac:dyDescent="0.3">
      <c r="A179" s="106">
        <v>160</v>
      </c>
      <c r="B179" s="103" t="s">
        <v>320</v>
      </c>
      <c r="C179" s="87">
        <v>2377151.2400000002</v>
      </c>
      <c r="D179" s="102"/>
      <c r="E179" s="102"/>
      <c r="F179" s="102"/>
      <c r="G179" s="102"/>
      <c r="H179" s="102"/>
      <c r="I179" s="87">
        <v>124000</v>
      </c>
      <c r="J179" s="87">
        <f t="shared" si="22"/>
        <v>2501151.2400000002</v>
      </c>
    </row>
    <row r="180" spans="1:10" ht="35.1" customHeight="1" x14ac:dyDescent="0.3">
      <c r="A180" s="106">
        <v>161</v>
      </c>
      <c r="B180" s="103" t="s">
        <v>321</v>
      </c>
      <c r="C180" s="87">
        <v>2377151.2400000002</v>
      </c>
      <c r="D180" s="102"/>
      <c r="E180" s="102"/>
      <c r="F180" s="102"/>
      <c r="G180" s="102"/>
      <c r="H180" s="102"/>
      <c r="I180" s="87">
        <v>124000</v>
      </c>
      <c r="J180" s="87">
        <f t="shared" si="22"/>
        <v>2501151.2400000002</v>
      </c>
    </row>
    <row r="181" spans="1:10" ht="35.1" customHeight="1" x14ac:dyDescent="0.3">
      <c r="A181" s="106">
        <v>162</v>
      </c>
      <c r="B181" s="103" t="s">
        <v>322</v>
      </c>
      <c r="C181" s="87">
        <v>2377151.2400000002</v>
      </c>
      <c r="D181" s="102"/>
      <c r="E181" s="102"/>
      <c r="F181" s="102"/>
      <c r="G181" s="102"/>
      <c r="H181" s="102"/>
      <c r="I181" s="87">
        <v>124000</v>
      </c>
      <c r="J181" s="87">
        <f t="shared" si="22"/>
        <v>2501151.2400000002</v>
      </c>
    </row>
    <row r="182" spans="1:10" ht="35.1" customHeight="1" x14ac:dyDescent="0.3">
      <c r="A182" s="106">
        <v>163</v>
      </c>
      <c r="B182" s="103" t="s">
        <v>323</v>
      </c>
      <c r="C182" s="87">
        <v>2377151.2400000002</v>
      </c>
      <c r="D182" s="102"/>
      <c r="E182" s="102"/>
      <c r="F182" s="102"/>
      <c r="G182" s="102"/>
      <c r="H182" s="102"/>
      <c r="I182" s="87">
        <v>124000</v>
      </c>
      <c r="J182" s="87">
        <f t="shared" si="22"/>
        <v>2501151.2400000002</v>
      </c>
    </row>
    <row r="183" spans="1:10" ht="35.1" customHeight="1" x14ac:dyDescent="0.3">
      <c r="A183" s="106">
        <v>164</v>
      </c>
      <c r="B183" s="103" t="s">
        <v>324</v>
      </c>
      <c r="C183" s="87">
        <v>2377151.2400000002</v>
      </c>
      <c r="D183" s="102"/>
      <c r="E183" s="102"/>
      <c r="F183" s="102"/>
      <c r="G183" s="102"/>
      <c r="H183" s="102"/>
      <c r="I183" s="87">
        <v>124000</v>
      </c>
      <c r="J183" s="87">
        <f t="shared" si="22"/>
        <v>2501151.2400000002</v>
      </c>
    </row>
    <row r="184" spans="1:10" ht="35.1" customHeight="1" x14ac:dyDescent="0.3">
      <c r="A184" s="106">
        <v>165</v>
      </c>
      <c r="B184" s="103" t="s">
        <v>325</v>
      </c>
      <c r="C184" s="87">
        <v>2377151.2400000002</v>
      </c>
      <c r="D184" s="102"/>
      <c r="E184" s="102"/>
      <c r="F184" s="102"/>
      <c r="G184" s="102"/>
      <c r="H184" s="102"/>
      <c r="I184" s="87">
        <v>124000</v>
      </c>
      <c r="J184" s="87">
        <f t="shared" si="22"/>
        <v>2501151.2400000002</v>
      </c>
    </row>
    <row r="185" spans="1:10" ht="35.1" customHeight="1" x14ac:dyDescent="0.3">
      <c r="A185" s="106">
        <v>166</v>
      </c>
      <c r="B185" s="103" t="s">
        <v>326</v>
      </c>
      <c r="C185" s="87">
        <v>2377151.2400000002</v>
      </c>
      <c r="D185" s="102"/>
      <c r="E185" s="102"/>
      <c r="F185" s="102"/>
      <c r="G185" s="102"/>
      <c r="H185" s="102"/>
      <c r="I185" s="87">
        <v>124000</v>
      </c>
      <c r="J185" s="87">
        <f t="shared" si="22"/>
        <v>2501151.2400000002</v>
      </c>
    </row>
    <row r="186" spans="1:10" ht="35.1" customHeight="1" x14ac:dyDescent="0.3">
      <c r="A186" s="106">
        <v>167</v>
      </c>
      <c r="B186" s="103" t="s">
        <v>327</v>
      </c>
      <c r="C186" s="87">
        <v>4754302.4800000004</v>
      </c>
      <c r="D186" s="87"/>
      <c r="E186" s="87"/>
      <c r="F186" s="87"/>
      <c r="G186" s="87"/>
      <c r="H186" s="87"/>
      <c r="I186" s="87">
        <v>248000</v>
      </c>
      <c r="J186" s="87">
        <f t="shared" si="22"/>
        <v>5002302.4800000004</v>
      </c>
    </row>
    <row r="187" spans="1:10" ht="35.1" customHeight="1" x14ac:dyDescent="0.3">
      <c r="A187" s="80">
        <v>168</v>
      </c>
      <c r="B187" s="103" t="s">
        <v>328</v>
      </c>
      <c r="C187" s="102"/>
      <c r="D187" s="102">
        <v>7405663.1399999997</v>
      </c>
      <c r="E187" s="102"/>
      <c r="F187" s="102"/>
      <c r="G187" s="102"/>
      <c r="H187" s="102"/>
      <c r="I187" s="102">
        <v>303780.15999999997</v>
      </c>
      <c r="J187" s="87">
        <f t="shared" ref="J187:J190" si="23">SUM(D187+I187)</f>
        <v>7709443.2999999998</v>
      </c>
    </row>
    <row r="188" spans="1:10" ht="35.1" customHeight="1" x14ac:dyDescent="0.3">
      <c r="A188" s="80">
        <v>169</v>
      </c>
      <c r="B188" s="103" t="s">
        <v>329</v>
      </c>
      <c r="C188" s="102"/>
      <c r="D188" s="102">
        <v>3702831.57</v>
      </c>
      <c r="E188" s="102"/>
      <c r="F188" s="102"/>
      <c r="G188" s="102"/>
      <c r="H188" s="102"/>
      <c r="I188" s="102">
        <v>151890.07999999999</v>
      </c>
      <c r="J188" s="87">
        <f t="shared" si="23"/>
        <v>3854721.65</v>
      </c>
    </row>
    <row r="189" spans="1:10" ht="35.1" customHeight="1" x14ac:dyDescent="0.3">
      <c r="A189" s="80">
        <v>170</v>
      </c>
      <c r="B189" s="103" t="s">
        <v>330</v>
      </c>
      <c r="C189" s="102"/>
      <c r="D189" s="102">
        <v>1851415.78</v>
      </c>
      <c r="E189" s="102"/>
      <c r="F189" s="102"/>
      <c r="G189" s="102"/>
      <c r="H189" s="102"/>
      <c r="I189" s="102">
        <v>75945.039999999994</v>
      </c>
      <c r="J189" s="87">
        <f t="shared" si="23"/>
        <v>1927360.82</v>
      </c>
    </row>
    <row r="190" spans="1:10" ht="35.1" customHeight="1" x14ac:dyDescent="0.3">
      <c r="A190" s="80">
        <v>171</v>
      </c>
      <c r="B190" s="103" t="s">
        <v>331</v>
      </c>
      <c r="C190" s="102"/>
      <c r="D190" s="102">
        <v>11108494.710000001</v>
      </c>
      <c r="E190" s="102"/>
      <c r="F190" s="102"/>
      <c r="G190" s="102"/>
      <c r="H190" s="102"/>
      <c r="I190" s="102">
        <v>455670.24</v>
      </c>
      <c r="J190" s="87">
        <f t="shared" si="23"/>
        <v>11564164.950000001</v>
      </c>
    </row>
    <row r="191" spans="1:10" ht="35.1" customHeight="1" x14ac:dyDescent="0.3">
      <c r="A191" s="80">
        <v>172</v>
      </c>
      <c r="B191" s="103" t="s">
        <v>332</v>
      </c>
      <c r="C191" s="87">
        <v>2377151.2400000002</v>
      </c>
      <c r="D191" s="102"/>
      <c r="E191" s="102"/>
      <c r="F191" s="102"/>
      <c r="G191" s="102"/>
      <c r="H191" s="102"/>
      <c r="I191" s="87">
        <v>124000</v>
      </c>
      <c r="J191" s="87">
        <f t="shared" ref="J191:J193" si="24">SUM(C191+I191)</f>
        <v>2501151.2400000002</v>
      </c>
    </row>
    <row r="192" spans="1:10" ht="35.1" customHeight="1" x14ac:dyDescent="0.3">
      <c r="A192" s="80">
        <v>173</v>
      </c>
      <c r="B192" s="103" t="s">
        <v>333</v>
      </c>
      <c r="C192" s="87">
        <v>2377151.2400000002</v>
      </c>
      <c r="D192" s="102"/>
      <c r="E192" s="102"/>
      <c r="F192" s="102"/>
      <c r="G192" s="102"/>
      <c r="H192" s="102"/>
      <c r="I192" s="87">
        <v>124000</v>
      </c>
      <c r="J192" s="87">
        <f t="shared" si="24"/>
        <v>2501151.2400000002</v>
      </c>
    </row>
    <row r="193" spans="1:10" ht="35.1" customHeight="1" x14ac:dyDescent="0.3">
      <c r="A193" s="80">
        <v>174</v>
      </c>
      <c r="B193" s="103" t="s">
        <v>334</v>
      </c>
      <c r="C193" s="87">
        <v>2377151.2400000002</v>
      </c>
      <c r="D193" s="102"/>
      <c r="E193" s="102"/>
      <c r="F193" s="102"/>
      <c r="G193" s="102"/>
      <c r="H193" s="102"/>
      <c r="I193" s="87">
        <v>124000</v>
      </c>
      <c r="J193" s="87">
        <f t="shared" si="24"/>
        <v>2501151.2400000002</v>
      </c>
    </row>
    <row r="194" spans="1:10" ht="35.1" customHeight="1" x14ac:dyDescent="0.3">
      <c r="A194" s="80">
        <v>175</v>
      </c>
      <c r="B194" s="103" t="s">
        <v>335</v>
      </c>
      <c r="C194" s="102"/>
      <c r="D194" s="102">
        <v>1851415.78</v>
      </c>
      <c r="E194" s="102"/>
      <c r="F194" s="102"/>
      <c r="G194" s="102"/>
      <c r="H194" s="102"/>
      <c r="I194" s="102">
        <v>75945.039999999994</v>
      </c>
      <c r="J194" s="87">
        <f t="shared" ref="J194:J199" si="25">SUM(D194+I194)</f>
        <v>1927360.82</v>
      </c>
    </row>
    <row r="195" spans="1:10" ht="35.1" customHeight="1" x14ac:dyDescent="0.3">
      <c r="A195" s="80">
        <v>176</v>
      </c>
      <c r="B195" s="103" t="s">
        <v>336</v>
      </c>
      <c r="C195" s="102"/>
      <c r="D195" s="102">
        <v>3702831.57</v>
      </c>
      <c r="E195" s="102"/>
      <c r="F195" s="102"/>
      <c r="G195" s="102"/>
      <c r="H195" s="102"/>
      <c r="I195" s="102">
        <v>151890.07999999999</v>
      </c>
      <c r="J195" s="87">
        <f t="shared" si="25"/>
        <v>3854721.65</v>
      </c>
    </row>
    <row r="196" spans="1:10" ht="32.25" customHeight="1" x14ac:dyDescent="0.3">
      <c r="A196" s="88">
        <v>1</v>
      </c>
      <c r="B196" s="88">
        <v>2</v>
      </c>
      <c r="C196" s="88">
        <v>3</v>
      </c>
      <c r="D196" s="88">
        <v>4</v>
      </c>
      <c r="E196" s="88"/>
      <c r="F196" s="88"/>
      <c r="G196" s="88"/>
      <c r="H196" s="88"/>
      <c r="I196" s="88">
        <v>5</v>
      </c>
      <c r="J196" s="88">
        <v>6</v>
      </c>
    </row>
    <row r="197" spans="1:10" ht="35.1" customHeight="1" x14ac:dyDescent="0.3">
      <c r="A197" s="80">
        <v>177</v>
      </c>
      <c r="B197" s="103" t="s">
        <v>337</v>
      </c>
      <c r="C197" s="102"/>
      <c r="D197" s="102">
        <v>7405663.1399999997</v>
      </c>
      <c r="E197" s="102"/>
      <c r="F197" s="102"/>
      <c r="G197" s="102"/>
      <c r="H197" s="102"/>
      <c r="I197" s="102">
        <v>303780.15999999997</v>
      </c>
      <c r="J197" s="87">
        <f t="shared" si="25"/>
        <v>7709443.2999999998</v>
      </c>
    </row>
    <row r="198" spans="1:10" ht="35.1" customHeight="1" x14ac:dyDescent="0.3">
      <c r="A198" s="80">
        <v>178</v>
      </c>
      <c r="B198" s="103" t="s">
        <v>338</v>
      </c>
      <c r="C198" s="102"/>
      <c r="D198" s="102">
        <v>9257078.9199999999</v>
      </c>
      <c r="E198" s="102"/>
      <c r="F198" s="102"/>
      <c r="G198" s="102"/>
      <c r="H198" s="102"/>
      <c r="I198" s="102">
        <v>379725.2</v>
      </c>
      <c r="J198" s="87">
        <f t="shared" si="25"/>
        <v>9636804.1199999992</v>
      </c>
    </row>
    <row r="199" spans="1:10" ht="35.1" customHeight="1" x14ac:dyDescent="0.3">
      <c r="A199" s="80">
        <v>179</v>
      </c>
      <c r="B199" s="91" t="s">
        <v>339</v>
      </c>
      <c r="C199" s="87"/>
      <c r="D199" s="87">
        <v>1851415.78</v>
      </c>
      <c r="E199" s="87"/>
      <c r="F199" s="87"/>
      <c r="G199" s="87"/>
      <c r="H199" s="87"/>
      <c r="I199" s="87">
        <v>75945.039999999994</v>
      </c>
      <c r="J199" s="87">
        <f t="shared" si="25"/>
        <v>1927360.82</v>
      </c>
    </row>
    <row r="200" spans="1:10" ht="56.85" customHeight="1" x14ac:dyDescent="0.3">
      <c r="C200" s="104"/>
      <c r="I200" s="104"/>
      <c r="J200" s="104"/>
    </row>
    <row r="201" spans="1:10" ht="15.75" customHeight="1" x14ac:dyDescent="0.3">
      <c r="C201" s="104"/>
      <c r="I201" s="104"/>
      <c r="J201" s="104"/>
    </row>
    <row r="202" spans="1:10" ht="15.75" customHeight="1" x14ac:dyDescent="0.3">
      <c r="I202" s="104"/>
      <c r="J202" s="104"/>
    </row>
    <row r="203" spans="1:10" ht="13.5" customHeight="1" x14ac:dyDescent="0.3">
      <c r="I203" s="104"/>
      <c r="J203" s="104"/>
    </row>
    <row r="204" spans="1:10" ht="15.75" hidden="1" customHeight="1" x14ac:dyDescent="0.3">
      <c r="I204" s="104"/>
      <c r="J204" s="104"/>
    </row>
  </sheetData>
  <mergeCells count="4">
    <mergeCell ref="J1:K1"/>
    <mergeCell ref="J2:K2"/>
    <mergeCell ref="J3:K3"/>
    <mergeCell ref="J4:K4"/>
  </mergeCells>
  <pageMargins left="0.78740157480314998" right="0.511811023622047" top="0.98425196850393704" bottom="0.59055118110236204" header="0" footer="0"/>
  <pageSetup paperSize="9" scale="70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10" max="3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5"/>
  <sheetViews>
    <sheetView topLeftCell="A2" zoomScaleSheetLayoutView="90" zoomScalePageLayoutView="80" workbookViewId="0">
      <selection activeCell="B15" sqref="B15:B17"/>
    </sheetView>
  </sheetViews>
  <sheetFormatPr defaultColWidth="9" defaultRowHeight="12.75" x14ac:dyDescent="0.2"/>
  <cols>
    <col min="2" max="2" width="32" customWidth="1"/>
    <col min="3" max="3" width="18.6640625" customWidth="1"/>
    <col min="4" max="4" width="47.33203125" customWidth="1"/>
    <col min="5" max="5" width="34.33203125" customWidth="1"/>
  </cols>
  <sheetData>
    <row r="1" spans="1:15" ht="20.100000000000001" customHeight="1" x14ac:dyDescent="0.2">
      <c r="A1" s="72"/>
      <c r="B1" s="72"/>
      <c r="C1" s="72"/>
      <c r="D1" s="179" t="s">
        <v>150</v>
      </c>
      <c r="E1" s="179"/>
      <c r="K1" s="180"/>
      <c r="L1" s="180"/>
      <c r="M1" s="180"/>
      <c r="N1" s="180"/>
      <c r="O1" s="180"/>
    </row>
    <row r="2" spans="1:15" ht="20.100000000000001" customHeight="1" x14ac:dyDescent="0.2">
      <c r="A2" s="72"/>
      <c r="B2" s="72"/>
      <c r="C2" s="72"/>
      <c r="D2" s="179" t="s">
        <v>494</v>
      </c>
      <c r="E2" s="179"/>
      <c r="K2" s="180"/>
      <c r="L2" s="180"/>
      <c r="M2" s="180"/>
      <c r="N2" s="180"/>
      <c r="O2" s="180"/>
    </row>
    <row r="3" spans="1:15" ht="20.100000000000001" customHeight="1" x14ac:dyDescent="0.2">
      <c r="A3" s="72"/>
      <c r="B3" s="72"/>
      <c r="C3" s="72"/>
      <c r="D3" s="179" t="s">
        <v>474</v>
      </c>
      <c r="E3" s="179"/>
      <c r="K3" s="180"/>
      <c r="L3" s="180"/>
      <c r="M3" s="180"/>
      <c r="N3" s="180"/>
      <c r="O3" s="180"/>
    </row>
    <row r="4" spans="1:15" ht="20.100000000000001" customHeight="1" x14ac:dyDescent="0.2">
      <c r="A4" s="72"/>
      <c r="B4" s="72"/>
      <c r="C4" s="72"/>
      <c r="D4" s="179" t="s">
        <v>366</v>
      </c>
      <c r="E4" s="179"/>
      <c r="K4" s="180"/>
      <c r="L4" s="180"/>
      <c r="M4" s="180"/>
      <c r="N4" s="180"/>
      <c r="O4" s="180"/>
    </row>
    <row r="5" spans="1:15" ht="11.25" customHeight="1" x14ac:dyDescent="0.2">
      <c r="A5" s="72"/>
      <c r="B5" s="72"/>
      <c r="C5" s="72"/>
      <c r="D5" s="72"/>
      <c r="E5" s="72"/>
    </row>
    <row r="6" spans="1:15" ht="20.100000000000001" customHeight="1" x14ac:dyDescent="0.2">
      <c r="A6" s="179" t="s">
        <v>4</v>
      </c>
      <c r="B6" s="179"/>
      <c r="C6" s="179"/>
      <c r="D6" s="179"/>
      <c r="E6" s="179"/>
      <c r="F6" s="73"/>
      <c r="G6" s="73"/>
      <c r="H6" s="73"/>
      <c r="I6" s="73"/>
      <c r="J6" s="73"/>
    </row>
    <row r="7" spans="1:15" ht="20.100000000000001" customHeight="1" x14ac:dyDescent="0.2">
      <c r="A7" s="179" t="s">
        <v>5</v>
      </c>
      <c r="B7" s="179"/>
      <c r="C7" s="179"/>
      <c r="D7" s="179"/>
      <c r="E7" s="179"/>
      <c r="F7" s="73"/>
      <c r="G7" s="73"/>
      <c r="H7" s="73"/>
      <c r="I7" s="73"/>
      <c r="J7" s="73"/>
    </row>
    <row r="8" spans="1:15" ht="20.100000000000001" customHeight="1" x14ac:dyDescent="0.2">
      <c r="A8" s="179" t="s">
        <v>495</v>
      </c>
      <c r="B8" s="179"/>
      <c r="C8" s="179"/>
      <c r="D8" s="179"/>
      <c r="E8" s="179"/>
      <c r="F8" s="73"/>
      <c r="G8" s="73"/>
      <c r="H8" s="73"/>
      <c r="I8" s="73"/>
      <c r="J8" s="73"/>
    </row>
    <row r="9" spans="1:15" ht="20.100000000000001" customHeight="1" x14ac:dyDescent="0.2">
      <c r="A9" s="179" t="s">
        <v>7</v>
      </c>
      <c r="B9" s="179"/>
      <c r="C9" s="179"/>
      <c r="D9" s="179"/>
      <c r="E9" s="179"/>
      <c r="F9" s="74"/>
      <c r="G9" s="74"/>
      <c r="H9" s="74"/>
      <c r="I9" s="74"/>
      <c r="J9" s="74"/>
    </row>
    <row r="10" spans="1:15" ht="20.100000000000001" customHeight="1" x14ac:dyDescent="0.2">
      <c r="A10" s="179" t="s">
        <v>8</v>
      </c>
      <c r="B10" s="179"/>
      <c r="C10" s="179"/>
      <c r="D10" s="179"/>
      <c r="E10" s="179"/>
      <c r="F10" s="74"/>
      <c r="G10" s="74"/>
      <c r="H10" s="74"/>
      <c r="I10" s="74"/>
      <c r="J10" s="74"/>
    </row>
    <row r="11" spans="1:15" ht="17.45" customHeight="1" x14ac:dyDescent="0.2"/>
    <row r="12" spans="1:15" ht="159.75" customHeight="1" x14ac:dyDescent="0.2">
      <c r="A12" s="177" t="s">
        <v>9</v>
      </c>
      <c r="B12" s="177" t="s">
        <v>10</v>
      </c>
      <c r="C12" s="177" t="s">
        <v>11</v>
      </c>
      <c r="D12" s="177" t="s">
        <v>12</v>
      </c>
      <c r="E12" s="177" t="s">
        <v>13</v>
      </c>
      <c r="F12" s="76"/>
    </row>
    <row r="13" spans="1:15" hidden="1" x14ac:dyDescent="0.2">
      <c r="A13" s="177"/>
      <c r="B13" s="177"/>
      <c r="C13" s="177"/>
      <c r="D13" s="177"/>
      <c r="E13" s="177"/>
      <c r="F13" s="76"/>
    </row>
    <row r="14" spans="1:15" ht="16.5" x14ac:dyDescent="0.2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6"/>
    </row>
    <row r="15" spans="1:15" ht="16.5" x14ac:dyDescent="0.2">
      <c r="A15" s="176">
        <v>1</v>
      </c>
      <c r="B15" s="155" t="s">
        <v>23</v>
      </c>
      <c r="C15" s="176">
        <v>2</v>
      </c>
      <c r="D15" s="78" t="s">
        <v>24</v>
      </c>
      <c r="E15" s="77">
        <v>8274424.8600000003</v>
      </c>
      <c r="F15" s="76"/>
    </row>
    <row r="16" spans="1:15" ht="16.5" x14ac:dyDescent="0.2">
      <c r="A16" s="176"/>
      <c r="B16" s="155"/>
      <c r="C16" s="176"/>
      <c r="D16" s="78" t="s">
        <v>17</v>
      </c>
      <c r="E16" s="77">
        <v>466942.1</v>
      </c>
      <c r="F16" s="76"/>
    </row>
    <row r="17" spans="1:6" ht="16.5" x14ac:dyDescent="0.2">
      <c r="A17" s="176"/>
      <c r="B17" s="155"/>
      <c r="C17" s="176"/>
      <c r="D17" s="78" t="s">
        <v>18</v>
      </c>
      <c r="E17" s="77" t="s">
        <v>25</v>
      </c>
      <c r="F17" s="76"/>
    </row>
    <row r="18" spans="1:6" ht="16.5" x14ac:dyDescent="0.2">
      <c r="A18" s="176">
        <v>2</v>
      </c>
      <c r="B18" s="155" t="s">
        <v>23</v>
      </c>
      <c r="C18" s="176">
        <v>28</v>
      </c>
      <c r="D18" s="78" t="s">
        <v>26</v>
      </c>
      <c r="E18" s="77">
        <v>465992.84</v>
      </c>
      <c r="F18" s="76"/>
    </row>
    <row r="19" spans="1:6" ht="16.5" x14ac:dyDescent="0.2">
      <c r="A19" s="176"/>
      <c r="B19" s="155"/>
      <c r="C19" s="176"/>
      <c r="D19" s="78" t="s">
        <v>27</v>
      </c>
      <c r="E19" s="77">
        <v>2218277.17</v>
      </c>
      <c r="F19" s="76"/>
    </row>
    <row r="20" spans="1:6" ht="16.5" x14ac:dyDescent="0.2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6"/>
    </row>
    <row r="21" spans="1:6" ht="33" x14ac:dyDescent="0.2">
      <c r="A21" s="155"/>
      <c r="B21" s="155"/>
      <c r="C21" s="155"/>
      <c r="D21" s="79" t="s">
        <v>28</v>
      </c>
      <c r="E21" s="75">
        <v>452638.79</v>
      </c>
      <c r="F21" s="76"/>
    </row>
    <row r="22" spans="1:6" ht="33" x14ac:dyDescent="0.2">
      <c r="A22" s="155"/>
      <c r="B22" s="155"/>
      <c r="C22" s="155"/>
      <c r="D22" s="79" t="s">
        <v>29</v>
      </c>
      <c r="E22" s="75">
        <v>498576.42</v>
      </c>
      <c r="F22" s="76"/>
    </row>
    <row r="23" spans="1:6" ht="16.5" x14ac:dyDescent="0.2">
      <c r="A23" s="155"/>
      <c r="B23" s="155"/>
      <c r="C23" s="155"/>
      <c r="D23" s="79" t="s">
        <v>30</v>
      </c>
      <c r="E23" s="75">
        <v>768107.44</v>
      </c>
      <c r="F23" s="76"/>
    </row>
    <row r="24" spans="1:6" ht="16.5" x14ac:dyDescent="0.2">
      <c r="A24" s="155"/>
      <c r="B24" s="155"/>
      <c r="C24" s="155"/>
      <c r="D24" s="79" t="s">
        <v>24</v>
      </c>
      <c r="E24" s="75">
        <v>6537367.29</v>
      </c>
      <c r="F24" s="76"/>
    </row>
    <row r="25" spans="1:6" ht="16.5" x14ac:dyDescent="0.2">
      <c r="A25" s="155"/>
      <c r="B25" s="155"/>
      <c r="C25" s="155"/>
      <c r="D25" s="79" t="s">
        <v>31</v>
      </c>
      <c r="E25" s="75">
        <v>4900694.5599999996</v>
      </c>
      <c r="F25" s="76"/>
    </row>
    <row r="26" spans="1:6" ht="16.5" x14ac:dyDescent="0.2">
      <c r="A26" s="155"/>
      <c r="B26" s="155"/>
      <c r="C26" s="155"/>
      <c r="D26" s="79" t="s">
        <v>32</v>
      </c>
      <c r="E26" s="75">
        <v>399817.36</v>
      </c>
      <c r="F26" s="76"/>
    </row>
    <row r="27" spans="1:6" ht="16.5" x14ac:dyDescent="0.2">
      <c r="A27" s="155"/>
      <c r="B27" s="155"/>
      <c r="C27" s="155"/>
      <c r="D27" s="79" t="s">
        <v>18</v>
      </c>
      <c r="E27" s="75">
        <v>16241471.869999999</v>
      </c>
      <c r="F27" s="76"/>
    </row>
    <row r="28" spans="1:6" ht="16.5" x14ac:dyDescent="0.2">
      <c r="A28" s="176">
        <v>3</v>
      </c>
      <c r="B28" s="155" t="s">
        <v>23</v>
      </c>
      <c r="C28" s="176">
        <v>59</v>
      </c>
      <c r="D28" s="79" t="s">
        <v>33</v>
      </c>
      <c r="E28" s="75">
        <v>1323903.43</v>
      </c>
      <c r="F28" s="76"/>
    </row>
    <row r="29" spans="1:6" ht="16.5" x14ac:dyDescent="0.2">
      <c r="A29" s="176"/>
      <c r="B29" s="155"/>
      <c r="C29" s="176"/>
      <c r="D29" s="79" t="s">
        <v>18</v>
      </c>
      <c r="E29" s="75">
        <v>1323903.43</v>
      </c>
      <c r="F29" s="76"/>
    </row>
    <row r="30" spans="1:6" ht="16.5" x14ac:dyDescent="0.2">
      <c r="A30" s="176">
        <v>4</v>
      </c>
      <c r="B30" s="155" t="s">
        <v>41</v>
      </c>
      <c r="C30" s="176" t="s">
        <v>43</v>
      </c>
      <c r="D30" s="79" t="s">
        <v>24</v>
      </c>
      <c r="E30" s="75">
        <v>15638645.640000001</v>
      </c>
      <c r="F30" s="76"/>
    </row>
    <row r="31" spans="1:6" ht="16.5" x14ac:dyDescent="0.2">
      <c r="A31" s="176"/>
      <c r="B31" s="155"/>
      <c r="C31" s="176"/>
      <c r="D31" s="79" t="s">
        <v>32</v>
      </c>
      <c r="E31" s="75">
        <v>742257.6</v>
      </c>
      <c r="F31" s="76"/>
    </row>
    <row r="32" spans="1:6" ht="16.5" x14ac:dyDescent="0.2">
      <c r="A32" s="176"/>
      <c r="B32" s="155"/>
      <c r="C32" s="176"/>
      <c r="D32" s="79" t="s">
        <v>18</v>
      </c>
      <c r="E32" s="75">
        <v>16380903.24</v>
      </c>
      <c r="F32" s="76"/>
    </row>
    <row r="33" spans="1:6" ht="16.5" x14ac:dyDescent="0.2">
      <c r="A33" s="176">
        <v>5</v>
      </c>
      <c r="B33" s="155" t="s">
        <v>44</v>
      </c>
      <c r="C33" s="176">
        <v>19</v>
      </c>
      <c r="D33" s="79" t="s">
        <v>24</v>
      </c>
      <c r="E33" s="75">
        <v>10377091.949999999</v>
      </c>
      <c r="F33" s="76"/>
    </row>
    <row r="34" spans="1:6" ht="16.5" x14ac:dyDescent="0.2">
      <c r="A34" s="176"/>
      <c r="B34" s="155"/>
      <c r="C34" s="176"/>
      <c r="D34" s="79" t="s">
        <v>32</v>
      </c>
      <c r="E34" s="75">
        <v>685877.2</v>
      </c>
      <c r="F34" s="76"/>
    </row>
    <row r="35" spans="1:6" ht="16.5" x14ac:dyDescent="0.2">
      <c r="A35" s="176"/>
      <c r="B35" s="155"/>
      <c r="C35" s="176"/>
      <c r="D35" s="79" t="s">
        <v>18</v>
      </c>
      <c r="E35" s="75">
        <v>11062969.15</v>
      </c>
      <c r="F35" s="76"/>
    </row>
    <row r="36" spans="1:6" ht="16.5" x14ac:dyDescent="0.2">
      <c r="A36" s="176">
        <v>6</v>
      </c>
      <c r="B36" s="155" t="s">
        <v>44</v>
      </c>
      <c r="C36" s="176">
        <v>29</v>
      </c>
      <c r="D36" s="79" t="s">
        <v>24</v>
      </c>
      <c r="E36" s="75">
        <v>17203759.719999999</v>
      </c>
      <c r="F36" s="76"/>
    </row>
    <row r="37" spans="1:6" ht="16.5" x14ac:dyDescent="0.2">
      <c r="A37" s="176"/>
      <c r="B37" s="155"/>
      <c r="C37" s="176"/>
      <c r="D37" s="79" t="s">
        <v>32</v>
      </c>
      <c r="E37" s="75">
        <v>760248.6</v>
      </c>
      <c r="F37" s="76"/>
    </row>
    <row r="38" spans="1:6" ht="16.5" x14ac:dyDescent="0.2">
      <c r="A38" s="77">
        <v>1</v>
      </c>
      <c r="B38" s="77">
        <v>2</v>
      </c>
      <c r="C38" s="77">
        <v>3</v>
      </c>
      <c r="D38" s="75">
        <v>4</v>
      </c>
      <c r="E38" s="75">
        <v>5</v>
      </c>
      <c r="F38" s="76"/>
    </row>
    <row r="39" spans="1:6" ht="16.5" x14ac:dyDescent="0.2">
      <c r="A39" s="78"/>
      <c r="B39" s="78"/>
      <c r="C39" s="78"/>
      <c r="D39" s="79" t="s">
        <v>18</v>
      </c>
      <c r="E39" s="75">
        <v>17964008.32</v>
      </c>
      <c r="F39" s="76"/>
    </row>
    <row r="40" spans="1:6" ht="16.5" x14ac:dyDescent="0.2">
      <c r="A40" s="176">
        <v>7</v>
      </c>
      <c r="B40" s="155" t="s">
        <v>56</v>
      </c>
      <c r="C40" s="176">
        <v>10</v>
      </c>
      <c r="D40" s="79" t="s">
        <v>27</v>
      </c>
      <c r="E40" s="75">
        <v>16221481.800000001</v>
      </c>
      <c r="F40" s="76"/>
    </row>
    <row r="41" spans="1:6" ht="33" x14ac:dyDescent="0.2">
      <c r="A41" s="176"/>
      <c r="B41" s="155"/>
      <c r="C41" s="176"/>
      <c r="D41" s="79" t="s">
        <v>28</v>
      </c>
      <c r="E41" s="75">
        <v>3145419.05</v>
      </c>
      <c r="F41" s="76"/>
    </row>
    <row r="42" spans="1:6" ht="33" x14ac:dyDescent="0.2">
      <c r="A42" s="176"/>
      <c r="B42" s="155"/>
      <c r="C42" s="176"/>
      <c r="D42" s="79" t="s">
        <v>29</v>
      </c>
      <c r="E42" s="75">
        <v>3344936.8</v>
      </c>
      <c r="F42" s="76"/>
    </row>
    <row r="43" spans="1:6" ht="16.5" x14ac:dyDescent="0.2">
      <c r="A43" s="176"/>
      <c r="B43" s="155"/>
      <c r="C43" s="176"/>
      <c r="D43" s="79" t="s">
        <v>30</v>
      </c>
      <c r="E43" s="75">
        <v>3372346.42</v>
      </c>
      <c r="F43" s="76"/>
    </row>
    <row r="44" spans="1:6" ht="16.5" x14ac:dyDescent="0.2">
      <c r="A44" s="176"/>
      <c r="B44" s="155"/>
      <c r="C44" s="176"/>
      <c r="D44" s="79" t="s">
        <v>24</v>
      </c>
      <c r="E44" s="75">
        <v>18884217.879999999</v>
      </c>
      <c r="F44" s="76"/>
    </row>
    <row r="45" spans="1:6" ht="16.5" x14ac:dyDescent="0.2">
      <c r="A45" s="176"/>
      <c r="B45" s="155"/>
      <c r="C45" s="176"/>
      <c r="D45" s="79" t="s">
        <v>31</v>
      </c>
      <c r="E45" s="75">
        <v>17406327.41</v>
      </c>
      <c r="F45" s="76"/>
    </row>
    <row r="46" spans="1:6" ht="16.5" x14ac:dyDescent="0.2">
      <c r="A46" s="176"/>
      <c r="B46" s="155"/>
      <c r="C46" s="176"/>
      <c r="D46" s="79" t="s">
        <v>32</v>
      </c>
      <c r="E46" s="75">
        <v>1112855.68</v>
      </c>
      <c r="F46" s="76"/>
    </row>
    <row r="47" spans="1:6" ht="16.5" x14ac:dyDescent="0.2">
      <c r="A47" s="176"/>
      <c r="B47" s="155"/>
      <c r="C47" s="176"/>
      <c r="D47" s="79" t="s">
        <v>18</v>
      </c>
      <c r="E47" s="75">
        <v>63487585.039999999</v>
      </c>
      <c r="F47" s="76"/>
    </row>
    <row r="48" spans="1:6" ht="16.5" x14ac:dyDescent="0.2">
      <c r="A48" s="176">
        <v>8</v>
      </c>
      <c r="B48" s="155" t="s">
        <v>58</v>
      </c>
      <c r="C48" s="176">
        <v>73</v>
      </c>
      <c r="D48" s="79" t="s">
        <v>59</v>
      </c>
      <c r="E48" s="75">
        <v>1215410.51</v>
      </c>
      <c r="F48" s="76"/>
    </row>
    <row r="49" spans="1:6" ht="16.5" x14ac:dyDescent="0.2">
      <c r="A49" s="176"/>
      <c r="B49" s="155"/>
      <c r="C49" s="176"/>
      <c r="D49" s="79" t="s">
        <v>32</v>
      </c>
      <c r="E49" s="75">
        <v>224000</v>
      </c>
      <c r="F49" s="76"/>
    </row>
    <row r="50" spans="1:6" ht="16.5" x14ac:dyDescent="0.2">
      <c r="A50" s="176"/>
      <c r="B50" s="155"/>
      <c r="C50" s="176"/>
      <c r="D50" s="79" t="s">
        <v>18</v>
      </c>
      <c r="E50" s="75">
        <v>1439410.51</v>
      </c>
      <c r="F50" s="76"/>
    </row>
    <row r="51" spans="1:6" ht="16.5" x14ac:dyDescent="0.2">
      <c r="A51" s="176">
        <v>9</v>
      </c>
      <c r="B51" s="155" t="s">
        <v>60</v>
      </c>
      <c r="C51" s="176" t="s">
        <v>71</v>
      </c>
      <c r="D51" s="79" t="s">
        <v>24</v>
      </c>
      <c r="E51" s="75">
        <v>20897700.289999999</v>
      </c>
      <c r="F51" s="76"/>
    </row>
    <row r="52" spans="1:6" ht="16.5" x14ac:dyDescent="0.2">
      <c r="A52" s="176"/>
      <c r="B52" s="155"/>
      <c r="C52" s="176"/>
      <c r="D52" s="79" t="s">
        <v>32</v>
      </c>
      <c r="E52" s="75">
        <v>741812.5</v>
      </c>
      <c r="F52" s="76"/>
    </row>
    <row r="53" spans="1:6" ht="16.5" x14ac:dyDescent="0.2">
      <c r="A53" s="176"/>
      <c r="B53" s="155"/>
      <c r="C53" s="176"/>
      <c r="D53" s="79" t="s">
        <v>18</v>
      </c>
      <c r="E53" s="75">
        <v>21639512.789999999</v>
      </c>
      <c r="F53" s="76"/>
    </row>
    <row r="54" spans="1:6" ht="16.5" x14ac:dyDescent="0.2">
      <c r="A54" s="176">
        <v>10</v>
      </c>
      <c r="B54" s="155" t="s">
        <v>60</v>
      </c>
      <c r="C54" s="176" t="s">
        <v>72</v>
      </c>
      <c r="D54" s="79" t="s">
        <v>24</v>
      </c>
      <c r="E54" s="75">
        <v>9632734.5399999991</v>
      </c>
      <c r="F54" s="76"/>
    </row>
    <row r="55" spans="1:6" ht="16.5" x14ac:dyDescent="0.2">
      <c r="A55" s="176"/>
      <c r="B55" s="155"/>
      <c r="C55" s="176"/>
      <c r="D55" s="79" t="s">
        <v>32</v>
      </c>
      <c r="E55" s="75">
        <v>670285.1</v>
      </c>
      <c r="F55" s="76"/>
    </row>
    <row r="56" spans="1:6" ht="16.5" x14ac:dyDescent="0.2">
      <c r="A56" s="77">
        <v>1</v>
      </c>
      <c r="B56" s="77">
        <v>2</v>
      </c>
      <c r="C56" s="77">
        <v>3</v>
      </c>
      <c r="D56" s="75">
        <v>4</v>
      </c>
      <c r="E56" s="75">
        <v>5</v>
      </c>
      <c r="F56" s="76"/>
    </row>
    <row r="57" spans="1:6" ht="16.5" x14ac:dyDescent="0.2">
      <c r="A57" s="78"/>
      <c r="B57" s="78"/>
      <c r="C57" s="78"/>
      <c r="D57" s="79" t="s">
        <v>18</v>
      </c>
      <c r="E57" s="75">
        <v>10303019.640000001</v>
      </c>
      <c r="F57" s="76"/>
    </row>
    <row r="58" spans="1:6" ht="16.5" x14ac:dyDescent="0.2">
      <c r="A58" s="176">
        <v>11</v>
      </c>
      <c r="B58" s="155" t="s">
        <v>75</v>
      </c>
      <c r="C58" s="176">
        <v>23</v>
      </c>
      <c r="D58" s="79" t="s">
        <v>27</v>
      </c>
      <c r="E58" s="75">
        <v>19917322.890000001</v>
      </c>
      <c r="F58" s="76"/>
    </row>
    <row r="59" spans="1:6" ht="33" x14ac:dyDescent="0.2">
      <c r="A59" s="176"/>
      <c r="B59" s="155"/>
      <c r="C59" s="176"/>
      <c r="D59" s="79" t="s">
        <v>28</v>
      </c>
      <c r="E59" s="75">
        <v>3866136.66</v>
      </c>
      <c r="F59" s="76"/>
    </row>
    <row r="60" spans="1:6" ht="33" x14ac:dyDescent="0.2">
      <c r="A60" s="176"/>
      <c r="B60" s="155"/>
      <c r="C60" s="176"/>
      <c r="D60" s="79" t="s">
        <v>29</v>
      </c>
      <c r="E60" s="75">
        <v>3823919.55</v>
      </c>
      <c r="F60" s="76"/>
    </row>
    <row r="61" spans="1:6" ht="16.5" x14ac:dyDescent="0.2">
      <c r="A61" s="176"/>
      <c r="B61" s="155"/>
      <c r="C61" s="176"/>
      <c r="D61" s="79" t="s">
        <v>59</v>
      </c>
      <c r="E61" s="75">
        <v>1215410.51</v>
      </c>
      <c r="F61" s="76"/>
    </row>
    <row r="62" spans="1:6" ht="16.5" x14ac:dyDescent="0.2">
      <c r="A62" s="176"/>
      <c r="B62" s="155"/>
      <c r="C62" s="176"/>
      <c r="D62" s="79" t="s">
        <v>30</v>
      </c>
      <c r="E62" s="75">
        <v>3832541.35</v>
      </c>
      <c r="F62" s="76"/>
    </row>
    <row r="63" spans="1:6" ht="16.5" x14ac:dyDescent="0.2">
      <c r="A63" s="176"/>
      <c r="B63" s="155"/>
      <c r="C63" s="176"/>
      <c r="D63" s="79" t="s">
        <v>32</v>
      </c>
      <c r="E63" s="75">
        <v>1457558.06</v>
      </c>
      <c r="F63" s="76"/>
    </row>
    <row r="64" spans="1:6" ht="16.5" x14ac:dyDescent="0.2">
      <c r="A64" s="176"/>
      <c r="B64" s="155"/>
      <c r="C64" s="176"/>
      <c r="D64" s="79" t="s">
        <v>18</v>
      </c>
      <c r="E64" s="75">
        <v>34112889.020000003</v>
      </c>
      <c r="F64" s="76"/>
    </row>
    <row r="65" spans="1:6" ht="16.5" x14ac:dyDescent="0.2">
      <c r="A65" s="177">
        <v>12</v>
      </c>
      <c r="B65" s="161" t="s">
        <v>76</v>
      </c>
      <c r="C65" s="177">
        <v>4</v>
      </c>
      <c r="D65" s="79" t="s">
        <v>77</v>
      </c>
      <c r="E65" s="75">
        <v>1787495.94</v>
      </c>
      <c r="F65" s="76"/>
    </row>
    <row r="66" spans="1:6" ht="16.5" x14ac:dyDescent="0.2">
      <c r="A66" s="177"/>
      <c r="B66" s="161"/>
      <c r="C66" s="177"/>
      <c r="D66" s="79" t="s">
        <v>32</v>
      </c>
      <c r="E66" s="75">
        <v>486639.82</v>
      </c>
      <c r="F66" s="76"/>
    </row>
    <row r="67" spans="1:6" ht="16.5" x14ac:dyDescent="0.2">
      <c r="A67" s="177"/>
      <c r="B67" s="161"/>
      <c r="C67" s="177"/>
      <c r="D67" s="79" t="s">
        <v>18</v>
      </c>
      <c r="E67" s="75">
        <v>2274135.7599999998</v>
      </c>
      <c r="F67" s="76"/>
    </row>
    <row r="68" spans="1:6" ht="16.5" x14ac:dyDescent="0.2">
      <c r="A68" s="176">
        <v>13</v>
      </c>
      <c r="B68" s="155" t="s">
        <v>76</v>
      </c>
      <c r="C68" s="176" t="s">
        <v>78</v>
      </c>
      <c r="D68" s="79" t="s">
        <v>59</v>
      </c>
      <c r="E68" s="75">
        <v>1215410.51</v>
      </c>
      <c r="F68" s="76"/>
    </row>
    <row r="69" spans="1:6" ht="16.5" x14ac:dyDescent="0.2">
      <c r="A69" s="176"/>
      <c r="B69" s="155"/>
      <c r="C69" s="176"/>
      <c r="D69" s="79" t="s">
        <v>32</v>
      </c>
      <c r="E69" s="75">
        <v>224000</v>
      </c>
      <c r="F69" s="76"/>
    </row>
    <row r="70" spans="1:6" ht="16.5" x14ac:dyDescent="0.2">
      <c r="A70" s="176"/>
      <c r="B70" s="155"/>
      <c r="C70" s="176"/>
      <c r="D70" s="79" t="s">
        <v>18</v>
      </c>
      <c r="E70" s="75">
        <v>1439410.51</v>
      </c>
      <c r="F70" s="76"/>
    </row>
    <row r="71" spans="1:6" ht="16.5" x14ac:dyDescent="0.2">
      <c r="A71" s="176">
        <v>14</v>
      </c>
      <c r="B71" s="155" t="s">
        <v>90</v>
      </c>
      <c r="C71" s="176" t="s">
        <v>15</v>
      </c>
      <c r="D71" s="79" t="s">
        <v>26</v>
      </c>
      <c r="E71" s="75">
        <v>3044590.83</v>
      </c>
      <c r="F71" s="76"/>
    </row>
    <row r="72" spans="1:6" ht="16.5" x14ac:dyDescent="0.2">
      <c r="A72" s="176"/>
      <c r="B72" s="155"/>
      <c r="C72" s="176"/>
      <c r="D72" s="79" t="s">
        <v>32</v>
      </c>
      <c r="E72" s="75">
        <v>805361.2</v>
      </c>
      <c r="F72" s="76"/>
    </row>
    <row r="73" spans="1:6" ht="16.5" x14ac:dyDescent="0.2">
      <c r="A73" s="176"/>
      <c r="B73" s="155"/>
      <c r="C73" s="176"/>
      <c r="D73" s="79" t="s">
        <v>18</v>
      </c>
      <c r="E73" s="75">
        <v>3849952.03</v>
      </c>
      <c r="F73" s="76"/>
    </row>
    <row r="74" spans="1:6" ht="16.5" x14ac:dyDescent="0.2">
      <c r="A74" s="77">
        <v>1</v>
      </c>
      <c r="B74" s="77">
        <v>2</v>
      </c>
      <c r="C74" s="77">
        <v>3</v>
      </c>
      <c r="D74" s="75">
        <v>4</v>
      </c>
      <c r="E74" s="75">
        <v>5</v>
      </c>
      <c r="F74" s="76"/>
    </row>
    <row r="75" spans="1:6" ht="16.5" x14ac:dyDescent="0.2">
      <c r="A75" s="176">
        <v>15</v>
      </c>
      <c r="B75" s="155" t="s">
        <v>91</v>
      </c>
      <c r="C75" s="176">
        <v>3</v>
      </c>
      <c r="D75" s="79" t="s">
        <v>24</v>
      </c>
      <c r="E75" s="75">
        <v>11199405.039999999</v>
      </c>
      <c r="F75" s="76"/>
    </row>
    <row r="76" spans="1:6" ht="16.5" x14ac:dyDescent="0.2">
      <c r="A76" s="176"/>
      <c r="B76" s="155"/>
      <c r="C76" s="176"/>
      <c r="D76" s="79" t="s">
        <v>32</v>
      </c>
      <c r="E76" s="75">
        <v>559881.46</v>
      </c>
      <c r="F76" s="76"/>
    </row>
    <row r="77" spans="1:6" ht="16.5" x14ac:dyDescent="0.2">
      <c r="A77" s="176"/>
      <c r="B77" s="155"/>
      <c r="C77" s="176"/>
      <c r="D77" s="79" t="s">
        <v>18</v>
      </c>
      <c r="E77" s="75">
        <v>11759286.5</v>
      </c>
      <c r="F77" s="76"/>
    </row>
    <row r="78" spans="1:6" ht="16.5" x14ac:dyDescent="0.2">
      <c r="A78" s="176">
        <v>16</v>
      </c>
      <c r="B78" s="155" t="s">
        <v>93</v>
      </c>
      <c r="C78" s="176">
        <v>17</v>
      </c>
      <c r="D78" s="79" t="s">
        <v>59</v>
      </c>
      <c r="E78" s="75">
        <v>1215410.51</v>
      </c>
      <c r="F78" s="76"/>
    </row>
    <row r="79" spans="1:6" ht="16.5" x14ac:dyDescent="0.2">
      <c r="A79" s="176"/>
      <c r="B79" s="155"/>
      <c r="C79" s="176"/>
      <c r="D79" s="79" t="s">
        <v>32</v>
      </c>
      <c r="E79" s="75">
        <v>224000</v>
      </c>
      <c r="F79" s="76"/>
    </row>
    <row r="80" spans="1:6" ht="16.5" x14ac:dyDescent="0.2">
      <c r="A80" s="176"/>
      <c r="B80" s="155"/>
      <c r="C80" s="176"/>
      <c r="D80" s="79" t="s">
        <v>18</v>
      </c>
      <c r="E80" s="75">
        <v>1439410.51</v>
      </c>
      <c r="F80" s="76"/>
    </row>
    <row r="81" spans="1:6" ht="16.5" x14ac:dyDescent="0.2">
      <c r="A81" s="176">
        <v>17</v>
      </c>
      <c r="B81" s="155" t="s">
        <v>94</v>
      </c>
      <c r="C81" s="176">
        <v>29</v>
      </c>
      <c r="D81" s="79" t="s">
        <v>26</v>
      </c>
      <c r="E81" s="75">
        <v>1473663.28</v>
      </c>
      <c r="F81" s="76"/>
    </row>
    <row r="82" spans="1:6" ht="16.5" x14ac:dyDescent="0.2">
      <c r="A82" s="176"/>
      <c r="B82" s="155"/>
      <c r="C82" s="176"/>
      <c r="D82" s="79" t="s">
        <v>27</v>
      </c>
      <c r="E82" s="75">
        <v>2084052.81</v>
      </c>
      <c r="F82" s="76"/>
    </row>
    <row r="83" spans="1:6" ht="33" x14ac:dyDescent="0.2">
      <c r="A83" s="176"/>
      <c r="B83" s="155"/>
      <c r="C83" s="176"/>
      <c r="D83" s="79" t="s">
        <v>28</v>
      </c>
      <c r="E83" s="75">
        <v>1426147.35</v>
      </c>
      <c r="F83" s="76"/>
    </row>
    <row r="84" spans="1:6" ht="33" x14ac:dyDescent="0.2">
      <c r="A84" s="176"/>
      <c r="B84" s="155"/>
      <c r="C84" s="176"/>
      <c r="D84" s="79" t="s">
        <v>29</v>
      </c>
      <c r="E84" s="75">
        <v>1410603.64</v>
      </c>
      <c r="F84" s="76"/>
    </row>
    <row r="85" spans="1:6" ht="16.5" x14ac:dyDescent="0.2">
      <c r="A85" s="176"/>
      <c r="B85" s="155"/>
      <c r="C85" s="176"/>
      <c r="D85" s="79" t="s">
        <v>30</v>
      </c>
      <c r="E85" s="75">
        <v>2570092.67</v>
      </c>
      <c r="F85" s="76"/>
    </row>
    <row r="86" spans="1:6" ht="16.5" x14ac:dyDescent="0.2">
      <c r="A86" s="176"/>
      <c r="B86" s="155"/>
      <c r="C86" s="176"/>
      <c r="D86" s="79" t="s">
        <v>32</v>
      </c>
      <c r="E86" s="75">
        <v>557819.36</v>
      </c>
      <c r="F86" s="76"/>
    </row>
    <row r="87" spans="1:6" ht="16.5" x14ac:dyDescent="0.2">
      <c r="A87" s="176"/>
      <c r="B87" s="155"/>
      <c r="C87" s="176"/>
      <c r="D87" s="79" t="s">
        <v>18</v>
      </c>
      <c r="E87" s="75">
        <v>9522379.1099999994</v>
      </c>
      <c r="F87" s="76"/>
    </row>
    <row r="88" spans="1:6" ht="16.5" x14ac:dyDescent="0.2">
      <c r="A88" s="176">
        <v>18</v>
      </c>
      <c r="B88" s="155" t="s">
        <v>99</v>
      </c>
      <c r="C88" s="176">
        <v>9</v>
      </c>
      <c r="D88" s="79" t="s">
        <v>24</v>
      </c>
      <c r="E88" s="75">
        <v>8644232.1899999995</v>
      </c>
      <c r="F88" s="76"/>
    </row>
    <row r="89" spans="1:6" ht="16.5" x14ac:dyDescent="0.2">
      <c r="A89" s="176"/>
      <c r="B89" s="155"/>
      <c r="C89" s="176"/>
      <c r="D89" s="79" t="s">
        <v>32</v>
      </c>
      <c r="E89" s="75">
        <v>506206.99</v>
      </c>
      <c r="F89" s="76"/>
    </row>
    <row r="90" spans="1:6" ht="16.5" x14ac:dyDescent="0.2">
      <c r="A90" s="176"/>
      <c r="B90" s="155"/>
      <c r="C90" s="176"/>
      <c r="D90" s="79" t="s">
        <v>18</v>
      </c>
      <c r="E90" s="75">
        <v>9150439.1799999997</v>
      </c>
      <c r="F90" s="76"/>
    </row>
    <row r="91" spans="1:6" ht="16.5" x14ac:dyDescent="0.2">
      <c r="A91" s="77">
        <v>19</v>
      </c>
      <c r="B91" s="78" t="s">
        <v>99</v>
      </c>
      <c r="C91" s="77">
        <v>22</v>
      </c>
      <c r="D91" s="79" t="s">
        <v>26</v>
      </c>
      <c r="E91" s="75">
        <v>581959.39</v>
      </c>
      <c r="F91" s="76"/>
    </row>
    <row r="92" spans="1:6" ht="16.5" x14ac:dyDescent="0.2">
      <c r="A92" s="77">
        <v>1</v>
      </c>
      <c r="B92" s="77">
        <v>2</v>
      </c>
      <c r="C92" s="77">
        <v>3</v>
      </c>
      <c r="D92" s="75">
        <v>4</v>
      </c>
      <c r="E92" s="75">
        <v>5</v>
      </c>
      <c r="F92" s="76"/>
    </row>
    <row r="93" spans="1:6" ht="16.5" x14ac:dyDescent="0.2">
      <c r="A93" s="155"/>
      <c r="B93" s="155"/>
      <c r="C93" s="155"/>
      <c r="D93" s="79" t="s">
        <v>27</v>
      </c>
      <c r="E93" s="75">
        <v>2770315.54</v>
      </c>
      <c r="F93" s="76"/>
    </row>
    <row r="94" spans="1:6" ht="33" x14ac:dyDescent="0.2">
      <c r="A94" s="155"/>
      <c r="B94" s="155"/>
      <c r="C94" s="155"/>
      <c r="D94" s="79" t="s">
        <v>28</v>
      </c>
      <c r="E94" s="75">
        <v>565282.06000000006</v>
      </c>
      <c r="F94" s="76"/>
    </row>
    <row r="95" spans="1:6" ht="33" x14ac:dyDescent="0.2">
      <c r="A95" s="155"/>
      <c r="B95" s="155"/>
      <c r="C95" s="155"/>
      <c r="D95" s="79" t="s">
        <v>29</v>
      </c>
      <c r="E95" s="75">
        <v>622651.68999999994</v>
      </c>
      <c r="F95" s="76"/>
    </row>
    <row r="96" spans="1:6" ht="16.5" x14ac:dyDescent="0.2">
      <c r="A96" s="155"/>
      <c r="B96" s="155"/>
      <c r="C96" s="155"/>
      <c r="D96" s="79" t="s">
        <v>30</v>
      </c>
      <c r="E96" s="75">
        <v>959257.94</v>
      </c>
      <c r="F96" s="76"/>
    </row>
    <row r="97" spans="1:6" ht="16.5" x14ac:dyDescent="0.2">
      <c r="A97" s="155"/>
      <c r="B97" s="155"/>
      <c r="C97" s="155"/>
      <c r="D97" s="79" t="s">
        <v>24</v>
      </c>
      <c r="E97" s="75">
        <v>8164250.3700000001</v>
      </c>
      <c r="F97" s="76"/>
    </row>
    <row r="98" spans="1:6" ht="16.5" x14ac:dyDescent="0.2">
      <c r="A98" s="155"/>
      <c r="B98" s="155"/>
      <c r="C98" s="155"/>
      <c r="D98" s="79" t="s">
        <v>32</v>
      </c>
      <c r="E98" s="75">
        <v>1373652.8</v>
      </c>
      <c r="F98" s="76"/>
    </row>
    <row r="99" spans="1:6" ht="16.5" x14ac:dyDescent="0.2">
      <c r="A99" s="155"/>
      <c r="B99" s="155"/>
      <c r="C99" s="155"/>
      <c r="D99" s="79" t="s">
        <v>18</v>
      </c>
      <c r="E99" s="75">
        <v>15037369.789999999</v>
      </c>
      <c r="F99" s="76"/>
    </row>
    <row r="100" spans="1:6" ht="16.5" x14ac:dyDescent="0.2">
      <c r="A100" s="176">
        <v>20</v>
      </c>
      <c r="B100" s="155" t="s">
        <v>99</v>
      </c>
      <c r="C100" s="176">
        <v>26</v>
      </c>
      <c r="D100" s="79" t="s">
        <v>24</v>
      </c>
      <c r="E100" s="75">
        <v>7204815.2199999997</v>
      </c>
      <c r="F100" s="76"/>
    </row>
    <row r="101" spans="1:6" ht="16.5" x14ac:dyDescent="0.2">
      <c r="A101" s="176"/>
      <c r="B101" s="155"/>
      <c r="C101" s="176"/>
      <c r="D101" s="79" t="s">
        <v>32</v>
      </c>
      <c r="E101" s="75">
        <v>368408.7</v>
      </c>
      <c r="F101" s="76"/>
    </row>
    <row r="102" spans="1:6" ht="16.5" x14ac:dyDescent="0.2">
      <c r="A102" s="176"/>
      <c r="B102" s="155"/>
      <c r="C102" s="176"/>
      <c r="D102" s="79" t="s">
        <v>18</v>
      </c>
      <c r="E102" s="75">
        <v>7573223.9199999999</v>
      </c>
      <c r="F102" s="76"/>
    </row>
    <row r="103" spans="1:6" ht="16.5" x14ac:dyDescent="0.2">
      <c r="A103" s="176">
        <v>21</v>
      </c>
      <c r="B103" s="155" t="s">
        <v>99</v>
      </c>
      <c r="C103" s="176">
        <v>32</v>
      </c>
      <c r="D103" s="79" t="s">
        <v>24</v>
      </c>
      <c r="E103" s="75">
        <v>3263881.88</v>
      </c>
      <c r="F103" s="76"/>
    </row>
    <row r="104" spans="1:6" ht="16.5" x14ac:dyDescent="0.2">
      <c r="A104" s="176"/>
      <c r="B104" s="155"/>
      <c r="C104" s="176"/>
      <c r="D104" s="79" t="s">
        <v>32</v>
      </c>
      <c r="E104" s="75">
        <v>192938.83</v>
      </c>
      <c r="F104" s="76"/>
    </row>
    <row r="105" spans="1:6" ht="16.5" x14ac:dyDescent="0.2">
      <c r="A105" s="176"/>
      <c r="B105" s="155"/>
      <c r="C105" s="176"/>
      <c r="D105" s="79" t="s">
        <v>18</v>
      </c>
      <c r="E105" s="75">
        <v>3456820.71</v>
      </c>
      <c r="F105" s="76"/>
    </row>
    <row r="106" spans="1:6" ht="16.5" x14ac:dyDescent="0.2">
      <c r="A106" s="176">
        <v>22</v>
      </c>
      <c r="B106" s="155" t="s">
        <v>99</v>
      </c>
      <c r="C106" s="176">
        <v>36</v>
      </c>
      <c r="D106" s="79" t="s">
        <v>24</v>
      </c>
      <c r="E106" s="75">
        <v>9684612.0199999996</v>
      </c>
      <c r="F106" s="76"/>
    </row>
    <row r="107" spans="1:6" ht="16.5" x14ac:dyDescent="0.2">
      <c r="A107" s="176"/>
      <c r="B107" s="155"/>
      <c r="C107" s="176"/>
      <c r="D107" s="79" t="s">
        <v>32</v>
      </c>
      <c r="E107" s="75">
        <v>503531.44</v>
      </c>
      <c r="F107" s="76"/>
    </row>
    <row r="108" spans="1:6" ht="16.5" x14ac:dyDescent="0.2">
      <c r="A108" s="176"/>
      <c r="B108" s="155"/>
      <c r="C108" s="176"/>
      <c r="D108" s="79" t="s">
        <v>18</v>
      </c>
      <c r="E108" s="75">
        <v>10188143.460000001</v>
      </c>
      <c r="F108" s="76"/>
    </row>
    <row r="109" spans="1:6" ht="16.5" x14ac:dyDescent="0.2">
      <c r="A109" s="77">
        <v>23</v>
      </c>
      <c r="B109" s="78" t="s">
        <v>100</v>
      </c>
      <c r="C109" s="77" t="s">
        <v>101</v>
      </c>
      <c r="D109" s="79" t="s">
        <v>96</v>
      </c>
      <c r="E109" s="75">
        <v>3650877.41</v>
      </c>
      <c r="F109" s="76"/>
    </row>
    <row r="110" spans="1:6" ht="16.5" x14ac:dyDescent="0.2">
      <c r="A110" s="77">
        <v>1</v>
      </c>
      <c r="B110" s="77">
        <v>2</v>
      </c>
      <c r="C110" s="77">
        <v>3</v>
      </c>
      <c r="D110" s="75">
        <v>4</v>
      </c>
      <c r="E110" s="75">
        <v>5</v>
      </c>
      <c r="F110" s="76"/>
    </row>
    <row r="111" spans="1:6" ht="16.5" x14ac:dyDescent="0.2">
      <c r="A111" s="155"/>
      <c r="B111" s="155"/>
      <c r="C111" s="155"/>
      <c r="D111" s="79" t="s">
        <v>31</v>
      </c>
      <c r="E111" s="75">
        <v>15149490.16</v>
      </c>
      <c r="F111" s="76"/>
    </row>
    <row r="112" spans="1:6" ht="16.5" x14ac:dyDescent="0.2">
      <c r="A112" s="155"/>
      <c r="B112" s="155"/>
      <c r="C112" s="155"/>
      <c r="D112" s="79" t="s">
        <v>33</v>
      </c>
      <c r="E112" s="75">
        <v>5425923.4199999999</v>
      </c>
      <c r="F112" s="76"/>
    </row>
    <row r="113" spans="1:6" ht="16.5" x14ac:dyDescent="0.2">
      <c r="A113" s="155"/>
      <c r="B113" s="155"/>
      <c r="C113" s="155"/>
      <c r="D113" s="79" t="s">
        <v>17</v>
      </c>
      <c r="E113" s="75">
        <v>635639.35</v>
      </c>
      <c r="F113" s="76"/>
    </row>
    <row r="114" spans="1:6" ht="16.5" x14ac:dyDescent="0.2">
      <c r="A114" s="155"/>
      <c r="B114" s="155"/>
      <c r="C114" s="155"/>
      <c r="D114" s="79" t="s">
        <v>18</v>
      </c>
      <c r="E114" s="75">
        <v>24861930.34</v>
      </c>
      <c r="F114" s="76"/>
    </row>
    <row r="115" spans="1:6" ht="16.5" x14ac:dyDescent="0.2">
      <c r="A115" s="176">
        <v>24</v>
      </c>
      <c r="B115" s="155" t="s">
        <v>100</v>
      </c>
      <c r="C115" s="176" t="s">
        <v>102</v>
      </c>
      <c r="D115" s="79" t="s">
        <v>24</v>
      </c>
      <c r="E115" s="75">
        <v>23037236.949999999</v>
      </c>
      <c r="F115" s="76"/>
    </row>
    <row r="116" spans="1:6" ht="16.5" x14ac:dyDescent="0.2">
      <c r="A116" s="176"/>
      <c r="B116" s="155"/>
      <c r="C116" s="176"/>
      <c r="D116" s="79" t="s">
        <v>96</v>
      </c>
      <c r="E116" s="75">
        <v>5003769.34</v>
      </c>
      <c r="F116" s="76"/>
    </row>
    <row r="117" spans="1:6" ht="16.5" x14ac:dyDescent="0.2">
      <c r="A117" s="176"/>
      <c r="B117" s="155"/>
      <c r="C117" s="176"/>
      <c r="D117" s="79" t="s">
        <v>31</v>
      </c>
      <c r="E117" s="75">
        <v>20763379.859999999</v>
      </c>
      <c r="F117" s="76"/>
    </row>
    <row r="118" spans="1:6" ht="16.5" x14ac:dyDescent="0.2">
      <c r="A118" s="176"/>
      <c r="B118" s="155"/>
      <c r="C118" s="176"/>
      <c r="D118" s="79" t="s">
        <v>33</v>
      </c>
      <c r="E118" s="75">
        <v>7436587.5</v>
      </c>
      <c r="F118" s="76"/>
    </row>
    <row r="119" spans="1:6" ht="16.5" x14ac:dyDescent="0.2">
      <c r="A119" s="176"/>
      <c r="B119" s="155"/>
      <c r="C119" s="176"/>
      <c r="D119" s="79" t="s">
        <v>17</v>
      </c>
      <c r="E119" s="75">
        <v>2062874.75</v>
      </c>
      <c r="F119" s="76"/>
    </row>
    <row r="120" spans="1:6" ht="16.5" x14ac:dyDescent="0.2">
      <c r="A120" s="176"/>
      <c r="B120" s="155"/>
      <c r="C120" s="176"/>
      <c r="D120" s="79" t="s">
        <v>18</v>
      </c>
      <c r="E120" s="75">
        <v>58303848.399999999</v>
      </c>
      <c r="F120" s="76"/>
    </row>
    <row r="121" spans="1:6" ht="16.5" x14ac:dyDescent="0.2">
      <c r="A121" s="177">
        <v>25</v>
      </c>
      <c r="B121" s="161" t="s">
        <v>105</v>
      </c>
      <c r="C121" s="177">
        <v>7</v>
      </c>
      <c r="D121" s="79" t="s">
        <v>24</v>
      </c>
      <c r="E121" s="75">
        <v>13641914.42</v>
      </c>
      <c r="F121" s="76"/>
    </row>
    <row r="122" spans="1:6" ht="16.5" x14ac:dyDescent="0.2">
      <c r="A122" s="177"/>
      <c r="B122" s="161"/>
      <c r="C122" s="177"/>
      <c r="D122" s="79" t="s">
        <v>32</v>
      </c>
      <c r="E122" s="75">
        <v>329793.06</v>
      </c>
      <c r="F122" s="76"/>
    </row>
    <row r="123" spans="1:6" ht="16.5" x14ac:dyDescent="0.2">
      <c r="A123" s="177"/>
      <c r="B123" s="161"/>
      <c r="C123" s="177"/>
      <c r="D123" s="79" t="s">
        <v>18</v>
      </c>
      <c r="E123" s="75">
        <v>13971707.48</v>
      </c>
      <c r="F123" s="76"/>
    </row>
    <row r="124" spans="1:6" ht="16.5" x14ac:dyDescent="0.2">
      <c r="A124" s="176">
        <v>26</v>
      </c>
      <c r="B124" s="155" t="s">
        <v>106</v>
      </c>
      <c r="C124" s="176">
        <v>4</v>
      </c>
      <c r="D124" s="79" t="s">
        <v>24</v>
      </c>
      <c r="E124" s="75">
        <v>5336071.21</v>
      </c>
      <c r="F124" s="76"/>
    </row>
    <row r="125" spans="1:6" ht="16.5" x14ac:dyDescent="0.2">
      <c r="A125" s="176"/>
      <c r="B125" s="155"/>
      <c r="C125" s="176"/>
      <c r="D125" s="79" t="s">
        <v>32</v>
      </c>
      <c r="E125" s="75">
        <v>74705</v>
      </c>
      <c r="F125" s="76"/>
    </row>
    <row r="126" spans="1:6" ht="16.5" x14ac:dyDescent="0.2">
      <c r="A126" s="176"/>
      <c r="B126" s="155"/>
      <c r="C126" s="176"/>
      <c r="D126" s="79" t="s">
        <v>18</v>
      </c>
      <c r="E126" s="75">
        <v>5410776.21</v>
      </c>
      <c r="F126" s="76"/>
    </row>
    <row r="127" spans="1:6" ht="16.5" x14ac:dyDescent="0.2">
      <c r="A127" s="77">
        <v>27</v>
      </c>
      <c r="B127" s="78" t="s">
        <v>106</v>
      </c>
      <c r="C127" s="77">
        <v>8</v>
      </c>
      <c r="D127" s="79" t="s">
        <v>24</v>
      </c>
      <c r="E127" s="75">
        <v>9846462.4800000004</v>
      </c>
      <c r="F127" s="76"/>
    </row>
    <row r="128" spans="1:6" ht="16.5" x14ac:dyDescent="0.2">
      <c r="A128" s="77">
        <v>1</v>
      </c>
      <c r="B128" s="77">
        <v>2</v>
      </c>
      <c r="C128" s="77">
        <v>3</v>
      </c>
      <c r="D128" s="75">
        <v>4</v>
      </c>
      <c r="E128" s="75">
        <v>5</v>
      </c>
      <c r="F128" s="76"/>
    </row>
    <row r="129" spans="1:6" ht="16.5" x14ac:dyDescent="0.2">
      <c r="A129" s="155"/>
      <c r="B129" s="155"/>
      <c r="C129" s="155"/>
      <c r="D129" s="79" t="s">
        <v>32</v>
      </c>
      <c r="E129" s="75">
        <v>321553.62</v>
      </c>
      <c r="F129" s="76"/>
    </row>
    <row r="130" spans="1:6" ht="16.5" x14ac:dyDescent="0.2">
      <c r="A130" s="155"/>
      <c r="B130" s="155"/>
      <c r="C130" s="155"/>
      <c r="D130" s="79" t="s">
        <v>18</v>
      </c>
      <c r="E130" s="75">
        <v>10168016.1</v>
      </c>
      <c r="F130" s="76"/>
    </row>
    <row r="131" spans="1:6" ht="16.5" x14ac:dyDescent="0.2">
      <c r="A131" s="176">
        <v>28</v>
      </c>
      <c r="B131" s="155" t="s">
        <v>107</v>
      </c>
      <c r="C131" s="176" t="s">
        <v>108</v>
      </c>
      <c r="D131" s="79" t="s">
        <v>24</v>
      </c>
      <c r="E131" s="75">
        <v>6857764.7199999997</v>
      </c>
      <c r="F131" s="76"/>
    </row>
    <row r="132" spans="1:6" ht="16.5" x14ac:dyDescent="0.2">
      <c r="A132" s="176"/>
      <c r="B132" s="155"/>
      <c r="C132" s="176"/>
      <c r="D132" s="79" t="s">
        <v>32</v>
      </c>
      <c r="E132" s="75">
        <v>405385.11</v>
      </c>
      <c r="F132" s="76"/>
    </row>
    <row r="133" spans="1:6" ht="16.5" x14ac:dyDescent="0.2">
      <c r="A133" s="176"/>
      <c r="B133" s="155"/>
      <c r="C133" s="176"/>
      <c r="D133" s="79" t="s">
        <v>18</v>
      </c>
      <c r="E133" s="75">
        <v>7263149.8300000001</v>
      </c>
      <c r="F133" s="76"/>
    </row>
    <row r="134" spans="1:6" ht="16.5" x14ac:dyDescent="0.2">
      <c r="A134" s="176">
        <v>29</v>
      </c>
      <c r="B134" s="155" t="s">
        <v>109</v>
      </c>
      <c r="C134" s="176">
        <v>3</v>
      </c>
      <c r="D134" s="79" t="s">
        <v>59</v>
      </c>
      <c r="E134" s="75">
        <v>1215410.51</v>
      </c>
      <c r="F134" s="76"/>
    </row>
    <row r="135" spans="1:6" ht="16.5" x14ac:dyDescent="0.2">
      <c r="A135" s="176"/>
      <c r="B135" s="155"/>
      <c r="C135" s="176"/>
      <c r="D135" s="79" t="s">
        <v>32</v>
      </c>
      <c r="E135" s="75">
        <v>224000</v>
      </c>
      <c r="F135" s="76"/>
    </row>
    <row r="136" spans="1:6" ht="16.5" x14ac:dyDescent="0.2">
      <c r="A136" s="176"/>
      <c r="B136" s="155"/>
      <c r="C136" s="176"/>
      <c r="D136" s="79" t="s">
        <v>18</v>
      </c>
      <c r="E136" s="75">
        <v>1439410.51</v>
      </c>
      <c r="F136" s="76"/>
    </row>
    <row r="137" spans="1:6" ht="16.5" x14ac:dyDescent="0.2">
      <c r="A137" s="176">
        <v>30</v>
      </c>
      <c r="B137" s="155" t="s">
        <v>109</v>
      </c>
      <c r="C137" s="176">
        <v>30</v>
      </c>
      <c r="D137" s="79" t="s">
        <v>59</v>
      </c>
      <c r="E137" s="75">
        <v>1215410.51</v>
      </c>
      <c r="F137" s="76"/>
    </row>
    <row r="138" spans="1:6" ht="16.5" x14ac:dyDescent="0.2">
      <c r="A138" s="176"/>
      <c r="B138" s="155"/>
      <c r="C138" s="176"/>
      <c r="D138" s="79" t="s">
        <v>32</v>
      </c>
      <c r="E138" s="75">
        <v>224000</v>
      </c>
      <c r="F138" s="76"/>
    </row>
    <row r="139" spans="1:6" ht="16.5" x14ac:dyDescent="0.2">
      <c r="A139" s="176"/>
      <c r="B139" s="155"/>
      <c r="C139" s="176"/>
      <c r="D139" s="79" t="s">
        <v>18</v>
      </c>
      <c r="E139" s="75">
        <v>1439410.51</v>
      </c>
      <c r="F139" s="76"/>
    </row>
    <row r="140" spans="1:6" ht="16.5" x14ac:dyDescent="0.2">
      <c r="A140" s="176">
        <v>31</v>
      </c>
      <c r="B140" s="155" t="s">
        <v>109</v>
      </c>
      <c r="C140" s="176" t="s">
        <v>112</v>
      </c>
      <c r="D140" s="79" t="s">
        <v>59</v>
      </c>
      <c r="E140" s="75">
        <v>1215410.51</v>
      </c>
      <c r="F140" s="76"/>
    </row>
    <row r="141" spans="1:6" ht="16.5" x14ac:dyDescent="0.2">
      <c r="A141" s="176"/>
      <c r="B141" s="155"/>
      <c r="C141" s="176"/>
      <c r="D141" s="79" t="s">
        <v>32</v>
      </c>
      <c r="E141" s="75">
        <v>224000</v>
      </c>
      <c r="F141" s="76"/>
    </row>
    <row r="142" spans="1:6" ht="16.5" x14ac:dyDescent="0.2">
      <c r="A142" s="176"/>
      <c r="B142" s="155"/>
      <c r="C142" s="176"/>
      <c r="D142" s="79" t="s">
        <v>18</v>
      </c>
      <c r="E142" s="75">
        <v>1439410.51</v>
      </c>
      <c r="F142" s="76"/>
    </row>
    <row r="143" spans="1:6" ht="16.5" x14ac:dyDescent="0.2">
      <c r="A143" s="176">
        <v>32</v>
      </c>
      <c r="B143" s="155" t="s">
        <v>115</v>
      </c>
      <c r="C143" s="176">
        <v>8</v>
      </c>
      <c r="D143" s="79" t="s">
        <v>24</v>
      </c>
      <c r="E143" s="75">
        <v>41063600.619999997</v>
      </c>
      <c r="F143" s="76"/>
    </row>
    <row r="144" spans="1:6" ht="16.5" x14ac:dyDescent="0.2">
      <c r="A144" s="176"/>
      <c r="B144" s="155"/>
      <c r="C144" s="176"/>
      <c r="D144" s="79" t="s">
        <v>32</v>
      </c>
      <c r="E144" s="75">
        <v>2427404.96</v>
      </c>
      <c r="F144" s="76"/>
    </row>
    <row r="145" spans="1:6" ht="16.5" x14ac:dyDescent="0.2">
      <c r="A145" s="176"/>
      <c r="B145" s="155"/>
      <c r="C145" s="176"/>
      <c r="D145" s="79" t="s">
        <v>18</v>
      </c>
      <c r="E145" s="75">
        <v>43491005.579999998</v>
      </c>
      <c r="F145" s="76"/>
    </row>
    <row r="146" spans="1:6" ht="16.5" x14ac:dyDescent="0.2">
      <c r="A146" s="77">
        <v>1</v>
      </c>
      <c r="B146" s="77">
        <v>2</v>
      </c>
      <c r="C146" s="77">
        <v>3</v>
      </c>
      <c r="D146" s="75">
        <v>4</v>
      </c>
      <c r="E146" s="75">
        <v>5</v>
      </c>
      <c r="F146" s="76"/>
    </row>
    <row r="147" spans="1:6" ht="16.5" x14ac:dyDescent="0.2">
      <c r="A147" s="176">
        <v>33</v>
      </c>
      <c r="B147" s="155" t="s">
        <v>118</v>
      </c>
      <c r="C147" s="176">
        <v>47</v>
      </c>
      <c r="D147" s="79" t="s">
        <v>59</v>
      </c>
      <c r="E147" s="75">
        <v>1215410.51</v>
      </c>
      <c r="F147" s="76"/>
    </row>
    <row r="148" spans="1:6" ht="16.5" x14ac:dyDescent="0.2">
      <c r="A148" s="176"/>
      <c r="B148" s="155"/>
      <c r="C148" s="176"/>
      <c r="D148" s="79" t="s">
        <v>17</v>
      </c>
      <c r="E148" s="75">
        <v>531157.51</v>
      </c>
      <c r="F148" s="76"/>
    </row>
    <row r="149" spans="1:6" ht="16.5" x14ac:dyDescent="0.2">
      <c r="A149" s="176"/>
      <c r="B149" s="155"/>
      <c r="C149" s="176"/>
      <c r="D149" s="79" t="s">
        <v>18</v>
      </c>
      <c r="E149" s="75">
        <v>1746568.02</v>
      </c>
      <c r="F149" s="76"/>
    </row>
    <row r="150" spans="1:6" ht="16.5" x14ac:dyDescent="0.2">
      <c r="A150" s="176">
        <v>34</v>
      </c>
      <c r="B150" s="155" t="s">
        <v>119</v>
      </c>
      <c r="C150" s="176" t="s">
        <v>120</v>
      </c>
      <c r="D150" s="79" t="s">
        <v>26</v>
      </c>
      <c r="E150" s="75">
        <v>2209994.52</v>
      </c>
      <c r="F150" s="76"/>
    </row>
    <row r="151" spans="1:6" ht="16.5" x14ac:dyDescent="0.2">
      <c r="A151" s="176"/>
      <c r="B151" s="155"/>
      <c r="C151" s="176"/>
      <c r="D151" s="79" t="s">
        <v>27</v>
      </c>
      <c r="E151" s="75">
        <v>12012543.99</v>
      </c>
      <c r="F151" s="76"/>
    </row>
    <row r="152" spans="1:6" ht="33" x14ac:dyDescent="0.2">
      <c r="A152" s="176"/>
      <c r="B152" s="155"/>
      <c r="C152" s="176"/>
      <c r="D152" s="79" t="s">
        <v>28</v>
      </c>
      <c r="E152" s="75">
        <v>2331745.94</v>
      </c>
      <c r="F152" s="76"/>
    </row>
    <row r="153" spans="1:6" ht="33" x14ac:dyDescent="0.2">
      <c r="A153" s="176"/>
      <c r="B153" s="155"/>
      <c r="C153" s="176"/>
      <c r="D153" s="79" t="s">
        <v>29</v>
      </c>
      <c r="E153" s="75">
        <v>2306283.9300000002</v>
      </c>
      <c r="F153" s="76"/>
    </row>
    <row r="154" spans="1:6" ht="16.5" x14ac:dyDescent="0.2">
      <c r="A154" s="176"/>
      <c r="B154" s="155"/>
      <c r="C154" s="176"/>
      <c r="D154" s="79" t="s">
        <v>30</v>
      </c>
      <c r="E154" s="75">
        <v>2311483.92</v>
      </c>
      <c r="F154" s="76"/>
    </row>
    <row r="155" spans="1:6" ht="16.5" x14ac:dyDescent="0.2">
      <c r="A155" s="176"/>
      <c r="B155" s="155"/>
      <c r="C155" s="176"/>
      <c r="D155" s="79" t="s">
        <v>24</v>
      </c>
      <c r="E155" s="75">
        <v>12613734.23</v>
      </c>
      <c r="F155" s="76"/>
    </row>
    <row r="156" spans="1:6" ht="16.5" x14ac:dyDescent="0.2">
      <c r="A156" s="176"/>
      <c r="B156" s="155"/>
      <c r="C156" s="176"/>
      <c r="D156" s="79" t="s">
        <v>32</v>
      </c>
      <c r="E156" s="75">
        <v>1393012.7</v>
      </c>
      <c r="F156" s="76"/>
    </row>
    <row r="157" spans="1:6" ht="16.5" x14ac:dyDescent="0.2">
      <c r="A157" s="176"/>
      <c r="B157" s="155"/>
      <c r="C157" s="176"/>
      <c r="D157" s="79" t="s">
        <v>18</v>
      </c>
      <c r="E157" s="75">
        <v>35178799.229999997</v>
      </c>
      <c r="F157" s="76"/>
    </row>
    <row r="158" spans="1:6" ht="16.5" x14ac:dyDescent="0.2">
      <c r="A158" s="176">
        <v>35</v>
      </c>
      <c r="B158" s="155" t="s">
        <v>119</v>
      </c>
      <c r="C158" s="176" t="s">
        <v>121</v>
      </c>
      <c r="D158" s="79" t="s">
        <v>24</v>
      </c>
      <c r="E158" s="75">
        <v>9582087.3100000005</v>
      </c>
      <c r="F158" s="76"/>
    </row>
    <row r="159" spans="1:6" ht="16.5" x14ac:dyDescent="0.2">
      <c r="A159" s="176"/>
      <c r="B159" s="155"/>
      <c r="C159" s="176"/>
      <c r="D159" s="79" t="s">
        <v>32</v>
      </c>
      <c r="E159" s="75">
        <v>315469.21000000002</v>
      </c>
      <c r="F159" s="76"/>
    </row>
    <row r="160" spans="1:6" ht="16.5" x14ac:dyDescent="0.2">
      <c r="A160" s="176"/>
      <c r="B160" s="155"/>
      <c r="C160" s="176"/>
      <c r="D160" s="79" t="s">
        <v>18</v>
      </c>
      <c r="E160" s="75">
        <v>9897556.5199999996</v>
      </c>
      <c r="F160" s="76"/>
    </row>
    <row r="161" spans="1:6" ht="16.5" x14ac:dyDescent="0.2">
      <c r="A161" s="176">
        <v>36</v>
      </c>
      <c r="B161" s="155" t="s">
        <v>119</v>
      </c>
      <c r="C161" s="176">
        <v>54</v>
      </c>
      <c r="D161" s="79" t="s">
        <v>24</v>
      </c>
      <c r="E161" s="75">
        <v>5439511.8700000001</v>
      </c>
      <c r="F161" s="76"/>
    </row>
    <row r="162" spans="1:6" ht="16.5" x14ac:dyDescent="0.2">
      <c r="A162" s="176"/>
      <c r="B162" s="155"/>
      <c r="C162" s="176"/>
      <c r="D162" s="79" t="s">
        <v>32</v>
      </c>
      <c r="E162" s="75">
        <v>626259.69999999995</v>
      </c>
      <c r="F162" s="76"/>
    </row>
    <row r="163" spans="1:6" ht="16.5" x14ac:dyDescent="0.2">
      <c r="A163" s="176"/>
      <c r="B163" s="155"/>
      <c r="C163" s="176"/>
      <c r="D163" s="79" t="s">
        <v>18</v>
      </c>
      <c r="E163" s="75">
        <v>6065771.5700000003</v>
      </c>
      <c r="F163" s="76"/>
    </row>
    <row r="164" spans="1:6" ht="16.5" x14ac:dyDescent="0.2">
      <c r="A164" s="77">
        <v>1</v>
      </c>
      <c r="B164" s="77">
        <v>2</v>
      </c>
      <c r="C164" s="77">
        <v>3</v>
      </c>
      <c r="D164" s="75">
        <v>4</v>
      </c>
      <c r="E164" s="75">
        <v>5</v>
      </c>
      <c r="F164" s="76"/>
    </row>
    <row r="165" spans="1:6" ht="16.5" x14ac:dyDescent="0.2">
      <c r="A165" s="176">
        <v>37</v>
      </c>
      <c r="B165" s="155" t="s">
        <v>127</v>
      </c>
      <c r="C165" s="176">
        <v>6</v>
      </c>
      <c r="D165" s="79" t="s">
        <v>24</v>
      </c>
      <c r="E165" s="75">
        <v>9197335.9399999995</v>
      </c>
      <c r="F165" s="76"/>
    </row>
    <row r="166" spans="1:6" ht="16.5" x14ac:dyDescent="0.2">
      <c r="A166" s="176"/>
      <c r="B166" s="155"/>
      <c r="C166" s="176"/>
      <c r="D166" s="79" t="s">
        <v>17</v>
      </c>
      <c r="E166" s="75">
        <v>543684.88</v>
      </c>
      <c r="F166" s="76"/>
    </row>
    <row r="167" spans="1:6" ht="16.5" x14ac:dyDescent="0.2">
      <c r="A167" s="176"/>
      <c r="B167" s="155"/>
      <c r="C167" s="176"/>
      <c r="D167" s="79" t="s">
        <v>18</v>
      </c>
      <c r="E167" s="75">
        <v>9741020.8200000003</v>
      </c>
      <c r="F167" s="76"/>
    </row>
    <row r="168" spans="1:6" ht="16.5" x14ac:dyDescent="0.2">
      <c r="A168" s="176">
        <v>38</v>
      </c>
      <c r="B168" s="155" t="s">
        <v>128</v>
      </c>
      <c r="C168" s="176">
        <v>9</v>
      </c>
      <c r="D168" s="79" t="s">
        <v>129</v>
      </c>
      <c r="E168" s="75">
        <v>2933294.07</v>
      </c>
      <c r="F168" s="76"/>
    </row>
    <row r="169" spans="1:6" ht="16.5" x14ac:dyDescent="0.2">
      <c r="A169" s="176"/>
      <c r="B169" s="155"/>
      <c r="C169" s="176"/>
      <c r="D169" s="79" t="s">
        <v>32</v>
      </c>
      <c r="E169" s="75">
        <v>7014.9</v>
      </c>
      <c r="F169" s="76"/>
    </row>
    <row r="170" spans="1:6" ht="16.5" x14ac:dyDescent="0.2">
      <c r="A170" s="176"/>
      <c r="B170" s="155"/>
      <c r="C170" s="176"/>
      <c r="D170" s="79" t="s">
        <v>18</v>
      </c>
      <c r="E170" s="75">
        <v>2940308.97</v>
      </c>
      <c r="F170" s="76"/>
    </row>
    <row r="171" spans="1:6" ht="16.5" x14ac:dyDescent="0.2">
      <c r="A171" s="176">
        <v>39</v>
      </c>
      <c r="B171" s="155" t="s">
        <v>130</v>
      </c>
      <c r="C171" s="176">
        <v>6</v>
      </c>
      <c r="D171" s="79" t="s">
        <v>24</v>
      </c>
      <c r="E171" s="75">
        <v>7373778.3099999996</v>
      </c>
      <c r="F171" s="76"/>
    </row>
    <row r="172" spans="1:6" ht="16.5" x14ac:dyDescent="0.2">
      <c r="A172" s="176"/>
      <c r="B172" s="155"/>
      <c r="C172" s="176"/>
      <c r="D172" s="79" t="s">
        <v>32</v>
      </c>
      <c r="E172" s="75">
        <v>310356.7</v>
      </c>
      <c r="F172" s="76"/>
    </row>
    <row r="173" spans="1:6" ht="16.5" x14ac:dyDescent="0.2">
      <c r="A173" s="176"/>
      <c r="B173" s="155"/>
      <c r="C173" s="176"/>
      <c r="D173" s="79" t="s">
        <v>18</v>
      </c>
      <c r="E173" s="75">
        <v>7684135.0099999998</v>
      </c>
      <c r="F173" s="76"/>
    </row>
    <row r="174" spans="1:6" ht="16.5" x14ac:dyDescent="0.2">
      <c r="A174" s="176">
        <v>40</v>
      </c>
      <c r="B174" s="155" t="s">
        <v>133</v>
      </c>
      <c r="C174" s="176">
        <v>1</v>
      </c>
      <c r="D174" s="79" t="s">
        <v>24</v>
      </c>
      <c r="E174" s="75">
        <v>11643967.220000001</v>
      </c>
      <c r="F174" s="76"/>
    </row>
    <row r="175" spans="1:6" ht="16.5" x14ac:dyDescent="0.2">
      <c r="A175" s="176"/>
      <c r="B175" s="155"/>
      <c r="C175" s="176"/>
      <c r="D175" s="79" t="s">
        <v>32</v>
      </c>
      <c r="E175" s="75">
        <v>486116.38</v>
      </c>
      <c r="F175" s="76"/>
    </row>
    <row r="176" spans="1:6" ht="16.5" x14ac:dyDescent="0.2">
      <c r="A176" s="176"/>
      <c r="B176" s="155"/>
      <c r="C176" s="176"/>
      <c r="D176" s="79" t="s">
        <v>18</v>
      </c>
      <c r="E176" s="75">
        <v>12130083.6</v>
      </c>
      <c r="F176" s="76"/>
    </row>
    <row r="177" spans="1:6" ht="16.5" x14ac:dyDescent="0.2">
      <c r="A177" s="176">
        <v>41</v>
      </c>
      <c r="B177" s="155" t="s">
        <v>133</v>
      </c>
      <c r="C177" s="176">
        <v>3</v>
      </c>
      <c r="D177" s="79" t="s">
        <v>24</v>
      </c>
      <c r="E177" s="75">
        <v>40562734.329999998</v>
      </c>
      <c r="F177" s="76"/>
    </row>
    <row r="178" spans="1:6" ht="16.5" x14ac:dyDescent="0.2">
      <c r="A178" s="176"/>
      <c r="B178" s="155"/>
      <c r="C178" s="176"/>
      <c r="D178" s="79" t="s">
        <v>32</v>
      </c>
      <c r="E178" s="75">
        <v>2327236.1</v>
      </c>
      <c r="F178" s="76"/>
    </row>
    <row r="179" spans="1:6" ht="16.5" x14ac:dyDescent="0.2">
      <c r="A179" s="176"/>
      <c r="B179" s="155"/>
      <c r="C179" s="176"/>
      <c r="D179" s="79" t="s">
        <v>18</v>
      </c>
      <c r="E179" s="75">
        <v>42889970.43</v>
      </c>
      <c r="F179" s="76"/>
    </row>
    <row r="180" spans="1:6" ht="16.5" x14ac:dyDescent="0.2">
      <c r="A180" s="176">
        <v>42</v>
      </c>
      <c r="B180" s="155" t="s">
        <v>134</v>
      </c>
      <c r="C180" s="176">
        <v>19</v>
      </c>
      <c r="D180" s="79" t="s">
        <v>31</v>
      </c>
      <c r="E180" s="75">
        <v>6280782.7699999996</v>
      </c>
      <c r="F180" s="76"/>
    </row>
    <row r="181" spans="1:6" ht="16.5" x14ac:dyDescent="0.2">
      <c r="A181" s="176"/>
      <c r="B181" s="155"/>
      <c r="C181" s="176"/>
      <c r="D181" s="79" t="s">
        <v>18</v>
      </c>
      <c r="E181" s="75">
        <v>6280782.7699999996</v>
      </c>
      <c r="F181" s="76"/>
    </row>
    <row r="182" spans="1:6" ht="16.5" x14ac:dyDescent="0.2">
      <c r="A182" s="77">
        <v>1</v>
      </c>
      <c r="B182" s="77">
        <v>2</v>
      </c>
      <c r="C182" s="77">
        <v>3</v>
      </c>
      <c r="D182" s="75">
        <v>4</v>
      </c>
      <c r="E182" s="75">
        <v>5</v>
      </c>
      <c r="F182" s="76"/>
    </row>
    <row r="183" spans="1:6" ht="16.5" x14ac:dyDescent="0.2">
      <c r="A183" s="176">
        <v>43</v>
      </c>
      <c r="B183" s="155" t="s">
        <v>134</v>
      </c>
      <c r="C183" s="178">
        <v>44672</v>
      </c>
      <c r="D183" s="79" t="s">
        <v>31</v>
      </c>
      <c r="E183" s="75">
        <v>7432827.1299999999</v>
      </c>
      <c r="F183" s="76"/>
    </row>
    <row r="184" spans="1:6" ht="16.5" x14ac:dyDescent="0.2">
      <c r="A184" s="176"/>
      <c r="B184" s="155"/>
      <c r="C184" s="178"/>
      <c r="D184" s="79" t="s">
        <v>17</v>
      </c>
      <c r="E184" s="75">
        <v>619835.74</v>
      </c>
      <c r="F184" s="76"/>
    </row>
    <row r="185" spans="1:6" ht="16.5" x14ac:dyDescent="0.2">
      <c r="A185" s="176"/>
      <c r="B185" s="155"/>
      <c r="C185" s="178"/>
      <c r="D185" s="79" t="s">
        <v>18</v>
      </c>
      <c r="E185" s="75">
        <v>8052662.8700000001</v>
      </c>
      <c r="F185" s="76"/>
    </row>
    <row r="186" spans="1:6" ht="16.5" x14ac:dyDescent="0.2">
      <c r="A186" s="176">
        <v>44</v>
      </c>
      <c r="B186" s="155" t="s">
        <v>136</v>
      </c>
      <c r="C186" s="176" t="s">
        <v>137</v>
      </c>
      <c r="D186" s="79" t="s">
        <v>24</v>
      </c>
      <c r="E186" s="75">
        <v>15206067.59</v>
      </c>
      <c r="F186" s="76"/>
    </row>
    <row r="187" spans="1:6" ht="16.5" x14ac:dyDescent="0.2">
      <c r="A187" s="176"/>
      <c r="B187" s="155"/>
      <c r="C187" s="176"/>
      <c r="D187" s="79" t="s">
        <v>32</v>
      </c>
      <c r="E187" s="75">
        <v>852955.1</v>
      </c>
      <c r="F187" s="76"/>
    </row>
    <row r="188" spans="1:6" ht="16.5" x14ac:dyDescent="0.2">
      <c r="A188" s="176"/>
      <c r="B188" s="155"/>
      <c r="C188" s="176"/>
      <c r="D188" s="79" t="s">
        <v>18</v>
      </c>
      <c r="E188" s="75">
        <v>16059022.689999999</v>
      </c>
      <c r="F188" s="76"/>
    </row>
    <row r="189" spans="1:6" ht="16.5" x14ac:dyDescent="0.2">
      <c r="A189" s="176">
        <v>45</v>
      </c>
      <c r="B189" s="155" t="s">
        <v>136</v>
      </c>
      <c r="C189" s="176">
        <v>35</v>
      </c>
      <c r="D189" s="79" t="s">
        <v>31</v>
      </c>
      <c r="E189" s="75">
        <v>4369840.8</v>
      </c>
      <c r="F189" s="76"/>
    </row>
    <row r="190" spans="1:6" ht="16.5" x14ac:dyDescent="0.2">
      <c r="A190" s="176"/>
      <c r="B190" s="155"/>
      <c r="C190" s="176"/>
      <c r="D190" s="79" t="s">
        <v>32</v>
      </c>
      <c r="E190" s="75">
        <v>258315.71</v>
      </c>
      <c r="F190" s="76"/>
    </row>
    <row r="191" spans="1:6" ht="16.5" x14ac:dyDescent="0.2">
      <c r="A191" s="176"/>
      <c r="B191" s="155"/>
      <c r="C191" s="176"/>
      <c r="D191" s="79" t="s">
        <v>18</v>
      </c>
      <c r="E191" s="75">
        <v>4628156.51</v>
      </c>
      <c r="F191" s="76"/>
    </row>
    <row r="192" spans="1:6" ht="16.5" x14ac:dyDescent="0.2">
      <c r="A192" s="176">
        <v>46</v>
      </c>
      <c r="B192" s="155" t="s">
        <v>138</v>
      </c>
      <c r="C192" s="176" t="s">
        <v>142</v>
      </c>
      <c r="D192" s="79" t="s">
        <v>26</v>
      </c>
      <c r="E192" s="75">
        <v>1706659.7</v>
      </c>
      <c r="F192" s="76"/>
    </row>
    <row r="193" spans="1:6" ht="16.5" x14ac:dyDescent="0.2">
      <c r="A193" s="176"/>
      <c r="B193" s="155"/>
      <c r="C193" s="176"/>
      <c r="D193" s="79" t="s">
        <v>27</v>
      </c>
      <c r="E193" s="75">
        <v>9276640.5199999996</v>
      </c>
      <c r="F193" s="76"/>
    </row>
    <row r="194" spans="1:6" ht="33" x14ac:dyDescent="0.2">
      <c r="A194" s="176"/>
      <c r="B194" s="155"/>
      <c r="C194" s="176"/>
      <c r="D194" s="79" t="s">
        <v>28</v>
      </c>
      <c r="E194" s="75">
        <v>1800681.76</v>
      </c>
      <c r="F194" s="76"/>
    </row>
    <row r="195" spans="1:6" ht="33" x14ac:dyDescent="0.2">
      <c r="A195" s="176"/>
      <c r="B195" s="155"/>
      <c r="C195" s="176"/>
      <c r="D195" s="79" t="s">
        <v>29</v>
      </c>
      <c r="E195" s="75">
        <v>1781018.83</v>
      </c>
      <c r="F195" s="76"/>
    </row>
    <row r="196" spans="1:6" ht="16.5" x14ac:dyDescent="0.2">
      <c r="A196" s="176"/>
      <c r="B196" s="155"/>
      <c r="C196" s="176"/>
      <c r="D196" s="79" t="s">
        <v>30</v>
      </c>
      <c r="E196" s="75">
        <v>1785034.5</v>
      </c>
      <c r="F196" s="76"/>
    </row>
    <row r="197" spans="1:6" ht="16.5" x14ac:dyDescent="0.2">
      <c r="A197" s="176"/>
      <c r="B197" s="155"/>
      <c r="C197" s="176"/>
      <c r="D197" s="79" t="s">
        <v>24</v>
      </c>
      <c r="E197" s="75">
        <v>9740630.4000000004</v>
      </c>
      <c r="F197" s="76"/>
    </row>
    <row r="198" spans="1:6" ht="16.5" x14ac:dyDescent="0.2">
      <c r="A198" s="176"/>
      <c r="B198" s="155"/>
      <c r="C198" s="176"/>
      <c r="D198" s="79" t="s">
        <v>32</v>
      </c>
      <c r="E198" s="75">
        <v>1328755</v>
      </c>
      <c r="F198" s="76"/>
    </row>
    <row r="199" spans="1:6" ht="16.5" x14ac:dyDescent="0.2">
      <c r="A199" s="176"/>
      <c r="B199" s="155"/>
      <c r="C199" s="176"/>
      <c r="D199" s="79" t="s">
        <v>18</v>
      </c>
      <c r="E199" s="75">
        <v>27419420.710000001</v>
      </c>
      <c r="F199" s="76"/>
    </row>
    <row r="200" spans="1:6" ht="16.5" x14ac:dyDescent="0.2">
      <c r="A200" s="77">
        <v>1</v>
      </c>
      <c r="B200" s="77">
        <v>2</v>
      </c>
      <c r="C200" s="77">
        <v>3</v>
      </c>
      <c r="D200" s="75">
        <v>4</v>
      </c>
      <c r="E200" s="75">
        <v>5</v>
      </c>
      <c r="F200" s="76"/>
    </row>
    <row r="201" spans="1:6" ht="16.5" x14ac:dyDescent="0.2">
      <c r="A201" s="176">
        <v>47</v>
      </c>
      <c r="B201" s="155" t="s">
        <v>143</v>
      </c>
      <c r="C201" s="176" t="s">
        <v>144</v>
      </c>
      <c r="D201" s="79" t="s">
        <v>24</v>
      </c>
      <c r="E201" s="75">
        <v>8432162.1600000001</v>
      </c>
      <c r="F201" s="76"/>
    </row>
    <row r="202" spans="1:6" ht="16.5" x14ac:dyDescent="0.2">
      <c r="A202" s="176"/>
      <c r="B202" s="155"/>
      <c r="C202" s="176"/>
      <c r="D202" s="79" t="s">
        <v>32</v>
      </c>
      <c r="E202" s="75">
        <v>939358.67</v>
      </c>
      <c r="F202" s="76"/>
    </row>
    <row r="203" spans="1:6" ht="16.5" x14ac:dyDescent="0.2">
      <c r="A203" s="176"/>
      <c r="B203" s="155"/>
      <c r="C203" s="176"/>
      <c r="D203" s="79" t="s">
        <v>18</v>
      </c>
      <c r="E203" s="75">
        <v>9371520.8300000001</v>
      </c>
      <c r="F203" s="76"/>
    </row>
    <row r="204" spans="1:6" ht="16.5" x14ac:dyDescent="0.2">
      <c r="A204" s="176">
        <v>48</v>
      </c>
      <c r="B204" s="155" t="s">
        <v>145</v>
      </c>
      <c r="C204" s="176">
        <v>17</v>
      </c>
      <c r="D204" s="79" t="s">
        <v>26</v>
      </c>
      <c r="E204" s="75">
        <v>1252442.95</v>
      </c>
      <c r="F204" s="76"/>
    </row>
    <row r="205" spans="1:6" ht="16.5" x14ac:dyDescent="0.2">
      <c r="A205" s="176"/>
      <c r="B205" s="155"/>
      <c r="C205" s="176"/>
      <c r="D205" s="79" t="s">
        <v>27</v>
      </c>
      <c r="E205" s="75">
        <v>8411496.1199999992</v>
      </c>
      <c r="F205" s="76"/>
    </row>
    <row r="206" spans="1:6" ht="33" x14ac:dyDescent="0.2">
      <c r="A206" s="176"/>
      <c r="B206" s="155"/>
      <c r="C206" s="176"/>
      <c r="D206" s="79" t="s">
        <v>28</v>
      </c>
      <c r="E206" s="75">
        <v>1619900.98</v>
      </c>
      <c r="F206" s="76"/>
    </row>
    <row r="207" spans="1:6" ht="33" x14ac:dyDescent="0.2">
      <c r="A207" s="176"/>
      <c r="B207" s="155"/>
      <c r="C207" s="176"/>
      <c r="D207" s="79" t="s">
        <v>29</v>
      </c>
      <c r="E207" s="75">
        <v>1722217.24</v>
      </c>
      <c r="F207" s="76"/>
    </row>
    <row r="208" spans="1:6" ht="16.5" x14ac:dyDescent="0.2">
      <c r="A208" s="176"/>
      <c r="B208" s="155"/>
      <c r="C208" s="176"/>
      <c r="D208" s="79" t="s">
        <v>146</v>
      </c>
      <c r="E208" s="75">
        <v>1215410.51</v>
      </c>
      <c r="F208" s="76"/>
    </row>
    <row r="209" spans="1:6" ht="16.5" x14ac:dyDescent="0.2">
      <c r="A209" s="176"/>
      <c r="B209" s="155"/>
      <c r="C209" s="176"/>
      <c r="D209" s="79" t="s">
        <v>30</v>
      </c>
      <c r="E209" s="75">
        <v>1760073.14</v>
      </c>
      <c r="F209" s="76"/>
    </row>
    <row r="210" spans="1:6" ht="16.5" x14ac:dyDescent="0.2">
      <c r="A210" s="176"/>
      <c r="B210" s="155"/>
      <c r="C210" s="176"/>
      <c r="D210" s="79" t="s">
        <v>17</v>
      </c>
      <c r="E210" s="75">
        <v>679427.78</v>
      </c>
      <c r="F210" s="76"/>
    </row>
    <row r="211" spans="1:6" ht="16.5" x14ac:dyDescent="0.2">
      <c r="A211" s="176"/>
      <c r="B211" s="155"/>
      <c r="C211" s="176"/>
      <c r="D211" s="79" t="s">
        <v>18</v>
      </c>
      <c r="E211" s="75">
        <v>16660968.720000001</v>
      </c>
      <c r="F211" s="76"/>
    </row>
    <row r="212" spans="1:6" ht="16.5" x14ac:dyDescent="0.2">
      <c r="A212" s="176">
        <v>49</v>
      </c>
      <c r="B212" s="155" t="s">
        <v>145</v>
      </c>
      <c r="C212" s="176">
        <v>47</v>
      </c>
      <c r="D212" s="79" t="s">
        <v>24</v>
      </c>
      <c r="E212" s="75">
        <v>6807443.0899999999</v>
      </c>
      <c r="F212" s="76"/>
    </row>
    <row r="213" spans="1:6" ht="16.5" x14ac:dyDescent="0.2">
      <c r="A213" s="176"/>
      <c r="B213" s="155"/>
      <c r="C213" s="176"/>
      <c r="D213" s="79" t="s">
        <v>31</v>
      </c>
      <c r="E213" s="75">
        <v>9207396.9000000004</v>
      </c>
      <c r="F213" s="76"/>
    </row>
    <row r="214" spans="1:6" ht="16.5" x14ac:dyDescent="0.2">
      <c r="A214" s="176"/>
      <c r="B214" s="155"/>
      <c r="C214" s="176"/>
      <c r="D214" s="79" t="s">
        <v>17</v>
      </c>
      <c r="E214" s="75">
        <v>1094734.04</v>
      </c>
      <c r="F214" s="76"/>
    </row>
    <row r="215" spans="1:6" ht="16.5" x14ac:dyDescent="0.2">
      <c r="A215" s="176"/>
      <c r="B215" s="155"/>
      <c r="C215" s="176"/>
      <c r="D215" s="79" t="s">
        <v>18</v>
      </c>
      <c r="E215" s="75">
        <v>17109574.030000001</v>
      </c>
      <c r="F215" s="76"/>
    </row>
  </sheetData>
  <mergeCells count="168">
    <mergeCell ref="D1:E1"/>
    <mergeCell ref="K1:O1"/>
    <mergeCell ref="D2:E2"/>
    <mergeCell ref="K2:O2"/>
    <mergeCell ref="D3:E3"/>
    <mergeCell ref="K3:O3"/>
    <mergeCell ref="D4:E4"/>
    <mergeCell ref="K4:O4"/>
    <mergeCell ref="A6:E6"/>
    <mergeCell ref="A7:E7"/>
    <mergeCell ref="A8:E8"/>
    <mergeCell ref="A9:E9"/>
    <mergeCell ref="A10:E10"/>
    <mergeCell ref="A12:A13"/>
    <mergeCell ref="A15:A17"/>
    <mergeCell ref="A18:A19"/>
    <mergeCell ref="A21:A27"/>
    <mergeCell ref="A28:A29"/>
    <mergeCell ref="D12:D13"/>
    <mergeCell ref="E12:E13"/>
    <mergeCell ref="A30:A32"/>
    <mergeCell ref="A33:A35"/>
    <mergeCell ref="A36:A37"/>
    <mergeCell ref="A40:A47"/>
    <mergeCell ref="A48:A50"/>
    <mergeCell ref="A51:A53"/>
    <mergeCell ref="A54:A55"/>
    <mergeCell ref="A58:A64"/>
    <mergeCell ref="A65:A67"/>
    <mergeCell ref="A68:A70"/>
    <mergeCell ref="A71:A73"/>
    <mergeCell ref="A75:A77"/>
    <mergeCell ref="A78:A80"/>
    <mergeCell ref="A81:A87"/>
    <mergeCell ref="A88:A90"/>
    <mergeCell ref="A93:A99"/>
    <mergeCell ref="A100:A102"/>
    <mergeCell ref="A103:A105"/>
    <mergeCell ref="A106:A108"/>
    <mergeCell ref="A111:A114"/>
    <mergeCell ref="A115:A120"/>
    <mergeCell ref="A121:A123"/>
    <mergeCell ref="A124:A126"/>
    <mergeCell ref="A129:A130"/>
    <mergeCell ref="A131:A133"/>
    <mergeCell ref="A134:A136"/>
    <mergeCell ref="A137:A139"/>
    <mergeCell ref="A140:A142"/>
    <mergeCell ref="A143:A145"/>
    <mergeCell ref="A147:A149"/>
    <mergeCell ref="A150:A157"/>
    <mergeCell ref="A158:A160"/>
    <mergeCell ref="A161:A163"/>
    <mergeCell ref="A165:A167"/>
    <mergeCell ref="A168:A170"/>
    <mergeCell ref="A171:A173"/>
    <mergeCell ref="A174:A176"/>
    <mergeCell ref="A177:A179"/>
    <mergeCell ref="A180:A181"/>
    <mergeCell ref="A183:A185"/>
    <mergeCell ref="A186:A188"/>
    <mergeCell ref="A189:A191"/>
    <mergeCell ref="A192:A199"/>
    <mergeCell ref="A201:A203"/>
    <mergeCell ref="A204:A211"/>
    <mergeCell ref="A212:A215"/>
    <mergeCell ref="B12:B13"/>
    <mergeCell ref="B15:B17"/>
    <mergeCell ref="B18:B19"/>
    <mergeCell ref="B21:B27"/>
    <mergeCell ref="B28:B29"/>
    <mergeCell ref="B30:B32"/>
    <mergeCell ref="B33:B35"/>
    <mergeCell ref="B36:B37"/>
    <mergeCell ref="B40:B47"/>
    <mergeCell ref="B48:B50"/>
    <mergeCell ref="B51:B53"/>
    <mergeCell ref="B54:B55"/>
    <mergeCell ref="B58:B64"/>
    <mergeCell ref="B65:B67"/>
    <mergeCell ref="B68:B70"/>
    <mergeCell ref="B71:B73"/>
    <mergeCell ref="B75:B77"/>
    <mergeCell ref="B78:B80"/>
    <mergeCell ref="B81:B87"/>
    <mergeCell ref="B88:B90"/>
    <mergeCell ref="B93:B99"/>
    <mergeCell ref="B100:B102"/>
    <mergeCell ref="B103:B105"/>
    <mergeCell ref="B183:B185"/>
    <mergeCell ref="B186:B188"/>
    <mergeCell ref="B189:B191"/>
    <mergeCell ref="B192:B199"/>
    <mergeCell ref="B201:B203"/>
    <mergeCell ref="B204:B211"/>
    <mergeCell ref="B140:B142"/>
    <mergeCell ref="B143:B145"/>
    <mergeCell ref="B147:B149"/>
    <mergeCell ref="B150:B157"/>
    <mergeCell ref="B158:B160"/>
    <mergeCell ref="B161:B163"/>
    <mergeCell ref="B165:B167"/>
    <mergeCell ref="B168:B170"/>
    <mergeCell ref="B171:B173"/>
    <mergeCell ref="C78:C80"/>
    <mergeCell ref="C81:C87"/>
    <mergeCell ref="C88:C90"/>
    <mergeCell ref="C93:C99"/>
    <mergeCell ref="C100:C102"/>
    <mergeCell ref="C103:C105"/>
    <mergeCell ref="B174:B176"/>
    <mergeCell ref="B177:B179"/>
    <mergeCell ref="B180:B181"/>
    <mergeCell ref="B106:B108"/>
    <mergeCell ref="B111:B114"/>
    <mergeCell ref="B115:B120"/>
    <mergeCell ref="B121:B123"/>
    <mergeCell ref="B124:B126"/>
    <mergeCell ref="B129:B130"/>
    <mergeCell ref="B131:B133"/>
    <mergeCell ref="B134:B136"/>
    <mergeCell ref="B137:B139"/>
    <mergeCell ref="C121:C123"/>
    <mergeCell ref="C124:C126"/>
    <mergeCell ref="C129:C130"/>
    <mergeCell ref="C131:C133"/>
    <mergeCell ref="C134:C136"/>
    <mergeCell ref="C137:C139"/>
    <mergeCell ref="B212:B215"/>
    <mergeCell ref="C12:C13"/>
    <mergeCell ref="C15:C17"/>
    <mergeCell ref="C18:C19"/>
    <mergeCell ref="C21:C27"/>
    <mergeCell ref="C28:C29"/>
    <mergeCell ref="C30:C32"/>
    <mergeCell ref="C33:C35"/>
    <mergeCell ref="C36:C37"/>
    <mergeCell ref="C40:C47"/>
    <mergeCell ref="C48:C50"/>
    <mergeCell ref="C51:C53"/>
    <mergeCell ref="C54:C55"/>
    <mergeCell ref="C58:C64"/>
    <mergeCell ref="C65:C67"/>
    <mergeCell ref="C68:C70"/>
    <mergeCell ref="C71:C73"/>
    <mergeCell ref="C75:C77"/>
    <mergeCell ref="C212:C215"/>
    <mergeCell ref="C174:C176"/>
    <mergeCell ref="C177:C179"/>
    <mergeCell ref="C180:C181"/>
    <mergeCell ref="C183:C185"/>
    <mergeCell ref="C186:C188"/>
    <mergeCell ref="C106:C108"/>
    <mergeCell ref="C111:C114"/>
    <mergeCell ref="C115:C120"/>
    <mergeCell ref="C189:C191"/>
    <mergeCell ref="C192:C199"/>
    <mergeCell ref="C201:C203"/>
    <mergeCell ref="C204:C211"/>
    <mergeCell ref="C140:C142"/>
    <mergeCell ref="C143:C145"/>
    <mergeCell ref="C147:C149"/>
    <mergeCell ref="C150:C157"/>
    <mergeCell ref="C158:C160"/>
    <mergeCell ref="C161:C163"/>
    <mergeCell ref="C165:C167"/>
    <mergeCell ref="C168:C170"/>
    <mergeCell ref="C171:C173"/>
  </mergeCells>
  <pageMargins left="0.70866141732283505" right="0.70866141732283505" top="1.1770833333333299" bottom="0.39370078740157499" header="0" footer="0"/>
  <pageSetup paperSize="9" orientation="landscape"/>
  <headerFooter>
    <oddHeader>&amp;C21</oddHeader>
    <firstHeader>&amp;C&amp;P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51"/>
  <sheetViews>
    <sheetView view="pageBreakPreview" topLeftCell="S177" zoomScale="40" zoomScaleNormal="30" zoomScalePageLayoutView="40" workbookViewId="0">
      <selection activeCell="Z184" sqref="Z184"/>
    </sheetView>
  </sheetViews>
  <sheetFormatPr defaultColWidth="9.33203125" defaultRowHeight="21.75" x14ac:dyDescent="0.35"/>
  <cols>
    <col min="1" max="1" width="10.1640625" style="5" customWidth="1"/>
    <col min="2" max="2" width="21.6640625" style="5" customWidth="1"/>
    <col min="3" max="3" width="49.1640625" style="5" customWidth="1"/>
    <col min="4" max="4" width="14" style="6" customWidth="1"/>
    <col min="5" max="5" width="10.33203125" style="6" customWidth="1"/>
    <col min="6" max="6" width="10" style="6" customWidth="1"/>
    <col min="7" max="7" width="19.5" style="6" customWidth="1"/>
    <col min="8" max="8" width="19.1640625" style="6" customWidth="1"/>
    <col min="9" max="9" width="19.6640625" style="6" customWidth="1"/>
    <col min="10" max="10" width="10" style="6" customWidth="1"/>
    <col min="11" max="11" width="13.6640625" style="7" customWidth="1"/>
    <col min="12" max="12" width="15.83203125" style="6" customWidth="1"/>
    <col min="13" max="13" width="13.33203125" style="8" customWidth="1"/>
    <col min="14" max="14" width="30.6640625" style="9" customWidth="1"/>
    <col min="15" max="15" width="29.5" style="9" customWidth="1"/>
    <col min="16" max="16" width="27.1640625" style="9" customWidth="1"/>
    <col min="17" max="17" width="32.33203125" style="9" customWidth="1"/>
    <col min="18" max="18" width="30.33203125" style="9" customWidth="1"/>
    <col min="19" max="19" width="27.5" style="9" customWidth="1"/>
    <col min="20" max="20" width="27.1640625" style="9" customWidth="1"/>
    <col min="21" max="21" width="29.6640625" style="9" customWidth="1"/>
    <col min="22" max="22" width="32" style="9" customWidth="1"/>
    <col min="23" max="23" width="28.5" style="9" customWidth="1"/>
    <col min="24" max="24" width="31" style="9" customWidth="1"/>
    <col min="25" max="25" width="27.1640625" style="9" customWidth="1"/>
    <col min="26" max="26" width="27.83203125" style="9" customWidth="1"/>
    <col min="27" max="27" width="31" style="9" customWidth="1"/>
    <col min="28" max="28" width="31.5" style="9" customWidth="1"/>
    <col min="29" max="29" width="28.33203125" style="9" customWidth="1"/>
    <col min="30" max="30" width="29.1640625" style="9" customWidth="1"/>
    <col min="31" max="31" width="28.1640625" style="8" customWidth="1"/>
    <col min="32" max="32" width="23.1640625" style="8" customWidth="1"/>
    <col min="33" max="33" width="23.83203125" style="8" customWidth="1"/>
    <col min="34" max="16384" width="9.33203125" style="5"/>
  </cols>
  <sheetData>
    <row r="1" spans="1:34" ht="27.75" hidden="1" customHeight="1" x14ac:dyDescent="0.35">
      <c r="AA1" s="196" t="s">
        <v>150</v>
      </c>
      <c r="AB1" s="196"/>
      <c r="AC1" s="196"/>
      <c r="AD1" s="196"/>
      <c r="AE1" s="196"/>
      <c r="AF1" s="196"/>
      <c r="AG1" s="196"/>
      <c r="AH1" s="196"/>
    </row>
    <row r="2" spans="1:34" ht="387" hidden="1" customHeight="1" x14ac:dyDescent="0.35">
      <c r="AA2" s="196"/>
      <c r="AB2" s="196"/>
      <c r="AC2" s="196"/>
      <c r="AD2" s="196"/>
      <c r="AE2" s="196"/>
      <c r="AF2" s="196"/>
      <c r="AG2" s="196"/>
      <c r="AH2" s="196"/>
    </row>
    <row r="3" spans="1:34" ht="51" hidden="1" customHeight="1" x14ac:dyDescent="0.35">
      <c r="AA3" s="196"/>
      <c r="AB3" s="196"/>
      <c r="AC3" s="196"/>
      <c r="AD3" s="196"/>
      <c r="AE3" s="196"/>
      <c r="AF3" s="196"/>
      <c r="AG3" s="196"/>
      <c r="AH3" s="196"/>
    </row>
    <row r="4" spans="1:34" ht="3" hidden="1" customHeight="1" x14ac:dyDescent="0.35">
      <c r="AA4" s="196"/>
      <c r="AB4" s="196"/>
      <c r="AC4" s="196"/>
      <c r="AD4" s="196"/>
      <c r="AE4" s="196"/>
      <c r="AF4" s="196"/>
      <c r="AG4" s="196"/>
      <c r="AH4" s="196"/>
    </row>
    <row r="5" spans="1:34" ht="18.75" hidden="1" customHeight="1" x14ac:dyDescent="0.35">
      <c r="AA5" s="32"/>
      <c r="AB5" s="32"/>
      <c r="AC5" s="32"/>
      <c r="AD5" s="32"/>
      <c r="AE5" s="33"/>
      <c r="AF5" s="33"/>
      <c r="AG5" s="33"/>
      <c r="AH5" s="31"/>
    </row>
    <row r="6" spans="1:34" ht="65.25" customHeight="1" x14ac:dyDescent="1.05">
      <c r="B6" s="10"/>
      <c r="C6" s="10"/>
      <c r="D6" s="11"/>
      <c r="E6" s="11"/>
      <c r="F6" s="11"/>
      <c r="G6" s="11"/>
      <c r="H6" s="11"/>
      <c r="I6" s="11"/>
      <c r="J6" s="11"/>
      <c r="K6" s="23"/>
      <c r="L6" s="11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92" t="s">
        <v>151</v>
      </c>
      <c r="AB6" s="192"/>
      <c r="AC6" s="192"/>
      <c r="AD6" s="192"/>
      <c r="AE6" s="192"/>
      <c r="AF6" s="192"/>
      <c r="AG6" s="192"/>
      <c r="AH6" s="31"/>
    </row>
    <row r="7" spans="1:34" ht="56.25" customHeight="1" x14ac:dyDescent="1.05">
      <c r="B7" s="10"/>
      <c r="C7" s="10"/>
      <c r="D7" s="11"/>
      <c r="E7" s="11"/>
      <c r="F7" s="11"/>
      <c r="G7" s="11"/>
      <c r="H7" s="11"/>
      <c r="I7" s="11"/>
      <c r="J7" s="11"/>
      <c r="K7" s="23"/>
      <c r="L7" s="11"/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192" t="s">
        <v>473</v>
      </c>
      <c r="AB7" s="192"/>
      <c r="AC7" s="192"/>
      <c r="AD7" s="192"/>
      <c r="AE7" s="192"/>
      <c r="AF7" s="192"/>
      <c r="AG7" s="192"/>
      <c r="AH7" s="31"/>
    </row>
    <row r="8" spans="1:34" ht="57.75" customHeight="1" x14ac:dyDescent="1.05">
      <c r="B8" s="10"/>
      <c r="C8" s="10"/>
      <c r="D8" s="11"/>
      <c r="E8" s="11"/>
      <c r="F8" s="11"/>
      <c r="G8" s="11"/>
      <c r="H8" s="11"/>
      <c r="I8" s="11"/>
      <c r="J8" s="11"/>
      <c r="K8" s="23"/>
      <c r="L8" s="11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92" t="s">
        <v>474</v>
      </c>
      <c r="AB8" s="192"/>
      <c r="AC8" s="192"/>
      <c r="AD8" s="192"/>
      <c r="AE8" s="192"/>
      <c r="AF8" s="192"/>
      <c r="AG8" s="192"/>
      <c r="AH8" s="31"/>
    </row>
    <row r="9" spans="1:34" ht="71.25" customHeight="1" x14ac:dyDescent="1.05">
      <c r="B9" s="10"/>
      <c r="C9" s="10"/>
      <c r="D9" s="11"/>
      <c r="E9" s="11"/>
      <c r="F9" s="11"/>
      <c r="G9" s="11"/>
      <c r="H9" s="11"/>
      <c r="I9" s="11"/>
      <c r="J9" s="11"/>
      <c r="K9" s="23"/>
      <c r="L9" s="11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92" t="s">
        <v>496</v>
      </c>
      <c r="AB9" s="192"/>
      <c r="AC9" s="192"/>
      <c r="AD9" s="192"/>
      <c r="AE9" s="192"/>
      <c r="AF9" s="192"/>
      <c r="AG9" s="192"/>
      <c r="AH9" s="31"/>
    </row>
    <row r="10" spans="1:34" ht="56.25" customHeight="1" x14ac:dyDescent="0.85">
      <c r="B10" s="10"/>
      <c r="C10" s="10"/>
      <c r="D10" s="11"/>
      <c r="E10" s="11"/>
      <c r="F10" s="11"/>
      <c r="G10" s="11"/>
      <c r="H10" s="11"/>
      <c r="I10" s="11"/>
      <c r="J10" s="11"/>
      <c r="K10" s="23"/>
      <c r="L10" s="11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4"/>
      <c r="AB10" s="34"/>
      <c r="AC10" s="34"/>
      <c r="AD10" s="34"/>
      <c r="AE10" s="35"/>
      <c r="AF10" s="35"/>
      <c r="AG10" s="35"/>
      <c r="AH10" s="31"/>
    </row>
    <row r="11" spans="1:34" s="1" customFormat="1" ht="133.5" customHeight="1" x14ac:dyDescent="0.35">
      <c r="A11" s="193" t="s">
        <v>475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</row>
    <row r="12" spans="1:34" s="1" customFormat="1" ht="33.75" customHeight="1" x14ac:dyDescent="0.3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ht="66.75" customHeight="1" x14ac:dyDescent="0.35">
      <c r="A13" s="182" t="s">
        <v>9</v>
      </c>
      <c r="B13" s="184" t="s">
        <v>476</v>
      </c>
      <c r="C13" s="184" t="s">
        <v>152</v>
      </c>
      <c r="D13" s="184" t="s">
        <v>477</v>
      </c>
      <c r="E13" s="184" t="s">
        <v>478</v>
      </c>
      <c r="F13" s="184" t="s">
        <v>479</v>
      </c>
      <c r="G13" s="182" t="s">
        <v>480</v>
      </c>
      <c r="H13" s="189" t="s">
        <v>481</v>
      </c>
      <c r="I13" s="191"/>
      <c r="J13" s="184" t="s">
        <v>482</v>
      </c>
      <c r="K13" s="184" t="s">
        <v>483</v>
      </c>
      <c r="L13" s="184" t="s">
        <v>484</v>
      </c>
      <c r="M13" s="184" t="s">
        <v>385</v>
      </c>
      <c r="N13" s="194" t="s">
        <v>485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89" t="s">
        <v>486</v>
      </c>
      <c r="AB13" s="190"/>
      <c r="AC13" s="190"/>
      <c r="AD13" s="190"/>
      <c r="AE13" s="191"/>
      <c r="AF13" s="182" t="s">
        <v>487</v>
      </c>
      <c r="AG13" s="182" t="s">
        <v>488</v>
      </c>
    </row>
    <row r="14" spans="1:34" ht="231" customHeight="1" x14ac:dyDescent="0.35">
      <c r="A14" s="183"/>
      <c r="B14" s="185"/>
      <c r="C14" s="185"/>
      <c r="D14" s="185"/>
      <c r="E14" s="185"/>
      <c r="F14" s="185"/>
      <c r="G14" s="183"/>
      <c r="H14" s="16" t="s">
        <v>489</v>
      </c>
      <c r="I14" s="16" t="s">
        <v>490</v>
      </c>
      <c r="J14" s="185"/>
      <c r="K14" s="185"/>
      <c r="L14" s="185"/>
      <c r="M14" s="185"/>
      <c r="N14" s="27" t="s">
        <v>340</v>
      </c>
      <c r="O14" s="27" t="s">
        <v>341</v>
      </c>
      <c r="P14" s="27" t="s">
        <v>342</v>
      </c>
      <c r="Q14" s="27" t="s">
        <v>343</v>
      </c>
      <c r="R14" s="27" t="s">
        <v>344</v>
      </c>
      <c r="S14" s="27" t="s">
        <v>345</v>
      </c>
      <c r="T14" s="27" t="s">
        <v>346</v>
      </c>
      <c r="U14" s="27" t="s">
        <v>347</v>
      </c>
      <c r="V14" s="27" t="s">
        <v>348</v>
      </c>
      <c r="W14" s="27" t="s">
        <v>349</v>
      </c>
      <c r="X14" s="27" t="s">
        <v>350</v>
      </c>
      <c r="Y14" s="27" t="s">
        <v>351</v>
      </c>
      <c r="Z14" s="27" t="s">
        <v>352</v>
      </c>
      <c r="AA14" s="27" t="s">
        <v>353</v>
      </c>
      <c r="AB14" s="27" t="s">
        <v>354</v>
      </c>
      <c r="AC14" s="27" t="s">
        <v>355</v>
      </c>
      <c r="AD14" s="27" t="s">
        <v>356</v>
      </c>
      <c r="AE14" s="18" t="s">
        <v>491</v>
      </c>
      <c r="AF14" s="183"/>
      <c r="AG14" s="183"/>
    </row>
    <row r="15" spans="1:34" s="2" customFormat="1" ht="64.5" customHeight="1" x14ac:dyDescent="0.3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</row>
    <row r="16" spans="1:34" ht="84.95" customHeight="1" x14ac:dyDescent="0.35">
      <c r="A16" s="186" t="s">
        <v>493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8"/>
    </row>
    <row r="17" spans="1:33" ht="84.95" customHeight="1" x14ac:dyDescent="0.35">
      <c r="A17" s="18">
        <v>254</v>
      </c>
      <c r="B17" s="14" t="s">
        <v>492</v>
      </c>
      <c r="C17" s="19" t="s">
        <v>161</v>
      </c>
      <c r="D17" s="18">
        <v>1978</v>
      </c>
      <c r="E17" s="18">
        <v>9</v>
      </c>
      <c r="F17" s="18">
        <v>2</v>
      </c>
      <c r="G17" s="18">
        <v>4527</v>
      </c>
      <c r="H17" s="18">
        <v>3885.7</v>
      </c>
      <c r="I17" s="18">
        <v>3767.5</v>
      </c>
      <c r="J17" s="18" t="s">
        <v>358</v>
      </c>
      <c r="K17" s="18" t="s">
        <v>359</v>
      </c>
      <c r="L17" s="18" t="s">
        <v>360</v>
      </c>
      <c r="M17" s="18"/>
      <c r="N17" s="18"/>
      <c r="O17" s="18"/>
      <c r="P17" s="18"/>
      <c r="Q17" s="18"/>
      <c r="R17" s="18"/>
      <c r="S17" s="18"/>
      <c r="T17" s="18"/>
      <c r="U17" s="30">
        <v>3702831.57</v>
      </c>
      <c r="V17" s="18"/>
      <c r="W17" s="18"/>
      <c r="X17" s="18"/>
      <c r="Y17" s="18"/>
      <c r="Z17" s="30">
        <v>151890.07999999999</v>
      </c>
      <c r="AA17" s="30">
        <f>SUM(U17+Z17)</f>
        <v>3854721.65</v>
      </c>
      <c r="AB17" s="18"/>
      <c r="AC17" s="18"/>
      <c r="AD17" s="30">
        <f>AA17</f>
        <v>3854721.65</v>
      </c>
      <c r="AE17" s="18"/>
      <c r="AF17" s="19">
        <v>2022</v>
      </c>
      <c r="AG17" s="19">
        <v>2022</v>
      </c>
    </row>
    <row r="18" spans="1:33" ht="84.95" customHeight="1" x14ac:dyDescent="0.35">
      <c r="A18" s="18">
        <v>255</v>
      </c>
      <c r="B18" s="14" t="s">
        <v>492</v>
      </c>
      <c r="C18" s="19" t="s">
        <v>162</v>
      </c>
      <c r="D18" s="18">
        <v>1977</v>
      </c>
      <c r="E18" s="18">
        <v>9</v>
      </c>
      <c r="F18" s="18">
        <v>4</v>
      </c>
      <c r="G18" s="18">
        <v>7622</v>
      </c>
      <c r="H18" s="18">
        <v>7607.1</v>
      </c>
      <c r="I18" s="18">
        <v>7532.23</v>
      </c>
      <c r="J18" s="18" t="s">
        <v>358</v>
      </c>
      <c r="K18" s="18" t="s">
        <v>359</v>
      </c>
      <c r="L18" s="18" t="s">
        <v>360</v>
      </c>
      <c r="M18" s="18"/>
      <c r="N18" s="18"/>
      <c r="O18" s="18"/>
      <c r="P18" s="18"/>
      <c r="Q18" s="18"/>
      <c r="R18" s="18"/>
      <c r="S18" s="18"/>
      <c r="T18" s="18"/>
      <c r="U18" s="30">
        <v>7405663.1399999997</v>
      </c>
      <c r="V18" s="18"/>
      <c r="W18" s="18"/>
      <c r="X18" s="18"/>
      <c r="Y18" s="18"/>
      <c r="Z18" s="30">
        <v>303780.15999999997</v>
      </c>
      <c r="AA18" s="30">
        <f>SUM(U18+Z18)</f>
        <v>7709443.2999999998</v>
      </c>
      <c r="AB18" s="18"/>
      <c r="AC18" s="18"/>
      <c r="AD18" s="30">
        <f>AA18</f>
        <v>7709443.2999999998</v>
      </c>
      <c r="AE18" s="18"/>
      <c r="AF18" s="19">
        <v>2022</v>
      </c>
      <c r="AG18" s="19">
        <v>2022</v>
      </c>
    </row>
    <row r="19" spans="1:33" ht="84.95" customHeight="1" x14ac:dyDescent="0.35">
      <c r="A19" s="18">
        <v>256</v>
      </c>
      <c r="B19" s="14" t="s">
        <v>492</v>
      </c>
      <c r="C19" s="19" t="s">
        <v>163</v>
      </c>
      <c r="D19" s="18">
        <v>1977</v>
      </c>
      <c r="E19" s="18">
        <v>9</v>
      </c>
      <c r="F19" s="18">
        <v>1</v>
      </c>
      <c r="G19" s="18">
        <v>2691</v>
      </c>
      <c r="H19" s="18">
        <v>2378</v>
      </c>
      <c r="I19" s="18">
        <v>2378.1999999999998</v>
      </c>
      <c r="J19" s="18" t="s">
        <v>358</v>
      </c>
      <c r="K19" s="18" t="s">
        <v>359</v>
      </c>
      <c r="L19" s="18" t="s">
        <v>360</v>
      </c>
      <c r="M19" s="18"/>
      <c r="N19" s="18"/>
      <c r="O19" s="18"/>
      <c r="P19" s="18"/>
      <c r="Q19" s="18"/>
      <c r="R19" s="18"/>
      <c r="S19" s="18"/>
      <c r="T19" s="18"/>
      <c r="U19" s="30">
        <v>1851415.78</v>
      </c>
      <c r="V19" s="18"/>
      <c r="W19" s="18"/>
      <c r="X19" s="18"/>
      <c r="Y19" s="18"/>
      <c r="Z19" s="30">
        <v>75945.039999999994</v>
      </c>
      <c r="AA19" s="30">
        <f>SUM(U19+Z19)</f>
        <v>1927360.82</v>
      </c>
      <c r="AB19" s="18"/>
      <c r="AC19" s="18"/>
      <c r="AD19" s="30">
        <f>AA19</f>
        <v>1927360.82</v>
      </c>
      <c r="AE19" s="18"/>
      <c r="AF19" s="19">
        <v>2022</v>
      </c>
      <c r="AG19" s="19">
        <v>2022</v>
      </c>
    </row>
    <row r="20" spans="1:33" ht="84.95" customHeight="1" x14ac:dyDescent="0.35">
      <c r="A20" s="18">
        <v>257</v>
      </c>
      <c r="B20" s="20" t="s">
        <v>492</v>
      </c>
      <c r="C20" s="19" t="s">
        <v>164</v>
      </c>
      <c r="D20" s="18">
        <v>1977</v>
      </c>
      <c r="E20" s="18">
        <v>9</v>
      </c>
      <c r="F20" s="18">
        <v>4</v>
      </c>
      <c r="G20" s="18">
        <v>7694</v>
      </c>
      <c r="H20" s="18">
        <v>7688.7</v>
      </c>
      <c r="I20" s="18">
        <v>7626.8</v>
      </c>
      <c r="J20" s="18" t="s">
        <v>358</v>
      </c>
      <c r="K20" s="18" t="s">
        <v>359</v>
      </c>
      <c r="L20" s="18" t="s">
        <v>360</v>
      </c>
      <c r="M20" s="18"/>
      <c r="N20" s="18"/>
      <c r="O20" s="28">
        <v>4754302.4800000004</v>
      </c>
      <c r="P20" s="18"/>
      <c r="Q20" s="18"/>
      <c r="R20" s="18"/>
      <c r="S20" s="18"/>
      <c r="T20" s="18"/>
      <c r="U20" s="30">
        <v>7405663.1399999997</v>
      </c>
      <c r="V20" s="18"/>
      <c r="W20" s="18"/>
      <c r="X20" s="18"/>
      <c r="Y20" s="18"/>
      <c r="Z20" s="28">
        <v>551780.16</v>
      </c>
      <c r="AA20" s="28">
        <f>SUM(O20+U20+Z20)</f>
        <v>12711745.780000001</v>
      </c>
      <c r="AB20" s="28">
        <v>5002302.4800000004</v>
      </c>
      <c r="AC20" s="18"/>
      <c r="AD20" s="30">
        <v>7709443.2999999998</v>
      </c>
      <c r="AE20" s="18"/>
      <c r="AF20" s="19">
        <v>2022</v>
      </c>
      <c r="AG20" s="19">
        <v>2022</v>
      </c>
    </row>
    <row r="21" spans="1:33" ht="84.95" customHeight="1" x14ac:dyDescent="0.35">
      <c r="A21" s="18">
        <v>258</v>
      </c>
      <c r="B21" s="14" t="s">
        <v>492</v>
      </c>
      <c r="C21" s="18" t="s">
        <v>357</v>
      </c>
      <c r="D21" s="18">
        <v>1961</v>
      </c>
      <c r="E21" s="18">
        <v>4</v>
      </c>
      <c r="F21" s="18">
        <v>2</v>
      </c>
      <c r="G21" s="18">
        <v>1472.4</v>
      </c>
      <c r="H21" s="18">
        <f>1238.3+126</f>
        <v>1364.3</v>
      </c>
      <c r="I21" s="18">
        <v>785.6</v>
      </c>
      <c r="J21" s="18" t="s">
        <v>358</v>
      </c>
      <c r="K21" s="18" t="s">
        <v>359</v>
      </c>
      <c r="L21" s="18" t="s">
        <v>360</v>
      </c>
      <c r="M21" s="18"/>
      <c r="N21" s="29"/>
      <c r="O21" s="29"/>
      <c r="P21" s="29"/>
      <c r="Q21" s="29"/>
      <c r="R21" s="29"/>
      <c r="S21" s="29"/>
      <c r="T21" s="18"/>
      <c r="U21" s="18"/>
      <c r="V21" s="27">
        <f>ROUND(H21*5975.33*1.015,2)</f>
        <v>8274424.8600000003</v>
      </c>
      <c r="W21" s="18"/>
      <c r="X21" s="18"/>
      <c r="Y21" s="18"/>
      <c r="Z21" s="27">
        <v>466942.1</v>
      </c>
      <c r="AA21" s="27">
        <f>SUM(V21+Z21)</f>
        <v>8741366.9600000009</v>
      </c>
      <c r="AB21" s="18"/>
      <c r="AC21" s="18"/>
      <c r="AD21" s="27">
        <f>SUM(V21+Z21)</f>
        <v>8741366.9600000009</v>
      </c>
      <c r="AE21" s="18"/>
      <c r="AF21" s="18">
        <v>2022</v>
      </c>
      <c r="AG21" s="18">
        <v>2022</v>
      </c>
    </row>
    <row r="22" spans="1:33" ht="84.95" customHeight="1" x14ac:dyDescent="0.35">
      <c r="A22" s="18">
        <v>259</v>
      </c>
      <c r="B22" s="14" t="s">
        <v>492</v>
      </c>
      <c r="C22" s="18" t="s">
        <v>361</v>
      </c>
      <c r="D22" s="18">
        <v>1980</v>
      </c>
      <c r="E22" s="18">
        <v>2</v>
      </c>
      <c r="F22" s="18">
        <v>2</v>
      </c>
      <c r="G22" s="18">
        <v>786.3</v>
      </c>
      <c r="H22" s="18">
        <v>745</v>
      </c>
      <c r="I22" s="18" t="s">
        <v>358</v>
      </c>
      <c r="J22" s="18" t="s">
        <v>358</v>
      </c>
      <c r="K22" s="18" t="s">
        <v>362</v>
      </c>
      <c r="L22" s="18" t="s">
        <v>360</v>
      </c>
      <c r="M22" s="18"/>
      <c r="N22" s="27">
        <f>ROUND(H22*616.25*1.015,2)</f>
        <v>465992.84</v>
      </c>
      <c r="O22" s="27">
        <f>ROUND(H22*2933.55*1.015,2)</f>
        <v>2218277.17</v>
      </c>
      <c r="P22" s="27">
        <f>ROUND(H22*598.59*1.015,2)</f>
        <v>452638.79</v>
      </c>
      <c r="Q22" s="27">
        <f>ROUND(H22*659.34*1.015,2)</f>
        <v>498576.42</v>
      </c>
      <c r="R22" s="27"/>
      <c r="S22" s="27">
        <f>ROUND(H22*1015.78*1.015,2)</f>
        <v>768107.44</v>
      </c>
      <c r="T22" s="27"/>
      <c r="U22" s="27"/>
      <c r="V22" s="27">
        <f>ROUND(8645.31*H22*1.015,2)</f>
        <v>6537367.29</v>
      </c>
      <c r="W22" s="27"/>
      <c r="X22" s="27">
        <f>ROUND(6480.9*H22*1.015,2)</f>
        <v>4900694.5599999996</v>
      </c>
      <c r="Y22" s="27"/>
      <c r="Z22" s="27">
        <v>399817.36</v>
      </c>
      <c r="AA22" s="27">
        <f>SUM(N22+O22+P22+Q22+S22+V22+X22+Z22)</f>
        <v>16241471.869999997</v>
      </c>
      <c r="AB22" s="27"/>
      <c r="AC22" s="27"/>
      <c r="AD22" s="27">
        <f>SUM(N22:Z22)</f>
        <v>16241471.869999997</v>
      </c>
      <c r="AE22" s="36"/>
      <c r="AF22" s="18">
        <v>2020</v>
      </c>
      <c r="AG22" s="18">
        <v>2022</v>
      </c>
    </row>
    <row r="23" spans="1:33" ht="84.95" customHeight="1" x14ac:dyDescent="0.35">
      <c r="A23" s="18">
        <v>260</v>
      </c>
      <c r="B23" s="14" t="s">
        <v>492</v>
      </c>
      <c r="C23" s="18" t="s">
        <v>363</v>
      </c>
      <c r="D23" s="18">
        <v>1960</v>
      </c>
      <c r="E23" s="18">
        <v>5</v>
      </c>
      <c r="F23" s="18">
        <v>2</v>
      </c>
      <c r="G23" s="18">
        <v>1605.3</v>
      </c>
      <c r="H23" s="18">
        <v>1605.3</v>
      </c>
      <c r="I23" s="18">
        <v>1038.9000000000001</v>
      </c>
      <c r="J23" s="18" t="s">
        <v>358</v>
      </c>
      <c r="K23" s="15" t="s">
        <v>359</v>
      </c>
      <c r="L23" s="18" t="s">
        <v>360</v>
      </c>
      <c r="M23" s="18"/>
      <c r="N23" s="27"/>
      <c r="O23" s="27" t="s">
        <v>364</v>
      </c>
      <c r="P23" s="27"/>
      <c r="Q23" s="27"/>
      <c r="R23" s="27"/>
      <c r="S23" s="27"/>
      <c r="T23" s="27"/>
      <c r="U23" s="27"/>
      <c r="V23" s="27"/>
      <c r="W23" s="27"/>
      <c r="X23" s="27"/>
      <c r="Y23" s="27">
        <v>1323903.43</v>
      </c>
      <c r="Z23" s="27"/>
      <c r="AA23" s="27">
        <f>Y23+Z23</f>
        <v>1323903.43</v>
      </c>
      <c r="AB23" s="27"/>
      <c r="AC23" s="27"/>
      <c r="AD23" s="27">
        <v>1323903.43</v>
      </c>
      <c r="AE23" s="36"/>
      <c r="AF23" s="18">
        <v>2020</v>
      </c>
      <c r="AG23" s="18">
        <v>2024</v>
      </c>
    </row>
    <row r="24" spans="1:33" ht="84.95" customHeight="1" x14ac:dyDescent="0.35">
      <c r="A24" s="18">
        <v>261</v>
      </c>
      <c r="B24" s="14" t="s">
        <v>492</v>
      </c>
      <c r="C24" s="21" t="s">
        <v>165</v>
      </c>
      <c r="D24" s="18" t="s">
        <v>368</v>
      </c>
      <c r="E24" s="18">
        <v>5</v>
      </c>
      <c r="F24" s="18">
        <v>8</v>
      </c>
      <c r="G24" s="18">
        <v>5793.5</v>
      </c>
      <c r="H24" s="18">
        <v>5775.3</v>
      </c>
      <c r="I24" s="18">
        <v>5775.3</v>
      </c>
      <c r="J24" s="18">
        <v>293</v>
      </c>
      <c r="K24" s="15" t="s">
        <v>359</v>
      </c>
      <c r="L24" s="18" t="s">
        <v>360</v>
      </c>
      <c r="M24" s="18"/>
      <c r="N24" s="27"/>
      <c r="O24" s="28">
        <v>2377151.2400000002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>
        <v>124000</v>
      </c>
      <c r="AA24" s="28">
        <f>SUM(O24+Z24)</f>
        <v>2501151.2400000002</v>
      </c>
      <c r="AB24" s="28">
        <f t="shared" ref="AB24:AB44" si="0">AA24</f>
        <v>2501151.2400000002</v>
      </c>
      <c r="AC24" s="27"/>
      <c r="AD24" s="27"/>
      <c r="AE24" s="36"/>
      <c r="AF24" s="21">
        <v>2022</v>
      </c>
      <c r="AG24" s="21">
        <v>2022</v>
      </c>
    </row>
    <row r="25" spans="1:33" ht="84.95" customHeight="1" x14ac:dyDescent="0.35">
      <c r="A25" s="18">
        <v>262</v>
      </c>
      <c r="B25" s="14" t="s">
        <v>492</v>
      </c>
      <c r="C25" s="21" t="s">
        <v>166</v>
      </c>
      <c r="D25" s="18" t="s">
        <v>368</v>
      </c>
      <c r="E25" s="18">
        <v>5</v>
      </c>
      <c r="F25" s="18">
        <v>6</v>
      </c>
      <c r="G25" s="18">
        <v>4799.8999999999996</v>
      </c>
      <c r="H25" s="18">
        <v>4351.8999999999996</v>
      </c>
      <c r="I25" s="18">
        <v>4351.8999999999996</v>
      </c>
      <c r="J25" s="18">
        <v>209</v>
      </c>
      <c r="K25" s="15" t="s">
        <v>359</v>
      </c>
      <c r="L25" s="18" t="s">
        <v>360</v>
      </c>
      <c r="M25" s="18"/>
      <c r="N25" s="27"/>
      <c r="O25" s="28">
        <v>2377151.2400000002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>
        <v>124000</v>
      </c>
      <c r="AA25" s="28">
        <f>SUM(O25+Z25)</f>
        <v>2501151.2400000002</v>
      </c>
      <c r="AB25" s="28">
        <f t="shared" si="0"/>
        <v>2501151.2400000002</v>
      </c>
      <c r="AC25" s="27"/>
      <c r="AD25" s="27"/>
      <c r="AE25" s="36"/>
      <c r="AF25" s="21">
        <v>2022</v>
      </c>
      <c r="AG25" s="21">
        <v>2022</v>
      </c>
    </row>
    <row r="26" spans="1:33" ht="84.95" customHeight="1" x14ac:dyDescent="0.35">
      <c r="A26" s="18">
        <v>263</v>
      </c>
      <c r="B26" s="14" t="s">
        <v>492</v>
      </c>
      <c r="C26" s="21" t="s">
        <v>167</v>
      </c>
      <c r="D26" s="18">
        <v>1971</v>
      </c>
      <c r="E26" s="18">
        <v>9</v>
      </c>
      <c r="F26" s="18">
        <v>2</v>
      </c>
      <c r="G26" s="18" t="s">
        <v>369</v>
      </c>
      <c r="H26" s="18">
        <v>3827.7</v>
      </c>
      <c r="I26" s="18">
        <v>3827.7</v>
      </c>
      <c r="J26" s="18">
        <v>160</v>
      </c>
      <c r="K26" s="15" t="s">
        <v>359</v>
      </c>
      <c r="L26" s="18" t="s">
        <v>360</v>
      </c>
      <c r="M26" s="18"/>
      <c r="N26" s="27"/>
      <c r="O26" s="28">
        <v>2377151.2400000002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8">
        <v>124000</v>
      </c>
      <c r="AA26" s="28">
        <f>SUM(O26+Z26)</f>
        <v>2501151.2400000002</v>
      </c>
      <c r="AB26" s="28">
        <f t="shared" si="0"/>
        <v>2501151.2400000002</v>
      </c>
      <c r="AC26" s="27"/>
      <c r="AD26" s="27"/>
      <c r="AE26" s="36"/>
      <c r="AF26" s="21">
        <v>2022</v>
      </c>
      <c r="AG26" s="21">
        <v>2022</v>
      </c>
    </row>
    <row r="27" spans="1:33" ht="84.95" customHeight="1" x14ac:dyDescent="0.35">
      <c r="A27" s="18">
        <v>264</v>
      </c>
      <c r="B27" s="14" t="s">
        <v>492</v>
      </c>
      <c r="C27" s="21" t="s">
        <v>168</v>
      </c>
      <c r="D27" s="18">
        <v>1971</v>
      </c>
      <c r="E27" s="18">
        <v>9</v>
      </c>
      <c r="F27" s="18">
        <v>2</v>
      </c>
      <c r="G27" s="18">
        <v>3912.3</v>
      </c>
      <c r="H27" s="18">
        <v>3847.8</v>
      </c>
      <c r="I27" s="18">
        <v>3847.8</v>
      </c>
      <c r="J27" s="18">
        <v>174</v>
      </c>
      <c r="K27" s="15" t="s">
        <v>359</v>
      </c>
      <c r="L27" s="18" t="s">
        <v>360</v>
      </c>
      <c r="M27" s="18"/>
      <c r="N27" s="27"/>
      <c r="O27" s="28">
        <v>2377151.2400000002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>
        <v>124000</v>
      </c>
      <c r="AA27" s="28">
        <f t="shared" ref="AA27:AA44" si="1">SUM(O27+Z27)</f>
        <v>2501151.2400000002</v>
      </c>
      <c r="AB27" s="28">
        <f t="shared" si="0"/>
        <v>2501151.2400000002</v>
      </c>
      <c r="AC27" s="27"/>
      <c r="AD27" s="27"/>
      <c r="AE27" s="36"/>
      <c r="AF27" s="21">
        <v>2022</v>
      </c>
      <c r="AG27" s="21">
        <v>2022</v>
      </c>
    </row>
    <row r="28" spans="1:33" ht="84.95" customHeight="1" x14ac:dyDescent="0.35">
      <c r="A28" s="18">
        <v>265</v>
      </c>
      <c r="B28" s="14" t="s">
        <v>492</v>
      </c>
      <c r="C28" s="21" t="s">
        <v>169</v>
      </c>
      <c r="D28" s="18">
        <v>1960</v>
      </c>
      <c r="E28" s="18">
        <v>5</v>
      </c>
      <c r="F28" s="18">
        <v>4</v>
      </c>
      <c r="G28" s="18">
        <v>3186.3</v>
      </c>
      <c r="H28" s="18">
        <v>3034.5</v>
      </c>
      <c r="I28" s="18">
        <v>3034.5</v>
      </c>
      <c r="J28" s="18">
        <v>147</v>
      </c>
      <c r="K28" s="15" t="s">
        <v>359</v>
      </c>
      <c r="L28" s="18" t="s">
        <v>360</v>
      </c>
      <c r="M28" s="18"/>
      <c r="N28" s="27"/>
      <c r="O28" s="28">
        <v>2377151.2400000002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>
        <v>124000</v>
      </c>
      <c r="AA28" s="28">
        <f t="shared" si="1"/>
        <v>2501151.2400000002</v>
      </c>
      <c r="AB28" s="28">
        <f t="shared" si="0"/>
        <v>2501151.2400000002</v>
      </c>
      <c r="AC28" s="27"/>
      <c r="AD28" s="27"/>
      <c r="AE28" s="36"/>
      <c r="AF28" s="21">
        <v>2022</v>
      </c>
      <c r="AG28" s="21">
        <v>2022</v>
      </c>
    </row>
    <row r="29" spans="1:33" ht="84.95" customHeight="1" x14ac:dyDescent="0.35">
      <c r="A29" s="18">
        <v>266</v>
      </c>
      <c r="B29" s="14" t="s">
        <v>492</v>
      </c>
      <c r="C29" s="21" t="s">
        <v>170</v>
      </c>
      <c r="D29" s="18">
        <v>1966</v>
      </c>
      <c r="E29" s="18">
        <v>5</v>
      </c>
      <c r="F29" s="18">
        <v>6</v>
      </c>
      <c r="G29" s="18">
        <v>4387.3</v>
      </c>
      <c r="H29" s="18">
        <v>4370</v>
      </c>
      <c r="I29" s="18">
        <v>4370</v>
      </c>
      <c r="J29" s="18">
        <v>230</v>
      </c>
      <c r="K29" s="15" t="s">
        <v>359</v>
      </c>
      <c r="L29" s="18" t="s">
        <v>360</v>
      </c>
      <c r="M29" s="18"/>
      <c r="N29" s="27"/>
      <c r="O29" s="28">
        <v>2377151.2400000002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>
        <v>124000</v>
      </c>
      <c r="AA29" s="28">
        <f t="shared" si="1"/>
        <v>2501151.2400000002</v>
      </c>
      <c r="AB29" s="28">
        <f t="shared" si="0"/>
        <v>2501151.2400000002</v>
      </c>
      <c r="AC29" s="27"/>
      <c r="AD29" s="27"/>
      <c r="AE29" s="36"/>
      <c r="AF29" s="21">
        <v>2022</v>
      </c>
      <c r="AG29" s="21">
        <v>2022</v>
      </c>
    </row>
    <row r="30" spans="1:33" ht="84.95" customHeight="1" x14ac:dyDescent="0.35">
      <c r="A30" s="18">
        <v>267</v>
      </c>
      <c r="B30" s="14" t="s">
        <v>492</v>
      </c>
      <c r="C30" s="21" t="s">
        <v>171</v>
      </c>
      <c r="D30" s="18">
        <v>1970</v>
      </c>
      <c r="E30" s="18">
        <v>5</v>
      </c>
      <c r="F30" s="18">
        <v>5</v>
      </c>
      <c r="G30" s="18">
        <v>3330.1</v>
      </c>
      <c r="H30" s="18">
        <v>3329.8</v>
      </c>
      <c r="I30" s="18">
        <v>3313.1</v>
      </c>
      <c r="J30" s="18">
        <v>164</v>
      </c>
      <c r="K30" s="15" t="s">
        <v>359</v>
      </c>
      <c r="L30" s="18" t="s">
        <v>360</v>
      </c>
      <c r="M30" s="18"/>
      <c r="N30" s="27"/>
      <c r="O30" s="28">
        <v>2377151.2400000002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>
        <v>124000</v>
      </c>
      <c r="AA30" s="28">
        <f t="shared" si="1"/>
        <v>2501151.2400000002</v>
      </c>
      <c r="AB30" s="28">
        <f t="shared" si="0"/>
        <v>2501151.2400000002</v>
      </c>
      <c r="AC30" s="27"/>
      <c r="AD30" s="27"/>
      <c r="AE30" s="36"/>
      <c r="AF30" s="21">
        <v>2022</v>
      </c>
      <c r="AG30" s="21">
        <v>2022</v>
      </c>
    </row>
    <row r="31" spans="1:33" ht="84.95" customHeight="1" x14ac:dyDescent="0.35">
      <c r="A31" s="18">
        <v>268</v>
      </c>
      <c r="B31" s="14" t="s">
        <v>492</v>
      </c>
      <c r="C31" s="21" t="s">
        <v>172</v>
      </c>
      <c r="D31" s="18">
        <v>1970</v>
      </c>
      <c r="E31" s="18">
        <v>5</v>
      </c>
      <c r="F31" s="18">
        <v>6</v>
      </c>
      <c r="G31" s="18">
        <v>4510.5</v>
      </c>
      <c r="H31" s="18">
        <v>4498.3</v>
      </c>
      <c r="I31" s="18">
        <v>4498.3</v>
      </c>
      <c r="J31" s="18">
        <v>223</v>
      </c>
      <c r="K31" s="15" t="s">
        <v>359</v>
      </c>
      <c r="L31" s="18" t="s">
        <v>360</v>
      </c>
      <c r="M31" s="18"/>
      <c r="N31" s="27"/>
      <c r="O31" s="28">
        <v>2377151.2400000002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>
        <v>124000</v>
      </c>
      <c r="AA31" s="28">
        <f t="shared" si="1"/>
        <v>2501151.2400000002</v>
      </c>
      <c r="AB31" s="28">
        <f t="shared" si="0"/>
        <v>2501151.2400000002</v>
      </c>
      <c r="AC31" s="27"/>
      <c r="AD31" s="27"/>
      <c r="AE31" s="36"/>
      <c r="AF31" s="21">
        <v>2022</v>
      </c>
      <c r="AG31" s="21">
        <v>2022</v>
      </c>
    </row>
    <row r="32" spans="1:33" ht="84.95" customHeight="1" x14ac:dyDescent="0.35">
      <c r="A32" s="18">
        <v>269</v>
      </c>
      <c r="B32" s="14" t="s">
        <v>492</v>
      </c>
      <c r="C32" s="21" t="s">
        <v>173</v>
      </c>
      <c r="D32" s="18" t="s">
        <v>370</v>
      </c>
      <c r="E32" s="18">
        <v>5</v>
      </c>
      <c r="F32" s="18">
        <v>5</v>
      </c>
      <c r="G32" s="18">
        <v>3424.9</v>
      </c>
      <c r="H32" s="18">
        <v>3424.8</v>
      </c>
      <c r="I32" s="18">
        <v>3408.5</v>
      </c>
      <c r="J32" s="18" t="s">
        <v>371</v>
      </c>
      <c r="K32" s="15" t="s">
        <v>359</v>
      </c>
      <c r="L32" s="18" t="s">
        <v>360</v>
      </c>
      <c r="M32" s="18"/>
      <c r="N32" s="27"/>
      <c r="O32" s="28">
        <v>2377151.2400000002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>
        <v>124000</v>
      </c>
      <c r="AA32" s="28">
        <f t="shared" si="1"/>
        <v>2501151.2400000002</v>
      </c>
      <c r="AB32" s="28">
        <f t="shared" si="0"/>
        <v>2501151.2400000002</v>
      </c>
      <c r="AC32" s="27"/>
      <c r="AD32" s="27"/>
      <c r="AE32" s="36"/>
      <c r="AF32" s="21">
        <v>2022</v>
      </c>
      <c r="AG32" s="21">
        <v>2022</v>
      </c>
    </row>
    <row r="33" spans="1:33" ht="84.95" customHeight="1" x14ac:dyDescent="0.35">
      <c r="A33" s="18">
        <v>270</v>
      </c>
      <c r="B33" s="14" t="s">
        <v>492</v>
      </c>
      <c r="C33" s="21" t="s">
        <v>174</v>
      </c>
      <c r="D33" s="18">
        <v>1970</v>
      </c>
      <c r="E33" s="18">
        <v>5</v>
      </c>
      <c r="F33" s="18">
        <v>7</v>
      </c>
      <c r="G33" s="18">
        <v>5072</v>
      </c>
      <c r="H33" s="18">
        <v>5026.8</v>
      </c>
      <c r="I33" s="18">
        <v>5009.6000000000004</v>
      </c>
      <c r="J33" s="18">
        <v>252</v>
      </c>
      <c r="K33" s="15" t="s">
        <v>359</v>
      </c>
      <c r="L33" s="18" t="s">
        <v>360</v>
      </c>
      <c r="M33" s="18"/>
      <c r="N33" s="27"/>
      <c r="O33" s="28">
        <v>2377151.2400000002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>
        <v>124000</v>
      </c>
      <c r="AA33" s="28">
        <f t="shared" si="1"/>
        <v>2501151.2400000002</v>
      </c>
      <c r="AB33" s="28">
        <f t="shared" si="0"/>
        <v>2501151.2400000002</v>
      </c>
      <c r="AC33" s="27"/>
      <c r="AD33" s="27"/>
      <c r="AE33" s="36"/>
      <c r="AF33" s="21">
        <v>2022</v>
      </c>
      <c r="AG33" s="21">
        <v>2022</v>
      </c>
    </row>
    <row r="34" spans="1:33" ht="84.95" customHeight="1" x14ac:dyDescent="0.35">
      <c r="A34" s="18">
        <v>271</v>
      </c>
      <c r="B34" s="14" t="s">
        <v>492</v>
      </c>
      <c r="C34" s="21" t="s">
        <v>175</v>
      </c>
      <c r="D34" s="18">
        <v>1970</v>
      </c>
      <c r="E34" s="18">
        <v>5</v>
      </c>
      <c r="F34" s="18">
        <v>4</v>
      </c>
      <c r="G34" s="18">
        <v>3224.3</v>
      </c>
      <c r="H34" s="18">
        <v>3077.3</v>
      </c>
      <c r="I34" s="18">
        <v>2797</v>
      </c>
      <c r="J34" s="18">
        <v>132</v>
      </c>
      <c r="K34" s="15" t="s">
        <v>359</v>
      </c>
      <c r="L34" s="18" t="s">
        <v>360</v>
      </c>
      <c r="M34" s="18"/>
      <c r="N34" s="27"/>
      <c r="O34" s="28">
        <v>2377151.2400000002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>
        <v>124000</v>
      </c>
      <c r="AA34" s="28">
        <f t="shared" si="1"/>
        <v>2501151.2400000002</v>
      </c>
      <c r="AB34" s="28">
        <f t="shared" si="0"/>
        <v>2501151.2400000002</v>
      </c>
      <c r="AC34" s="27"/>
      <c r="AD34" s="27"/>
      <c r="AE34" s="36"/>
      <c r="AF34" s="21">
        <v>2022</v>
      </c>
      <c r="AG34" s="21">
        <v>2022</v>
      </c>
    </row>
    <row r="35" spans="1:33" ht="84.95" customHeight="1" x14ac:dyDescent="0.35">
      <c r="A35" s="18">
        <v>272</v>
      </c>
      <c r="B35" s="14" t="s">
        <v>492</v>
      </c>
      <c r="C35" s="21" t="s">
        <v>176</v>
      </c>
      <c r="D35" s="18">
        <v>1971</v>
      </c>
      <c r="E35" s="18">
        <v>5</v>
      </c>
      <c r="F35" s="18">
        <v>7</v>
      </c>
      <c r="G35" s="18">
        <v>5029.3</v>
      </c>
      <c r="H35" s="18">
        <v>5026.2</v>
      </c>
      <c r="I35" s="18">
        <v>5008.7</v>
      </c>
      <c r="J35" s="18">
        <v>263</v>
      </c>
      <c r="K35" s="15" t="s">
        <v>359</v>
      </c>
      <c r="L35" s="18" t="s">
        <v>360</v>
      </c>
      <c r="M35" s="18"/>
      <c r="N35" s="27"/>
      <c r="O35" s="28">
        <v>2377151.2400000002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>
        <v>124000</v>
      </c>
      <c r="AA35" s="28">
        <f t="shared" si="1"/>
        <v>2501151.2400000002</v>
      </c>
      <c r="AB35" s="28">
        <f t="shared" si="0"/>
        <v>2501151.2400000002</v>
      </c>
      <c r="AC35" s="27"/>
      <c r="AD35" s="27"/>
      <c r="AE35" s="36"/>
      <c r="AF35" s="21">
        <v>2022</v>
      </c>
      <c r="AG35" s="21">
        <v>2022</v>
      </c>
    </row>
    <row r="36" spans="1:33" ht="84.95" customHeight="1" x14ac:dyDescent="0.35">
      <c r="A36" s="18">
        <v>273</v>
      </c>
      <c r="B36" s="14" t="s">
        <v>492</v>
      </c>
      <c r="C36" s="21" t="s">
        <v>177</v>
      </c>
      <c r="D36" s="18">
        <v>1970</v>
      </c>
      <c r="E36" s="18">
        <v>5</v>
      </c>
      <c r="F36" s="18">
        <v>4</v>
      </c>
      <c r="G36" s="18">
        <v>2743.4</v>
      </c>
      <c r="H36" s="18">
        <v>2726.2</v>
      </c>
      <c r="I36" s="18">
        <v>2726.2</v>
      </c>
      <c r="J36" s="18">
        <v>140</v>
      </c>
      <c r="K36" s="15" t="s">
        <v>359</v>
      </c>
      <c r="L36" s="18" t="s">
        <v>360</v>
      </c>
      <c r="M36" s="18"/>
      <c r="N36" s="27"/>
      <c r="O36" s="28">
        <v>2377151.2400000002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>
        <v>124000</v>
      </c>
      <c r="AA36" s="28">
        <f t="shared" si="1"/>
        <v>2501151.2400000002</v>
      </c>
      <c r="AB36" s="28">
        <f t="shared" si="0"/>
        <v>2501151.2400000002</v>
      </c>
      <c r="AC36" s="27"/>
      <c r="AD36" s="27"/>
      <c r="AE36" s="36"/>
      <c r="AF36" s="21">
        <v>2022</v>
      </c>
      <c r="AG36" s="21">
        <v>2022</v>
      </c>
    </row>
    <row r="37" spans="1:33" ht="84.95" customHeight="1" x14ac:dyDescent="0.35">
      <c r="A37" s="18">
        <v>274</v>
      </c>
      <c r="B37" s="14" t="s">
        <v>492</v>
      </c>
      <c r="C37" s="21" t="s">
        <v>178</v>
      </c>
      <c r="D37" s="18">
        <v>1972</v>
      </c>
      <c r="E37" s="18">
        <v>5</v>
      </c>
      <c r="F37" s="18">
        <v>1</v>
      </c>
      <c r="G37" s="18">
        <v>610.1</v>
      </c>
      <c r="H37" s="18">
        <v>609.79999999999995</v>
      </c>
      <c r="I37" s="18">
        <v>572.5</v>
      </c>
      <c r="J37" s="18">
        <v>22</v>
      </c>
      <c r="K37" s="15" t="s">
        <v>359</v>
      </c>
      <c r="L37" s="18" t="s">
        <v>360</v>
      </c>
      <c r="M37" s="18"/>
      <c r="N37" s="27"/>
      <c r="O37" s="28">
        <v>2377151.2400000002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>
        <v>124000</v>
      </c>
      <c r="AA37" s="28">
        <f t="shared" si="1"/>
        <v>2501151.2400000002</v>
      </c>
      <c r="AB37" s="28">
        <f t="shared" si="0"/>
        <v>2501151.2400000002</v>
      </c>
      <c r="AC37" s="27"/>
      <c r="AD37" s="27"/>
      <c r="AE37" s="36"/>
      <c r="AF37" s="21">
        <v>2022</v>
      </c>
      <c r="AG37" s="21">
        <v>2022</v>
      </c>
    </row>
    <row r="38" spans="1:33" ht="84.95" customHeight="1" x14ac:dyDescent="0.35">
      <c r="A38" s="18">
        <v>275</v>
      </c>
      <c r="B38" s="14" t="s">
        <v>492</v>
      </c>
      <c r="C38" s="21" t="s">
        <v>179</v>
      </c>
      <c r="D38" s="18">
        <v>1971</v>
      </c>
      <c r="E38" s="18">
        <v>5</v>
      </c>
      <c r="F38" s="18">
        <v>6</v>
      </c>
      <c r="G38" s="18">
        <v>4518.5</v>
      </c>
      <c r="H38" s="18">
        <v>3146.7</v>
      </c>
      <c r="I38" s="18">
        <v>3010.7</v>
      </c>
      <c r="J38" s="18">
        <v>229</v>
      </c>
      <c r="K38" s="15" t="s">
        <v>359</v>
      </c>
      <c r="L38" s="18" t="s">
        <v>360</v>
      </c>
      <c r="M38" s="18"/>
      <c r="N38" s="27"/>
      <c r="O38" s="28">
        <v>2377151.2400000002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>
        <v>124000</v>
      </c>
      <c r="AA38" s="28">
        <f t="shared" si="1"/>
        <v>2501151.2400000002</v>
      </c>
      <c r="AB38" s="28">
        <f t="shared" si="0"/>
        <v>2501151.2400000002</v>
      </c>
      <c r="AC38" s="27"/>
      <c r="AD38" s="27"/>
      <c r="AE38" s="36"/>
      <c r="AF38" s="21">
        <v>2022</v>
      </c>
      <c r="AG38" s="21">
        <v>2022</v>
      </c>
    </row>
    <row r="39" spans="1:33" ht="84.95" customHeight="1" x14ac:dyDescent="0.35">
      <c r="A39" s="18">
        <v>276</v>
      </c>
      <c r="B39" s="14" t="s">
        <v>492</v>
      </c>
      <c r="C39" s="21" t="s">
        <v>180</v>
      </c>
      <c r="D39" s="18">
        <v>1974</v>
      </c>
      <c r="E39" s="18">
        <v>9</v>
      </c>
      <c r="F39" s="18">
        <v>2</v>
      </c>
      <c r="G39" s="18">
        <v>4733.8</v>
      </c>
      <c r="H39" s="18">
        <v>4103</v>
      </c>
      <c r="I39" s="18">
        <v>3956.9</v>
      </c>
      <c r="J39" s="18">
        <v>158</v>
      </c>
      <c r="K39" s="15" t="s">
        <v>359</v>
      </c>
      <c r="L39" s="18" t="s">
        <v>360</v>
      </c>
      <c r="M39" s="18"/>
      <c r="N39" s="27"/>
      <c r="O39" s="28">
        <v>2377151.2400000002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>
        <v>124000</v>
      </c>
      <c r="AA39" s="28">
        <f t="shared" si="1"/>
        <v>2501151.2400000002</v>
      </c>
      <c r="AB39" s="28">
        <f t="shared" si="0"/>
        <v>2501151.2400000002</v>
      </c>
      <c r="AC39" s="27"/>
      <c r="AD39" s="27"/>
      <c r="AE39" s="36"/>
      <c r="AF39" s="21">
        <v>2022</v>
      </c>
      <c r="AG39" s="21">
        <v>2022</v>
      </c>
    </row>
    <row r="40" spans="1:33" ht="84.95" customHeight="1" x14ac:dyDescent="0.35">
      <c r="A40" s="18">
        <v>277</v>
      </c>
      <c r="B40" s="18" t="s">
        <v>492</v>
      </c>
      <c r="C40" s="21" t="s">
        <v>181</v>
      </c>
      <c r="D40" s="18">
        <v>1966</v>
      </c>
      <c r="E40" s="18">
        <v>5</v>
      </c>
      <c r="F40" s="18">
        <v>4</v>
      </c>
      <c r="G40" s="18">
        <v>2830.7</v>
      </c>
      <c r="H40" s="18">
        <v>2830.2</v>
      </c>
      <c r="I40" s="18">
        <v>2736.2</v>
      </c>
      <c r="J40" s="18">
        <v>120</v>
      </c>
      <c r="K40" s="15" t="s">
        <v>359</v>
      </c>
      <c r="L40" s="18" t="s">
        <v>360</v>
      </c>
      <c r="M40" s="18"/>
      <c r="N40" s="27"/>
      <c r="O40" s="28">
        <v>2377151.2400000002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>
        <v>124000</v>
      </c>
      <c r="AA40" s="28">
        <f t="shared" si="1"/>
        <v>2501151.2400000002</v>
      </c>
      <c r="AB40" s="28">
        <f t="shared" si="0"/>
        <v>2501151.2400000002</v>
      </c>
      <c r="AC40" s="27"/>
      <c r="AD40" s="27"/>
      <c r="AE40" s="36"/>
      <c r="AF40" s="21">
        <v>2022</v>
      </c>
      <c r="AG40" s="21">
        <v>2022</v>
      </c>
    </row>
    <row r="41" spans="1:33" ht="84.95" customHeight="1" x14ac:dyDescent="0.35">
      <c r="A41" s="18">
        <v>278</v>
      </c>
      <c r="B41" s="18" t="s">
        <v>492</v>
      </c>
      <c r="C41" s="21" t="s">
        <v>182</v>
      </c>
      <c r="D41" s="18">
        <v>1966</v>
      </c>
      <c r="E41" s="18">
        <v>5</v>
      </c>
      <c r="F41" s="18">
        <v>4</v>
      </c>
      <c r="G41" s="18">
        <v>2736.7</v>
      </c>
      <c r="H41" s="18">
        <v>2704.3</v>
      </c>
      <c r="I41" s="18">
        <v>2704.3</v>
      </c>
      <c r="J41" s="18">
        <v>113</v>
      </c>
      <c r="K41" s="15" t="s">
        <v>359</v>
      </c>
      <c r="L41" s="18" t="s">
        <v>360</v>
      </c>
      <c r="M41" s="18"/>
      <c r="N41" s="27"/>
      <c r="O41" s="28">
        <v>2377151.2400000002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>
        <v>124000</v>
      </c>
      <c r="AA41" s="28">
        <f t="shared" si="1"/>
        <v>2501151.2400000002</v>
      </c>
      <c r="AB41" s="28">
        <f t="shared" si="0"/>
        <v>2501151.2400000002</v>
      </c>
      <c r="AC41" s="27"/>
      <c r="AD41" s="27"/>
      <c r="AE41" s="36"/>
      <c r="AF41" s="21">
        <v>2022</v>
      </c>
      <c r="AG41" s="21">
        <v>2022</v>
      </c>
    </row>
    <row r="42" spans="1:33" ht="84.95" customHeight="1" x14ac:dyDescent="0.35">
      <c r="A42" s="18">
        <v>279</v>
      </c>
      <c r="B42" s="18" t="s">
        <v>492</v>
      </c>
      <c r="C42" s="21" t="s">
        <v>183</v>
      </c>
      <c r="D42" s="18" t="s">
        <v>372</v>
      </c>
      <c r="E42" s="18">
        <v>5</v>
      </c>
      <c r="F42" s="18">
        <v>4</v>
      </c>
      <c r="G42" s="18">
        <v>2731.9</v>
      </c>
      <c r="H42" s="18">
        <v>2717.9</v>
      </c>
      <c r="I42" s="18">
        <v>2717.9</v>
      </c>
      <c r="J42" s="18" t="s">
        <v>373</v>
      </c>
      <c r="K42" s="15" t="s">
        <v>359</v>
      </c>
      <c r="L42" s="18" t="s">
        <v>360</v>
      </c>
      <c r="M42" s="18"/>
      <c r="N42" s="27"/>
      <c r="O42" s="28">
        <v>2377151.2400000002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>
        <v>124000</v>
      </c>
      <c r="AA42" s="28">
        <f t="shared" si="1"/>
        <v>2501151.2400000002</v>
      </c>
      <c r="AB42" s="28">
        <f t="shared" si="0"/>
        <v>2501151.2400000002</v>
      </c>
      <c r="AC42" s="27"/>
      <c r="AD42" s="27"/>
      <c r="AE42" s="36"/>
      <c r="AF42" s="21">
        <v>2022</v>
      </c>
      <c r="AG42" s="21">
        <v>2022</v>
      </c>
    </row>
    <row r="43" spans="1:33" ht="84.95" customHeight="1" x14ac:dyDescent="0.35">
      <c r="A43" s="18">
        <v>280</v>
      </c>
      <c r="B43" s="18" t="s">
        <v>492</v>
      </c>
      <c r="C43" s="21" t="s">
        <v>184</v>
      </c>
      <c r="D43" s="18" t="s">
        <v>368</v>
      </c>
      <c r="E43" s="18">
        <v>5</v>
      </c>
      <c r="F43" s="18">
        <v>8</v>
      </c>
      <c r="G43" s="18">
        <v>5811.1</v>
      </c>
      <c r="H43" s="18">
        <v>5621.7</v>
      </c>
      <c r="I43" s="18">
        <v>5621.7</v>
      </c>
      <c r="J43" s="18">
        <v>290</v>
      </c>
      <c r="K43" s="15" t="s">
        <v>359</v>
      </c>
      <c r="L43" s="18" t="s">
        <v>360</v>
      </c>
      <c r="M43" s="18"/>
      <c r="N43" s="27"/>
      <c r="O43" s="28">
        <v>2377151.2400000002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>
        <v>124000</v>
      </c>
      <c r="AA43" s="28">
        <f t="shared" si="1"/>
        <v>2501151.2400000002</v>
      </c>
      <c r="AB43" s="28">
        <f t="shared" si="0"/>
        <v>2501151.2400000002</v>
      </c>
      <c r="AC43" s="27"/>
      <c r="AD43" s="27"/>
      <c r="AE43" s="36"/>
      <c r="AF43" s="21">
        <v>2022</v>
      </c>
      <c r="AG43" s="21">
        <v>2022</v>
      </c>
    </row>
    <row r="44" spans="1:33" ht="84.95" customHeight="1" x14ac:dyDescent="0.35">
      <c r="A44" s="18">
        <v>281</v>
      </c>
      <c r="B44" s="18" t="s">
        <v>492</v>
      </c>
      <c r="C44" s="21" t="s">
        <v>185</v>
      </c>
      <c r="D44" s="18" t="s">
        <v>374</v>
      </c>
      <c r="E44" s="18">
        <v>9</v>
      </c>
      <c r="F44" s="18">
        <v>2</v>
      </c>
      <c r="G44" s="18">
        <v>3836.2</v>
      </c>
      <c r="H44" s="18">
        <v>3834.9</v>
      </c>
      <c r="I44" s="18">
        <v>3817.5</v>
      </c>
      <c r="J44" s="18">
        <v>164</v>
      </c>
      <c r="K44" s="15" t="s">
        <v>359</v>
      </c>
      <c r="L44" s="18" t="s">
        <v>360</v>
      </c>
      <c r="M44" s="18"/>
      <c r="N44" s="27"/>
      <c r="O44" s="28">
        <v>2377151.2400000002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>
        <v>124000</v>
      </c>
      <c r="AA44" s="28">
        <f t="shared" si="1"/>
        <v>2501151.2400000002</v>
      </c>
      <c r="AB44" s="28">
        <f t="shared" si="0"/>
        <v>2501151.2400000002</v>
      </c>
      <c r="AC44" s="27"/>
      <c r="AD44" s="27"/>
      <c r="AE44" s="36"/>
      <c r="AF44" s="21">
        <v>2022</v>
      </c>
      <c r="AG44" s="21">
        <v>2022</v>
      </c>
    </row>
    <row r="45" spans="1:33" ht="84.95" customHeight="1" x14ac:dyDescent="0.35">
      <c r="A45" s="18">
        <v>282</v>
      </c>
      <c r="B45" s="18" t="s">
        <v>492</v>
      </c>
      <c r="C45" s="18" t="s">
        <v>365</v>
      </c>
      <c r="D45" s="18">
        <v>1970</v>
      </c>
      <c r="E45" s="18">
        <v>5</v>
      </c>
      <c r="F45" s="18">
        <v>6</v>
      </c>
      <c r="G45" s="18">
        <v>4397.6000000000004</v>
      </c>
      <c r="H45" s="18">
        <v>4380.5</v>
      </c>
      <c r="I45" s="18">
        <v>4379.8</v>
      </c>
      <c r="J45" s="18">
        <v>210</v>
      </c>
      <c r="K45" s="15" t="s">
        <v>359</v>
      </c>
      <c r="L45" s="18" t="s">
        <v>360</v>
      </c>
      <c r="M45" s="18"/>
      <c r="N45" s="27"/>
      <c r="O45" s="27"/>
      <c r="P45" s="27"/>
      <c r="Q45" s="27"/>
      <c r="R45" s="27"/>
      <c r="S45" s="27"/>
      <c r="T45" s="27"/>
      <c r="U45" s="27"/>
      <c r="V45" s="27">
        <f>ROUND(H45*3517.3*1.015,2)</f>
        <v>15638645.640000001</v>
      </c>
      <c r="W45" s="27"/>
      <c r="X45" s="27"/>
      <c r="Y45" s="27"/>
      <c r="Z45" s="27">
        <v>742257.6</v>
      </c>
      <c r="AA45" s="27">
        <f>SUM(V45+Z45)</f>
        <v>16380903.24</v>
      </c>
      <c r="AB45" s="27"/>
      <c r="AC45" s="27"/>
      <c r="AD45" s="27">
        <f>SUM(V45+Z45)</f>
        <v>16380903.24</v>
      </c>
      <c r="AE45" s="36"/>
      <c r="AF45" s="18">
        <v>2022</v>
      </c>
      <c r="AG45" s="18">
        <v>2022</v>
      </c>
    </row>
    <row r="46" spans="1:33" ht="84.95" customHeight="1" x14ac:dyDescent="0.35">
      <c r="A46" s="18">
        <v>283</v>
      </c>
      <c r="B46" s="18" t="s">
        <v>492</v>
      </c>
      <c r="C46" s="18" t="s">
        <v>367</v>
      </c>
      <c r="D46" s="18">
        <v>1990</v>
      </c>
      <c r="E46" s="18">
        <v>9</v>
      </c>
      <c r="F46" s="18">
        <v>4</v>
      </c>
      <c r="G46" s="22">
        <v>9668.5</v>
      </c>
      <c r="H46" s="22">
        <v>9393.5</v>
      </c>
      <c r="I46" s="22" t="s">
        <v>358</v>
      </c>
      <c r="J46" s="18" t="s">
        <v>358</v>
      </c>
      <c r="K46" s="15" t="s">
        <v>359</v>
      </c>
      <c r="L46" s="18" t="s">
        <v>360</v>
      </c>
      <c r="M46" s="18"/>
      <c r="N46" s="27"/>
      <c r="O46" s="27"/>
      <c r="P46" s="27"/>
      <c r="Q46" s="27"/>
      <c r="R46" s="27"/>
      <c r="S46" s="27"/>
      <c r="T46" s="27"/>
      <c r="U46" s="27"/>
      <c r="V46" s="27">
        <v>18250467.23</v>
      </c>
      <c r="W46" s="27"/>
      <c r="X46" s="27"/>
      <c r="Y46" s="27"/>
      <c r="Z46" s="27">
        <v>655244.74</v>
      </c>
      <c r="AA46" s="27">
        <f>SUM(V46+Z46)</f>
        <v>18905711.969999999</v>
      </c>
      <c r="AB46" s="27"/>
      <c r="AC46" s="27"/>
      <c r="AD46" s="27">
        <f>SUM(N46:Z46)</f>
        <v>18905711.969999999</v>
      </c>
      <c r="AE46" s="36"/>
      <c r="AF46" s="18">
        <v>2020</v>
      </c>
      <c r="AG46" s="18">
        <v>2022</v>
      </c>
    </row>
    <row r="47" spans="1:33" ht="84.95" customHeight="1" x14ac:dyDescent="0.35">
      <c r="A47" s="18">
        <v>284</v>
      </c>
      <c r="B47" s="18" t="s">
        <v>492</v>
      </c>
      <c r="C47" s="21" t="s">
        <v>187</v>
      </c>
      <c r="D47" s="18" t="s">
        <v>370</v>
      </c>
      <c r="E47" s="18">
        <v>5</v>
      </c>
      <c r="F47" s="18">
        <v>6</v>
      </c>
      <c r="G47" s="22">
        <v>3410.8</v>
      </c>
      <c r="H47" s="22">
        <v>3315.6</v>
      </c>
      <c r="I47" s="22">
        <v>3315.6</v>
      </c>
      <c r="J47" s="18">
        <v>153</v>
      </c>
      <c r="K47" s="15" t="s">
        <v>359</v>
      </c>
      <c r="L47" s="18" t="s">
        <v>360</v>
      </c>
      <c r="M47" s="18"/>
      <c r="N47" s="27"/>
      <c r="O47" s="28">
        <v>4754302.4800000004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>
        <v>248000</v>
      </c>
      <c r="AA47" s="28">
        <f>SUM(O47+Z47)</f>
        <v>5002302.4800000004</v>
      </c>
      <c r="AB47" s="28">
        <f>AA47</f>
        <v>5002302.4800000004</v>
      </c>
      <c r="AC47" s="27"/>
      <c r="AD47" s="27"/>
      <c r="AE47" s="36"/>
      <c r="AF47" s="21">
        <v>2022</v>
      </c>
      <c r="AG47" s="21">
        <v>2022</v>
      </c>
    </row>
    <row r="48" spans="1:33" ht="84.95" customHeight="1" x14ac:dyDescent="0.35">
      <c r="A48" s="18">
        <v>285</v>
      </c>
      <c r="B48" s="18" t="s">
        <v>492</v>
      </c>
      <c r="C48" s="18" t="s">
        <v>375</v>
      </c>
      <c r="D48" s="18">
        <v>1968</v>
      </c>
      <c r="E48" s="18">
        <v>5</v>
      </c>
      <c r="F48" s="18">
        <v>4</v>
      </c>
      <c r="G48" s="22">
        <v>3031.1</v>
      </c>
      <c r="H48" s="22">
        <v>2906.7</v>
      </c>
      <c r="I48" s="22">
        <v>2880.1</v>
      </c>
      <c r="J48" s="18">
        <v>158</v>
      </c>
      <c r="K48" s="15" t="s">
        <v>359</v>
      </c>
      <c r="L48" s="18" t="s">
        <v>360</v>
      </c>
      <c r="M48" s="18"/>
      <c r="N48" s="27"/>
      <c r="O48" s="27"/>
      <c r="P48" s="27"/>
      <c r="Q48" s="27"/>
      <c r="R48" s="27"/>
      <c r="S48" s="27"/>
      <c r="T48" s="27"/>
      <c r="U48" s="27"/>
      <c r="V48" s="27">
        <f>ROUND(H48*3517.3*1.015,2)</f>
        <v>10377091.949999999</v>
      </c>
      <c r="W48" s="27"/>
      <c r="X48" s="27"/>
      <c r="Y48" s="27"/>
      <c r="Z48" s="27">
        <v>685877.2</v>
      </c>
      <c r="AA48" s="27">
        <f>SUM(V48+Z48)</f>
        <v>11062969.149999999</v>
      </c>
      <c r="AB48" s="27"/>
      <c r="AC48" s="27"/>
      <c r="AD48" s="27">
        <f>SUM(V48:Z48)</f>
        <v>11062969.149999999</v>
      </c>
      <c r="AE48" s="36"/>
      <c r="AF48" s="18">
        <v>2022</v>
      </c>
      <c r="AG48" s="18">
        <v>2022</v>
      </c>
    </row>
    <row r="49" spans="1:33" ht="84.95" customHeight="1" x14ac:dyDescent="0.35">
      <c r="A49" s="18">
        <v>286</v>
      </c>
      <c r="B49" s="18" t="s">
        <v>492</v>
      </c>
      <c r="C49" s="21" t="s">
        <v>188</v>
      </c>
      <c r="D49" s="18">
        <v>1967</v>
      </c>
      <c r="E49" s="18">
        <v>5</v>
      </c>
      <c r="F49" s="18">
        <v>6</v>
      </c>
      <c r="G49" s="22">
        <v>4433.1000000000004</v>
      </c>
      <c r="H49" s="22">
        <v>4401.8</v>
      </c>
      <c r="I49" s="22">
        <v>4401.8</v>
      </c>
      <c r="J49" s="18">
        <v>204</v>
      </c>
      <c r="K49" s="15" t="s">
        <v>359</v>
      </c>
      <c r="L49" s="18" t="s">
        <v>360</v>
      </c>
      <c r="M49" s="18"/>
      <c r="N49" s="27"/>
      <c r="O49" s="28">
        <v>2377151.2400000002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8">
        <v>124000</v>
      </c>
      <c r="AA49" s="28">
        <f t="shared" ref="AA49:AA54" si="2">SUM(O49+Z49)</f>
        <v>2501151.2400000002</v>
      </c>
      <c r="AB49" s="28">
        <f t="shared" ref="AB49:AB54" si="3">AA49</f>
        <v>2501151.2400000002</v>
      </c>
      <c r="AC49" s="27"/>
      <c r="AD49" s="27"/>
      <c r="AE49" s="36"/>
      <c r="AF49" s="21">
        <v>2022</v>
      </c>
      <c r="AG49" s="21">
        <v>2022</v>
      </c>
    </row>
    <row r="50" spans="1:33" ht="84.95" customHeight="1" x14ac:dyDescent="0.35">
      <c r="A50" s="18">
        <v>287</v>
      </c>
      <c r="B50" s="18" t="s">
        <v>492</v>
      </c>
      <c r="C50" s="21" t="s">
        <v>189</v>
      </c>
      <c r="D50" s="18">
        <v>1980</v>
      </c>
      <c r="E50" s="18">
        <v>9</v>
      </c>
      <c r="F50" s="18">
        <v>1</v>
      </c>
      <c r="G50" s="22">
        <v>2707</v>
      </c>
      <c r="H50" s="22">
        <v>2398.5</v>
      </c>
      <c r="I50" s="22">
        <v>2343</v>
      </c>
      <c r="J50" s="18">
        <v>113</v>
      </c>
      <c r="K50" s="15" t="s">
        <v>359</v>
      </c>
      <c r="L50" s="18" t="s">
        <v>360</v>
      </c>
      <c r="M50" s="18"/>
      <c r="N50" s="27"/>
      <c r="O50" s="28">
        <v>2377151.2400000002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>
        <v>124000</v>
      </c>
      <c r="AA50" s="28">
        <f t="shared" si="2"/>
        <v>2501151.2400000002</v>
      </c>
      <c r="AB50" s="28">
        <f t="shared" si="3"/>
        <v>2501151.2400000002</v>
      </c>
      <c r="AC50" s="27"/>
      <c r="AD50" s="27"/>
      <c r="AE50" s="36"/>
      <c r="AF50" s="21">
        <v>2022</v>
      </c>
      <c r="AG50" s="21">
        <v>2022</v>
      </c>
    </row>
    <row r="51" spans="1:33" ht="84.95" customHeight="1" x14ac:dyDescent="0.35">
      <c r="A51" s="18">
        <v>288</v>
      </c>
      <c r="B51" s="18" t="s">
        <v>492</v>
      </c>
      <c r="C51" s="21" t="s">
        <v>190</v>
      </c>
      <c r="D51" s="18">
        <v>1981</v>
      </c>
      <c r="E51" s="18">
        <v>9</v>
      </c>
      <c r="F51" s="18">
        <v>1</v>
      </c>
      <c r="G51" s="22">
        <v>1886.3</v>
      </c>
      <c r="H51" s="22">
        <v>1215.5999999999999</v>
      </c>
      <c r="I51" s="22">
        <v>1215.5999999999999</v>
      </c>
      <c r="J51" s="18">
        <v>41</v>
      </c>
      <c r="K51" s="15" t="s">
        <v>359</v>
      </c>
      <c r="L51" s="18" t="s">
        <v>360</v>
      </c>
      <c r="M51" s="18"/>
      <c r="N51" s="27"/>
      <c r="O51" s="28">
        <v>4754302.4800000004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>
        <v>248000</v>
      </c>
      <c r="AA51" s="28">
        <f t="shared" si="2"/>
        <v>5002302.4800000004</v>
      </c>
      <c r="AB51" s="28">
        <f t="shared" si="3"/>
        <v>5002302.4800000004</v>
      </c>
      <c r="AC51" s="27"/>
      <c r="AD51" s="27"/>
      <c r="AE51" s="36"/>
      <c r="AF51" s="21">
        <v>2022</v>
      </c>
      <c r="AG51" s="21">
        <v>2022</v>
      </c>
    </row>
    <row r="52" spans="1:33" ht="84.95" customHeight="1" x14ac:dyDescent="0.35">
      <c r="A52" s="18">
        <v>289</v>
      </c>
      <c r="B52" s="18" t="s">
        <v>492</v>
      </c>
      <c r="C52" s="21" t="s">
        <v>191</v>
      </c>
      <c r="D52" s="18">
        <v>1981</v>
      </c>
      <c r="E52" s="18">
        <v>9</v>
      </c>
      <c r="F52" s="18">
        <v>2</v>
      </c>
      <c r="G52" s="22">
        <v>4496</v>
      </c>
      <c r="H52" s="22">
        <v>3844.9</v>
      </c>
      <c r="I52" s="22">
        <v>3814.5</v>
      </c>
      <c r="J52" s="18" t="s">
        <v>358</v>
      </c>
      <c r="K52" s="15" t="s">
        <v>359</v>
      </c>
      <c r="L52" s="18" t="s">
        <v>360</v>
      </c>
      <c r="M52" s="18"/>
      <c r="N52" s="27"/>
      <c r="O52" s="28">
        <v>2377151.2400000002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8">
        <v>124000</v>
      </c>
      <c r="AA52" s="28">
        <f t="shared" si="2"/>
        <v>2501151.2400000002</v>
      </c>
      <c r="AB52" s="28">
        <f t="shared" si="3"/>
        <v>2501151.2400000002</v>
      </c>
      <c r="AC52" s="27"/>
      <c r="AD52" s="27"/>
      <c r="AE52" s="36"/>
      <c r="AF52" s="21">
        <v>2022</v>
      </c>
      <c r="AG52" s="21">
        <v>2022</v>
      </c>
    </row>
    <row r="53" spans="1:33" ht="84.95" customHeight="1" x14ac:dyDescent="0.35">
      <c r="A53" s="18">
        <v>290</v>
      </c>
      <c r="B53" s="18" t="s">
        <v>492</v>
      </c>
      <c r="C53" s="21" t="s">
        <v>192</v>
      </c>
      <c r="D53" s="18">
        <v>1981</v>
      </c>
      <c r="E53" s="18">
        <v>9</v>
      </c>
      <c r="F53" s="18">
        <v>2</v>
      </c>
      <c r="G53" s="22">
        <v>4080.5</v>
      </c>
      <c r="H53" s="22">
        <v>4080.7</v>
      </c>
      <c r="I53" s="22">
        <v>3832.3</v>
      </c>
      <c r="J53" s="18">
        <v>202</v>
      </c>
      <c r="K53" s="15" t="s">
        <v>359</v>
      </c>
      <c r="L53" s="18" t="s">
        <v>360</v>
      </c>
      <c r="M53" s="18"/>
      <c r="N53" s="27"/>
      <c r="O53" s="28">
        <v>2377151.2400000002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>
        <v>124000</v>
      </c>
      <c r="AA53" s="28">
        <f t="shared" si="2"/>
        <v>2501151.2400000002</v>
      </c>
      <c r="AB53" s="28">
        <f t="shared" si="3"/>
        <v>2501151.2400000002</v>
      </c>
      <c r="AC53" s="27"/>
      <c r="AD53" s="27"/>
      <c r="AE53" s="36"/>
      <c r="AF53" s="21">
        <v>2022</v>
      </c>
      <c r="AG53" s="21">
        <v>2022</v>
      </c>
    </row>
    <row r="54" spans="1:33" ht="84.95" customHeight="1" x14ac:dyDescent="0.35">
      <c r="A54" s="18">
        <v>291</v>
      </c>
      <c r="B54" s="18" t="s">
        <v>492</v>
      </c>
      <c r="C54" s="21" t="s">
        <v>193</v>
      </c>
      <c r="D54" s="18">
        <v>1967</v>
      </c>
      <c r="E54" s="18">
        <v>5</v>
      </c>
      <c r="F54" s="18">
        <v>8</v>
      </c>
      <c r="G54" s="22">
        <v>5757.4</v>
      </c>
      <c r="H54" s="22">
        <v>3986.4</v>
      </c>
      <c r="I54" s="22">
        <v>3986.4</v>
      </c>
      <c r="J54" s="18">
        <v>267</v>
      </c>
      <c r="K54" s="15" t="s">
        <v>359</v>
      </c>
      <c r="L54" s="18" t="s">
        <v>360</v>
      </c>
      <c r="M54" s="18"/>
      <c r="N54" s="27"/>
      <c r="O54" s="28">
        <v>2377151.2400000002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8">
        <v>124000</v>
      </c>
      <c r="AA54" s="28">
        <f t="shared" si="2"/>
        <v>2501151.2400000002</v>
      </c>
      <c r="AB54" s="28">
        <f t="shared" si="3"/>
        <v>2501151.2400000002</v>
      </c>
      <c r="AC54" s="27"/>
      <c r="AD54" s="27"/>
      <c r="AE54" s="36"/>
      <c r="AF54" s="21">
        <v>2022</v>
      </c>
      <c r="AG54" s="21">
        <v>2022</v>
      </c>
    </row>
    <row r="55" spans="1:33" ht="84.95" customHeight="1" x14ac:dyDescent="0.35">
      <c r="A55" s="18">
        <v>292</v>
      </c>
      <c r="B55" s="20" t="s">
        <v>492</v>
      </c>
      <c r="C55" s="18" t="s">
        <v>194</v>
      </c>
      <c r="D55" s="18">
        <v>1968</v>
      </c>
      <c r="E55" s="18">
        <v>5</v>
      </c>
      <c r="F55" s="18">
        <v>6</v>
      </c>
      <c r="G55" s="22">
        <v>4818.8999999999996</v>
      </c>
      <c r="H55" s="22">
        <v>4818.8999999999996</v>
      </c>
      <c r="I55" s="22">
        <v>4817.5</v>
      </c>
      <c r="J55" s="18">
        <v>234</v>
      </c>
      <c r="K55" s="15" t="s">
        <v>359</v>
      </c>
      <c r="L55" s="18" t="s">
        <v>360</v>
      </c>
      <c r="M55" s="18"/>
      <c r="N55" s="27"/>
      <c r="O55" s="28">
        <v>2377151.2400000002</v>
      </c>
      <c r="P55" s="27"/>
      <c r="Q55" s="27"/>
      <c r="R55" s="27"/>
      <c r="S55" s="27"/>
      <c r="T55" s="27"/>
      <c r="U55" s="27"/>
      <c r="V55" s="27">
        <f>ROUND(H55*3517.3*1.015,2)</f>
        <v>17203759.719999999</v>
      </c>
      <c r="W55" s="27"/>
      <c r="X55" s="27"/>
      <c r="Y55" s="27"/>
      <c r="Z55" s="28">
        <v>884248.6</v>
      </c>
      <c r="AA55" s="28">
        <f>SUM(N55:Z55)</f>
        <v>20465159.560000002</v>
      </c>
      <c r="AB55" s="28">
        <v>2501151.2400000002</v>
      </c>
      <c r="AC55" s="27"/>
      <c r="AD55" s="27">
        <v>17964008.32</v>
      </c>
      <c r="AE55" s="36"/>
      <c r="AF55" s="18">
        <v>2022</v>
      </c>
      <c r="AG55" s="18">
        <v>2022</v>
      </c>
    </row>
    <row r="56" spans="1:33" ht="84.95" customHeight="1" x14ac:dyDescent="0.35">
      <c r="A56" s="18">
        <v>293</v>
      </c>
      <c r="B56" s="14" t="s">
        <v>492</v>
      </c>
      <c r="C56" s="21" t="s">
        <v>195</v>
      </c>
      <c r="D56" s="18">
        <v>1968</v>
      </c>
      <c r="E56" s="18">
        <v>5</v>
      </c>
      <c r="F56" s="18">
        <v>8</v>
      </c>
      <c r="G56" s="22">
        <v>5773</v>
      </c>
      <c r="H56" s="22">
        <v>5710.9</v>
      </c>
      <c r="I56" s="22">
        <v>5710.9</v>
      </c>
      <c r="J56" s="18" t="s">
        <v>376</v>
      </c>
      <c r="K56" s="15" t="s">
        <v>359</v>
      </c>
      <c r="L56" s="18" t="s">
        <v>360</v>
      </c>
      <c r="M56" s="18"/>
      <c r="N56" s="27"/>
      <c r="O56" s="28">
        <v>2377151.2400000002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8">
        <v>124000</v>
      </c>
      <c r="AA56" s="28">
        <f>SUM(O56+Z56)</f>
        <v>2501151.2400000002</v>
      </c>
      <c r="AB56" s="28">
        <v>2501151.2400000002</v>
      </c>
      <c r="AC56" s="27"/>
      <c r="AD56" s="27"/>
      <c r="AE56" s="36"/>
      <c r="AF56" s="21">
        <v>2022</v>
      </c>
      <c r="AG56" s="21">
        <v>2022</v>
      </c>
    </row>
    <row r="57" spans="1:33" ht="84.95" customHeight="1" x14ac:dyDescent="0.35">
      <c r="A57" s="18">
        <v>294</v>
      </c>
      <c r="B57" s="14" t="s">
        <v>492</v>
      </c>
      <c r="C57" s="21" t="s">
        <v>196</v>
      </c>
      <c r="D57" s="18" t="s">
        <v>377</v>
      </c>
      <c r="E57" s="18">
        <v>5</v>
      </c>
      <c r="F57" s="18">
        <v>8</v>
      </c>
      <c r="G57" s="22">
        <v>5924.7</v>
      </c>
      <c r="H57" s="22">
        <v>5801.3</v>
      </c>
      <c r="I57" s="22">
        <v>5801.3</v>
      </c>
      <c r="J57" s="18">
        <v>299</v>
      </c>
      <c r="K57" s="15" t="s">
        <v>359</v>
      </c>
      <c r="L57" s="18" t="s">
        <v>360</v>
      </c>
      <c r="M57" s="18"/>
      <c r="N57" s="27"/>
      <c r="O57" s="28">
        <v>2377151.2400000002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8">
        <v>124000</v>
      </c>
      <c r="AA57" s="28">
        <f t="shared" ref="AA57:AA65" si="4">SUM(O57+Z57)</f>
        <v>2501151.2400000002</v>
      </c>
      <c r="AB57" s="28">
        <v>2501151.2400000002</v>
      </c>
      <c r="AC57" s="27"/>
      <c r="AD57" s="27"/>
      <c r="AE57" s="36"/>
      <c r="AF57" s="21">
        <v>2022</v>
      </c>
      <c r="AG57" s="21">
        <v>2022</v>
      </c>
    </row>
    <row r="58" spans="1:33" ht="84.95" customHeight="1" x14ac:dyDescent="0.35">
      <c r="A58" s="18">
        <v>295</v>
      </c>
      <c r="B58" s="14" t="s">
        <v>492</v>
      </c>
      <c r="C58" s="21" t="s">
        <v>197</v>
      </c>
      <c r="D58" s="18" t="s">
        <v>378</v>
      </c>
      <c r="E58" s="18">
        <v>5</v>
      </c>
      <c r="F58" s="18">
        <v>1</v>
      </c>
      <c r="G58" s="22">
        <v>3911.5</v>
      </c>
      <c r="H58" s="22">
        <v>3492.3</v>
      </c>
      <c r="I58" s="22">
        <v>2905.5</v>
      </c>
      <c r="J58" s="18" t="s">
        <v>379</v>
      </c>
      <c r="K58" s="15" t="s">
        <v>359</v>
      </c>
      <c r="L58" s="18" t="s">
        <v>360</v>
      </c>
      <c r="M58" s="18"/>
      <c r="N58" s="27"/>
      <c r="O58" s="28">
        <v>2377151.2400000002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8">
        <v>124000</v>
      </c>
      <c r="AA58" s="28">
        <f t="shared" si="4"/>
        <v>2501151.2400000002</v>
      </c>
      <c r="AB58" s="28">
        <v>2501151.2400000002</v>
      </c>
      <c r="AC58" s="27"/>
      <c r="AD58" s="27"/>
      <c r="AE58" s="36"/>
      <c r="AF58" s="21">
        <v>2022</v>
      </c>
      <c r="AG58" s="21">
        <v>2022</v>
      </c>
    </row>
    <row r="59" spans="1:33" ht="84.95" customHeight="1" x14ac:dyDescent="0.35">
      <c r="A59" s="18">
        <v>296</v>
      </c>
      <c r="B59" s="14" t="s">
        <v>492</v>
      </c>
      <c r="C59" s="21" t="s">
        <v>198</v>
      </c>
      <c r="D59" s="18">
        <v>1987</v>
      </c>
      <c r="E59" s="18">
        <v>5</v>
      </c>
      <c r="F59" s="18">
        <v>4</v>
      </c>
      <c r="G59" s="22">
        <v>2825.7</v>
      </c>
      <c r="H59" s="22">
        <v>2808.1</v>
      </c>
      <c r="I59" s="22">
        <v>2808.1</v>
      </c>
      <c r="J59" s="18" t="s">
        <v>380</v>
      </c>
      <c r="K59" s="15" t="s">
        <v>359</v>
      </c>
      <c r="L59" s="18" t="s">
        <v>360</v>
      </c>
      <c r="M59" s="18"/>
      <c r="N59" s="27"/>
      <c r="O59" s="28">
        <v>2377151.2400000002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8">
        <v>124000</v>
      </c>
      <c r="AA59" s="28">
        <f t="shared" si="4"/>
        <v>2501151.2400000002</v>
      </c>
      <c r="AB59" s="28">
        <v>2501151.2400000002</v>
      </c>
      <c r="AC59" s="27"/>
      <c r="AD59" s="27"/>
      <c r="AE59" s="36"/>
      <c r="AF59" s="21">
        <v>2022</v>
      </c>
      <c r="AG59" s="21">
        <v>2022</v>
      </c>
    </row>
    <row r="60" spans="1:33" ht="84.95" customHeight="1" x14ac:dyDescent="0.35">
      <c r="A60" s="18">
        <v>297</v>
      </c>
      <c r="B60" s="14" t="s">
        <v>492</v>
      </c>
      <c r="C60" s="21" t="s">
        <v>199</v>
      </c>
      <c r="D60" s="18" t="s">
        <v>381</v>
      </c>
      <c r="E60" s="18">
        <v>5</v>
      </c>
      <c r="F60" s="18">
        <v>4</v>
      </c>
      <c r="G60" s="22">
        <v>2747.5</v>
      </c>
      <c r="H60" s="22">
        <v>2716.1</v>
      </c>
      <c r="I60" s="22">
        <v>2716.1</v>
      </c>
      <c r="J60" s="18">
        <v>142</v>
      </c>
      <c r="K60" s="15" t="s">
        <v>359</v>
      </c>
      <c r="L60" s="18" t="s">
        <v>360</v>
      </c>
      <c r="M60" s="18"/>
      <c r="N60" s="27"/>
      <c r="O60" s="28">
        <v>2377151.2400000002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8">
        <v>124000</v>
      </c>
      <c r="AA60" s="28">
        <f t="shared" si="4"/>
        <v>2501151.2400000002</v>
      </c>
      <c r="AB60" s="28">
        <v>2501151.2400000002</v>
      </c>
      <c r="AC60" s="27"/>
      <c r="AD60" s="27"/>
      <c r="AE60" s="36"/>
      <c r="AF60" s="21">
        <v>2022</v>
      </c>
      <c r="AG60" s="21">
        <v>2022</v>
      </c>
    </row>
    <row r="61" spans="1:33" ht="84.95" customHeight="1" x14ac:dyDescent="0.35">
      <c r="A61" s="18">
        <v>298</v>
      </c>
      <c r="B61" s="14" t="s">
        <v>492</v>
      </c>
      <c r="C61" s="21" t="s">
        <v>200</v>
      </c>
      <c r="D61" s="18">
        <v>1969</v>
      </c>
      <c r="E61" s="18">
        <v>5</v>
      </c>
      <c r="F61" s="18">
        <v>5</v>
      </c>
      <c r="G61" s="22">
        <v>3900.9</v>
      </c>
      <c r="H61" s="22">
        <v>3644.5</v>
      </c>
      <c r="I61" s="22">
        <v>3644.5</v>
      </c>
      <c r="J61" s="18">
        <v>177</v>
      </c>
      <c r="K61" s="15" t="s">
        <v>359</v>
      </c>
      <c r="L61" s="18" t="s">
        <v>360</v>
      </c>
      <c r="M61" s="18"/>
      <c r="N61" s="27"/>
      <c r="O61" s="28">
        <v>2377151.2400000002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8">
        <v>124000</v>
      </c>
      <c r="AA61" s="28">
        <f t="shared" si="4"/>
        <v>2501151.2400000002</v>
      </c>
      <c r="AB61" s="28">
        <v>2501151.2400000002</v>
      </c>
      <c r="AC61" s="27"/>
      <c r="AD61" s="27"/>
      <c r="AE61" s="36"/>
      <c r="AF61" s="21">
        <v>2022</v>
      </c>
      <c r="AG61" s="21">
        <v>2022</v>
      </c>
    </row>
    <row r="62" spans="1:33" ht="84.95" customHeight="1" x14ac:dyDescent="0.35">
      <c r="A62" s="18">
        <v>299</v>
      </c>
      <c r="B62" s="14" t="s">
        <v>492</v>
      </c>
      <c r="C62" s="21" t="s">
        <v>201</v>
      </c>
      <c r="D62" s="18">
        <v>1969</v>
      </c>
      <c r="E62" s="18">
        <v>5</v>
      </c>
      <c r="F62" s="18">
        <v>6</v>
      </c>
      <c r="G62" s="22">
        <v>4463.3999999999996</v>
      </c>
      <c r="H62" s="22">
        <v>4433.2</v>
      </c>
      <c r="I62" s="22">
        <v>4433.2</v>
      </c>
      <c r="J62" s="18">
        <v>253</v>
      </c>
      <c r="K62" s="15" t="s">
        <v>359</v>
      </c>
      <c r="L62" s="18" t="s">
        <v>360</v>
      </c>
      <c r="M62" s="18"/>
      <c r="N62" s="27"/>
      <c r="O62" s="28">
        <v>2377151.2400000002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8">
        <v>124000</v>
      </c>
      <c r="AA62" s="28">
        <f t="shared" si="4"/>
        <v>2501151.2400000002</v>
      </c>
      <c r="AB62" s="28">
        <v>2501151.2400000002</v>
      </c>
      <c r="AC62" s="27"/>
      <c r="AD62" s="27"/>
      <c r="AE62" s="36"/>
      <c r="AF62" s="21">
        <v>2022</v>
      </c>
      <c r="AG62" s="21">
        <v>2022</v>
      </c>
    </row>
    <row r="63" spans="1:33" ht="84.95" customHeight="1" x14ac:dyDescent="0.35">
      <c r="A63" s="18">
        <v>300</v>
      </c>
      <c r="B63" s="14" t="s">
        <v>492</v>
      </c>
      <c r="C63" s="21" t="s">
        <v>202</v>
      </c>
      <c r="D63" s="18">
        <v>1969</v>
      </c>
      <c r="E63" s="18">
        <v>5</v>
      </c>
      <c r="F63" s="18">
        <v>4</v>
      </c>
      <c r="G63" s="22">
        <v>2762.9</v>
      </c>
      <c r="H63" s="22">
        <v>2762.9</v>
      </c>
      <c r="I63" s="22">
        <v>2762.9</v>
      </c>
      <c r="J63" s="18">
        <v>145</v>
      </c>
      <c r="K63" s="15" t="s">
        <v>359</v>
      </c>
      <c r="L63" s="18" t="s">
        <v>360</v>
      </c>
      <c r="M63" s="18"/>
      <c r="N63" s="27"/>
      <c r="O63" s="28">
        <v>2377151.2400000002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8">
        <v>124000</v>
      </c>
      <c r="AA63" s="28">
        <f t="shared" si="4"/>
        <v>2501151.2400000002</v>
      </c>
      <c r="AB63" s="28">
        <v>2501151.2400000002</v>
      </c>
      <c r="AC63" s="27"/>
      <c r="AD63" s="27"/>
      <c r="AE63" s="36"/>
      <c r="AF63" s="21">
        <v>2022</v>
      </c>
      <c r="AG63" s="21">
        <v>2022</v>
      </c>
    </row>
    <row r="64" spans="1:33" ht="84.95" customHeight="1" x14ac:dyDescent="0.35">
      <c r="A64" s="18">
        <v>301</v>
      </c>
      <c r="B64" s="14" t="s">
        <v>492</v>
      </c>
      <c r="C64" s="21" t="s">
        <v>203</v>
      </c>
      <c r="D64" s="18">
        <v>1969</v>
      </c>
      <c r="E64" s="18">
        <v>5</v>
      </c>
      <c r="F64" s="18">
        <v>4</v>
      </c>
      <c r="G64" s="22">
        <v>2928</v>
      </c>
      <c r="H64" s="22">
        <v>2731.2</v>
      </c>
      <c r="I64" s="22">
        <v>2731.2</v>
      </c>
      <c r="J64" s="18">
        <v>151</v>
      </c>
      <c r="K64" s="15" t="s">
        <v>359</v>
      </c>
      <c r="L64" s="18" t="s">
        <v>360</v>
      </c>
      <c r="M64" s="18"/>
      <c r="N64" s="27"/>
      <c r="O64" s="28">
        <v>2377151.2400000002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8">
        <v>124000</v>
      </c>
      <c r="AA64" s="28">
        <f t="shared" si="4"/>
        <v>2501151.2400000002</v>
      </c>
      <c r="AB64" s="28">
        <v>2501151.2400000002</v>
      </c>
      <c r="AC64" s="27"/>
      <c r="AD64" s="27"/>
      <c r="AE64" s="36"/>
      <c r="AF64" s="21">
        <v>2022</v>
      </c>
      <c r="AG64" s="21">
        <v>2022</v>
      </c>
    </row>
    <row r="65" spans="1:33" ht="84.95" customHeight="1" x14ac:dyDescent="0.35">
      <c r="A65" s="18">
        <v>302</v>
      </c>
      <c r="B65" s="14" t="s">
        <v>492</v>
      </c>
      <c r="C65" s="21" t="s">
        <v>204</v>
      </c>
      <c r="D65" s="18" t="s">
        <v>382</v>
      </c>
      <c r="E65" s="18">
        <v>5</v>
      </c>
      <c r="F65" s="18">
        <v>4</v>
      </c>
      <c r="G65" s="22">
        <v>2681.2</v>
      </c>
      <c r="H65" s="22">
        <v>2664</v>
      </c>
      <c r="I65" s="22">
        <v>2664</v>
      </c>
      <c r="J65" s="18">
        <v>123</v>
      </c>
      <c r="K65" s="15" t="s">
        <v>359</v>
      </c>
      <c r="L65" s="18" t="s">
        <v>360</v>
      </c>
      <c r="M65" s="18"/>
      <c r="N65" s="27"/>
      <c r="O65" s="28">
        <v>2377151.2400000002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8">
        <v>124000</v>
      </c>
      <c r="AA65" s="28">
        <f t="shared" si="4"/>
        <v>2501151.2400000002</v>
      </c>
      <c r="AB65" s="28">
        <v>2501151.2400000002</v>
      </c>
      <c r="AC65" s="27"/>
      <c r="AD65" s="27"/>
      <c r="AE65" s="36"/>
      <c r="AF65" s="21">
        <v>2022</v>
      </c>
      <c r="AG65" s="21">
        <v>2022</v>
      </c>
    </row>
    <row r="66" spans="1:33" ht="84.95" customHeight="1" x14ac:dyDescent="0.35">
      <c r="A66" s="18">
        <v>303</v>
      </c>
      <c r="B66" s="14" t="s">
        <v>492</v>
      </c>
      <c r="C66" s="19" t="s">
        <v>205</v>
      </c>
      <c r="D66" s="18">
        <v>1993</v>
      </c>
      <c r="E66" s="18">
        <v>9</v>
      </c>
      <c r="F66" s="18">
        <v>3</v>
      </c>
      <c r="G66" s="22">
        <v>8696.1</v>
      </c>
      <c r="H66" s="22">
        <v>8696.1</v>
      </c>
      <c r="I66" s="22">
        <v>8696.1</v>
      </c>
      <c r="J66" s="18">
        <v>267</v>
      </c>
      <c r="K66" s="15" t="s">
        <v>359</v>
      </c>
      <c r="L66" s="18" t="s">
        <v>360</v>
      </c>
      <c r="M66" s="18"/>
      <c r="N66" s="27"/>
      <c r="O66" s="27"/>
      <c r="P66" s="27"/>
      <c r="Q66" s="27"/>
      <c r="R66" s="27"/>
      <c r="S66" s="27"/>
      <c r="T66" s="27"/>
      <c r="U66" s="30">
        <v>5554247.3499999996</v>
      </c>
      <c r="V66" s="27"/>
      <c r="W66" s="27"/>
      <c r="X66" s="27"/>
      <c r="Y66" s="27"/>
      <c r="Z66" s="30">
        <v>227835.12</v>
      </c>
      <c r="AA66" s="30">
        <f>SUM(U66+Z66)</f>
        <v>5782082.4699999997</v>
      </c>
      <c r="AB66" s="27"/>
      <c r="AC66" s="27"/>
      <c r="AD66" s="30">
        <f>AA66</f>
        <v>5782082.4699999997</v>
      </c>
      <c r="AE66" s="36"/>
      <c r="AF66" s="19">
        <v>2022</v>
      </c>
      <c r="AG66" s="19">
        <v>2022</v>
      </c>
    </row>
    <row r="67" spans="1:33" ht="84.95" customHeight="1" x14ac:dyDescent="0.35">
      <c r="A67" s="18">
        <v>304</v>
      </c>
      <c r="B67" s="14" t="s">
        <v>492</v>
      </c>
      <c r="C67" s="21" t="s">
        <v>206</v>
      </c>
      <c r="D67" s="18" t="s">
        <v>383</v>
      </c>
      <c r="E67" s="18">
        <v>9</v>
      </c>
      <c r="F67" s="18">
        <v>1</v>
      </c>
      <c r="G67" s="22">
        <v>3837.3</v>
      </c>
      <c r="H67" s="22">
        <v>3806.1</v>
      </c>
      <c r="I67" s="22">
        <v>3806.1</v>
      </c>
      <c r="J67" s="18">
        <v>218</v>
      </c>
      <c r="K67" s="15" t="s">
        <v>359</v>
      </c>
      <c r="L67" s="18" t="s">
        <v>360</v>
      </c>
      <c r="M67" s="18"/>
      <c r="N67" s="27"/>
      <c r="O67" s="28">
        <v>2377151.2400000002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8">
        <v>124000</v>
      </c>
      <c r="AA67" s="28">
        <f t="shared" ref="AA67:AA73" si="5">SUM(O67+Z67)</f>
        <v>2501151.2400000002</v>
      </c>
      <c r="AB67" s="28">
        <v>2501151.2400000002</v>
      </c>
      <c r="AC67" s="27"/>
      <c r="AD67" s="27"/>
      <c r="AE67" s="36"/>
      <c r="AF67" s="21">
        <v>2022</v>
      </c>
      <c r="AG67" s="21">
        <v>2022</v>
      </c>
    </row>
    <row r="68" spans="1:33" ht="84.95" customHeight="1" x14ac:dyDescent="0.35">
      <c r="A68" s="18">
        <v>305</v>
      </c>
      <c r="B68" s="14" t="s">
        <v>492</v>
      </c>
      <c r="C68" s="21" t="s">
        <v>207</v>
      </c>
      <c r="D68" s="18">
        <v>1970</v>
      </c>
      <c r="E68" s="18">
        <v>5</v>
      </c>
      <c r="F68" s="18">
        <v>6</v>
      </c>
      <c r="G68" s="22">
        <v>4398.5</v>
      </c>
      <c r="H68" s="22">
        <v>4380.8999999999996</v>
      </c>
      <c r="I68" s="22">
        <v>4380.8999999999996</v>
      </c>
      <c r="J68" s="18">
        <v>217</v>
      </c>
      <c r="K68" s="15" t="s">
        <v>359</v>
      </c>
      <c r="L68" s="18" t="s">
        <v>360</v>
      </c>
      <c r="M68" s="18"/>
      <c r="N68" s="27"/>
      <c r="O68" s="28">
        <v>2377151.2400000002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8">
        <v>124000</v>
      </c>
      <c r="AA68" s="28">
        <f t="shared" si="5"/>
        <v>2501151.2400000002</v>
      </c>
      <c r="AB68" s="28">
        <v>2501151.2400000002</v>
      </c>
      <c r="AC68" s="27"/>
      <c r="AD68" s="27"/>
      <c r="AE68" s="36"/>
      <c r="AF68" s="21">
        <v>2022</v>
      </c>
      <c r="AG68" s="21">
        <v>2022</v>
      </c>
    </row>
    <row r="69" spans="1:33" ht="84.95" customHeight="1" x14ac:dyDescent="0.35">
      <c r="A69" s="18">
        <v>306</v>
      </c>
      <c r="B69" s="14" t="s">
        <v>492</v>
      </c>
      <c r="C69" s="21" t="s">
        <v>208</v>
      </c>
      <c r="D69" s="18">
        <v>1966</v>
      </c>
      <c r="E69" s="18">
        <v>5</v>
      </c>
      <c r="F69" s="18">
        <v>4</v>
      </c>
      <c r="G69" s="22">
        <v>3035.1</v>
      </c>
      <c r="H69" s="22">
        <v>2734.8</v>
      </c>
      <c r="I69" s="22">
        <v>2734.8</v>
      </c>
      <c r="J69" s="18" t="s">
        <v>384</v>
      </c>
      <c r="K69" s="15" t="s">
        <v>359</v>
      </c>
      <c r="L69" s="18" t="s">
        <v>360</v>
      </c>
      <c r="M69" s="18"/>
      <c r="N69" s="27"/>
      <c r="O69" s="28">
        <v>2377151.2400000002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8">
        <v>124000</v>
      </c>
      <c r="AA69" s="28">
        <f t="shared" si="5"/>
        <v>2501151.2400000002</v>
      </c>
      <c r="AB69" s="28">
        <v>2501151.2400000002</v>
      </c>
      <c r="AC69" s="27"/>
      <c r="AD69" s="27"/>
      <c r="AE69" s="36"/>
      <c r="AF69" s="21">
        <v>2022</v>
      </c>
      <c r="AG69" s="21">
        <v>2022</v>
      </c>
    </row>
    <row r="70" spans="1:33" ht="84.95" customHeight="1" x14ac:dyDescent="0.35">
      <c r="A70" s="18">
        <v>307</v>
      </c>
      <c r="B70" s="14" t="s">
        <v>492</v>
      </c>
      <c r="C70" s="21" t="s">
        <v>209</v>
      </c>
      <c r="D70" s="18" t="s">
        <v>374</v>
      </c>
      <c r="E70" s="18">
        <v>9</v>
      </c>
      <c r="F70" s="18">
        <v>2</v>
      </c>
      <c r="G70" s="22">
        <v>3889.1</v>
      </c>
      <c r="H70" s="22">
        <v>3888.5</v>
      </c>
      <c r="I70" s="22">
        <v>3857.6</v>
      </c>
      <c r="J70" s="18">
        <v>185</v>
      </c>
      <c r="K70" s="15" t="s">
        <v>359</v>
      </c>
      <c r="L70" s="18" t="s">
        <v>360</v>
      </c>
      <c r="M70" s="18"/>
      <c r="N70" s="27"/>
      <c r="O70" s="28">
        <v>2377151.2400000002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8">
        <v>124000</v>
      </c>
      <c r="AA70" s="28">
        <f t="shared" si="5"/>
        <v>2501151.2400000002</v>
      </c>
      <c r="AB70" s="28">
        <v>2501151.2400000002</v>
      </c>
      <c r="AC70" s="27"/>
      <c r="AD70" s="27"/>
      <c r="AE70" s="36"/>
      <c r="AF70" s="21">
        <v>2022</v>
      </c>
      <c r="AG70" s="21">
        <v>2022</v>
      </c>
    </row>
    <row r="71" spans="1:33" ht="84.95" customHeight="1" x14ac:dyDescent="0.35">
      <c r="A71" s="18">
        <v>308</v>
      </c>
      <c r="B71" s="14" t="s">
        <v>492</v>
      </c>
      <c r="C71" s="21" t="s">
        <v>210</v>
      </c>
      <c r="D71" s="18" t="s">
        <v>374</v>
      </c>
      <c r="E71" s="18">
        <v>9</v>
      </c>
      <c r="F71" s="18">
        <v>2</v>
      </c>
      <c r="G71" s="22">
        <v>3883.9</v>
      </c>
      <c r="H71" s="22">
        <v>3883.1</v>
      </c>
      <c r="I71" s="22">
        <v>3866.1</v>
      </c>
      <c r="J71" s="18">
        <v>185</v>
      </c>
      <c r="K71" s="15" t="s">
        <v>359</v>
      </c>
      <c r="L71" s="18" t="s">
        <v>360</v>
      </c>
      <c r="M71" s="18"/>
      <c r="N71" s="27"/>
      <c r="O71" s="28">
        <v>2377151.2400000002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8">
        <v>124000</v>
      </c>
      <c r="AA71" s="28">
        <f t="shared" si="5"/>
        <v>2501151.2400000002</v>
      </c>
      <c r="AB71" s="28">
        <v>2501151.2400000002</v>
      </c>
      <c r="AC71" s="27"/>
      <c r="AD71" s="27"/>
      <c r="AE71" s="36"/>
      <c r="AF71" s="21">
        <v>2022</v>
      </c>
      <c r="AG71" s="21">
        <v>2022</v>
      </c>
    </row>
    <row r="72" spans="1:33" ht="84.95" customHeight="1" x14ac:dyDescent="0.35">
      <c r="A72" s="18">
        <v>309</v>
      </c>
      <c r="B72" s="14" t="s">
        <v>492</v>
      </c>
      <c r="C72" s="21" t="s">
        <v>211</v>
      </c>
      <c r="D72" s="18">
        <v>1970</v>
      </c>
      <c r="E72" s="18">
        <v>5</v>
      </c>
      <c r="F72" s="18">
        <v>4</v>
      </c>
      <c r="G72" s="22">
        <v>3502.6</v>
      </c>
      <c r="H72" s="22">
        <v>3499.6</v>
      </c>
      <c r="I72" s="22">
        <v>3480.4</v>
      </c>
      <c r="J72" s="18">
        <v>152</v>
      </c>
      <c r="K72" s="15" t="s">
        <v>359</v>
      </c>
      <c r="L72" s="18" t="s">
        <v>360</v>
      </c>
      <c r="M72" s="18"/>
      <c r="N72" s="27"/>
      <c r="O72" s="28">
        <v>2377151.2400000002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8">
        <v>124000</v>
      </c>
      <c r="AA72" s="28">
        <f t="shared" si="5"/>
        <v>2501151.2400000002</v>
      </c>
      <c r="AB72" s="28">
        <v>2501151.2400000002</v>
      </c>
      <c r="AC72" s="27"/>
      <c r="AD72" s="27"/>
      <c r="AE72" s="36"/>
      <c r="AF72" s="21">
        <v>2022</v>
      </c>
      <c r="AG72" s="21">
        <v>2022</v>
      </c>
    </row>
    <row r="73" spans="1:33" ht="84.95" customHeight="1" x14ac:dyDescent="0.35">
      <c r="A73" s="18">
        <v>310</v>
      </c>
      <c r="B73" s="14" t="s">
        <v>492</v>
      </c>
      <c r="C73" s="21" t="s">
        <v>212</v>
      </c>
      <c r="D73" s="18">
        <v>1971</v>
      </c>
      <c r="E73" s="18">
        <v>5</v>
      </c>
      <c r="F73" s="18">
        <v>4</v>
      </c>
      <c r="G73" s="22">
        <v>3470.5</v>
      </c>
      <c r="H73" s="22">
        <v>3466.8</v>
      </c>
      <c r="I73" s="22">
        <v>3447.6</v>
      </c>
      <c r="J73" s="18">
        <v>155</v>
      </c>
      <c r="K73" s="15" t="s">
        <v>359</v>
      </c>
      <c r="L73" s="18" t="s">
        <v>360</v>
      </c>
      <c r="M73" s="18"/>
      <c r="N73" s="27"/>
      <c r="O73" s="28">
        <v>2377151.2400000002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8">
        <v>124000</v>
      </c>
      <c r="AA73" s="28">
        <f t="shared" si="5"/>
        <v>2501151.2400000002</v>
      </c>
      <c r="AB73" s="28">
        <v>2501151.2400000002</v>
      </c>
      <c r="AC73" s="27"/>
      <c r="AD73" s="27"/>
      <c r="AE73" s="36"/>
      <c r="AF73" s="21">
        <v>2022</v>
      </c>
      <c r="AG73" s="21">
        <v>2022</v>
      </c>
    </row>
    <row r="74" spans="1:33" ht="84.95" customHeight="1" x14ac:dyDescent="0.35">
      <c r="A74" s="18">
        <v>311</v>
      </c>
      <c r="B74" s="14" t="s">
        <v>492</v>
      </c>
      <c r="C74" s="19" t="s">
        <v>215</v>
      </c>
      <c r="D74" s="18">
        <v>1981</v>
      </c>
      <c r="E74" s="18">
        <v>9</v>
      </c>
      <c r="F74" s="18">
        <v>1</v>
      </c>
      <c r="G74" s="22">
        <v>2423.1999999999998</v>
      </c>
      <c r="H74" s="22">
        <v>2423.1999999999998</v>
      </c>
      <c r="I74" s="22">
        <v>2423.1999999999998</v>
      </c>
      <c r="J74" s="18">
        <v>103</v>
      </c>
      <c r="K74" s="15" t="s">
        <v>359</v>
      </c>
      <c r="L74" s="18" t="s">
        <v>360</v>
      </c>
      <c r="M74" s="18"/>
      <c r="N74" s="27"/>
      <c r="O74" s="27"/>
      <c r="P74" s="27"/>
      <c r="Q74" s="27"/>
      <c r="R74" s="27"/>
      <c r="S74" s="27"/>
      <c r="T74" s="27"/>
      <c r="U74" s="30">
        <v>1851415.78</v>
      </c>
      <c r="V74" s="27"/>
      <c r="W74" s="27"/>
      <c r="X74" s="27"/>
      <c r="Y74" s="27"/>
      <c r="Z74" s="30">
        <v>75945.039999999994</v>
      </c>
      <c r="AA74" s="30">
        <f>SUM(U74+Z74)</f>
        <v>1927360.82</v>
      </c>
      <c r="AB74" s="27"/>
      <c r="AC74" s="27"/>
      <c r="AD74" s="30">
        <f>AA74</f>
        <v>1927360.82</v>
      </c>
      <c r="AE74" s="36"/>
      <c r="AF74" s="19">
        <v>2022</v>
      </c>
      <c r="AG74" s="19">
        <v>2022</v>
      </c>
    </row>
    <row r="75" spans="1:33" ht="84.95" customHeight="1" x14ac:dyDescent="0.35">
      <c r="A75" s="18">
        <v>312</v>
      </c>
      <c r="B75" s="14" t="s">
        <v>492</v>
      </c>
      <c r="C75" s="18" t="s">
        <v>386</v>
      </c>
      <c r="D75" s="18">
        <v>1973</v>
      </c>
      <c r="E75" s="18">
        <v>5</v>
      </c>
      <c r="F75" s="18">
        <v>6</v>
      </c>
      <c r="G75" s="22">
        <v>5379.6</v>
      </c>
      <c r="H75" s="22">
        <f>4784.2+207.4</f>
        <v>4991.5999999999995</v>
      </c>
      <c r="I75" s="22" t="s">
        <v>358</v>
      </c>
      <c r="J75" s="18" t="s">
        <v>358</v>
      </c>
      <c r="K75" s="18" t="s">
        <v>387</v>
      </c>
      <c r="L75" s="18" t="s">
        <v>360</v>
      </c>
      <c r="M75" s="18"/>
      <c r="N75" s="27"/>
      <c r="O75" s="27">
        <f>ROUND(H75*3201.73*1.015,2)</f>
        <v>16221481.800000001</v>
      </c>
      <c r="P75" s="27">
        <f>ROUND(H75*620.83*1.015,2)</f>
        <v>3145419.05</v>
      </c>
      <c r="Q75" s="27">
        <f>ROUND(H75*660.21*1.015,2)</f>
        <v>3344936.8</v>
      </c>
      <c r="R75" s="27"/>
      <c r="S75" s="27">
        <f>ROUND(H75*665.62*1.015,2)</f>
        <v>3372346.42</v>
      </c>
      <c r="T75" s="27"/>
      <c r="U75" s="27"/>
      <c r="V75" s="27">
        <f>ROUND(3727.29*H75*1.015,2)</f>
        <v>18884217.879999999</v>
      </c>
      <c r="W75" s="27"/>
      <c r="X75" s="27">
        <f>ROUND(3435.59*H75*1.015,2)</f>
        <v>17406327.41</v>
      </c>
      <c r="Y75" s="27"/>
      <c r="Z75" s="27">
        <v>1112855.68</v>
      </c>
      <c r="AA75" s="27">
        <f>SUM(O75+P75+Q75+S75+V75+X75+Z75)</f>
        <v>63487585.039999999</v>
      </c>
      <c r="AB75" s="27"/>
      <c r="AC75" s="27"/>
      <c r="AD75" s="27">
        <f>SUM(O75:Z75)</f>
        <v>63487585.039999999</v>
      </c>
      <c r="AE75" s="36"/>
      <c r="AF75" s="18">
        <v>2020</v>
      </c>
      <c r="AG75" s="18">
        <v>2022</v>
      </c>
    </row>
    <row r="76" spans="1:33" ht="84.95" customHeight="1" x14ac:dyDescent="0.35">
      <c r="A76" s="18">
        <v>313</v>
      </c>
      <c r="B76" s="14" t="s">
        <v>492</v>
      </c>
      <c r="C76" s="19" t="s">
        <v>216</v>
      </c>
      <c r="D76" s="18">
        <v>1976</v>
      </c>
      <c r="E76" s="18">
        <v>9</v>
      </c>
      <c r="F76" s="18">
        <v>2</v>
      </c>
      <c r="G76" s="22">
        <v>4070.84</v>
      </c>
      <c r="H76" s="22">
        <v>4070.84</v>
      </c>
      <c r="I76" s="22">
        <v>4070.84</v>
      </c>
      <c r="J76" s="18">
        <v>156</v>
      </c>
      <c r="K76" s="18" t="s">
        <v>359</v>
      </c>
      <c r="L76" s="18" t="s">
        <v>360</v>
      </c>
      <c r="M76" s="18"/>
      <c r="N76" s="27"/>
      <c r="O76" s="27"/>
      <c r="P76" s="27"/>
      <c r="Q76" s="27"/>
      <c r="R76" s="27"/>
      <c r="S76" s="27"/>
      <c r="T76" s="27"/>
      <c r="U76" s="30">
        <v>3702831.57</v>
      </c>
      <c r="V76" s="27"/>
      <c r="W76" s="27"/>
      <c r="X76" s="27"/>
      <c r="Y76" s="27"/>
      <c r="Z76" s="30">
        <v>151890.07999999999</v>
      </c>
      <c r="AA76" s="30">
        <f>SUM(U76+Z76)</f>
        <v>3854721.65</v>
      </c>
      <c r="AB76" s="27"/>
      <c r="AC76" s="27"/>
      <c r="AD76" s="30">
        <f>AA76</f>
        <v>3854721.65</v>
      </c>
      <c r="AE76" s="36"/>
      <c r="AF76" s="19">
        <v>2022</v>
      </c>
      <c r="AG76" s="19">
        <v>2022</v>
      </c>
    </row>
    <row r="77" spans="1:33" ht="84.95" customHeight="1" x14ac:dyDescent="0.35">
      <c r="A77" s="18">
        <v>314</v>
      </c>
      <c r="B77" s="14" t="s">
        <v>492</v>
      </c>
      <c r="C77" s="19" t="s">
        <v>217</v>
      </c>
      <c r="D77" s="18">
        <v>1976</v>
      </c>
      <c r="E77" s="18">
        <v>9</v>
      </c>
      <c r="F77" s="18">
        <v>2</v>
      </c>
      <c r="G77" s="22">
        <v>6093.6</v>
      </c>
      <c r="H77" s="22">
        <v>6093.6</v>
      </c>
      <c r="I77" s="22">
        <v>5316.3</v>
      </c>
      <c r="J77" s="18" t="s">
        <v>358</v>
      </c>
      <c r="K77" s="18" t="s">
        <v>359</v>
      </c>
      <c r="L77" s="18" t="s">
        <v>360</v>
      </c>
      <c r="M77" s="18"/>
      <c r="N77" s="27"/>
      <c r="O77" s="27"/>
      <c r="P77" s="27"/>
      <c r="Q77" s="27"/>
      <c r="R77" s="27"/>
      <c r="S77" s="27"/>
      <c r="T77" s="27"/>
      <c r="U77" s="30">
        <v>3702831.57</v>
      </c>
      <c r="V77" s="27"/>
      <c r="W77" s="27"/>
      <c r="X77" s="27"/>
      <c r="Y77" s="27"/>
      <c r="Z77" s="30">
        <v>151890.07999999999</v>
      </c>
      <c r="AA77" s="30">
        <f>SUM(U77+Z77)</f>
        <v>3854721.65</v>
      </c>
      <c r="AB77" s="27"/>
      <c r="AC77" s="27"/>
      <c r="AD77" s="30">
        <f>AA77</f>
        <v>3854721.65</v>
      </c>
      <c r="AE77" s="36"/>
      <c r="AF77" s="19">
        <v>2022</v>
      </c>
      <c r="AG77" s="19">
        <v>2022</v>
      </c>
    </row>
    <row r="78" spans="1:33" ht="84.95" customHeight="1" x14ac:dyDescent="0.35">
      <c r="A78" s="18">
        <v>315</v>
      </c>
      <c r="B78" s="14" t="s">
        <v>492</v>
      </c>
      <c r="C78" s="21" t="s">
        <v>218</v>
      </c>
      <c r="D78" s="18">
        <v>1972</v>
      </c>
      <c r="E78" s="18">
        <v>9</v>
      </c>
      <c r="F78" s="18">
        <v>2</v>
      </c>
      <c r="G78" s="22">
        <v>4723.8999999999996</v>
      </c>
      <c r="H78" s="22">
        <v>4713.1000000000004</v>
      </c>
      <c r="I78" s="22">
        <v>3856.1</v>
      </c>
      <c r="J78" s="18">
        <v>167</v>
      </c>
      <c r="K78" s="18" t="s">
        <v>359</v>
      </c>
      <c r="L78" s="18" t="s">
        <v>360</v>
      </c>
      <c r="M78" s="18"/>
      <c r="N78" s="27"/>
      <c r="O78" s="28">
        <v>2377151.2400000002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8">
        <v>124000</v>
      </c>
      <c r="AA78" s="28">
        <f t="shared" ref="AA78:AA80" si="6">SUM(O78+Z78)</f>
        <v>2501151.2400000002</v>
      </c>
      <c r="AB78" s="28">
        <v>2501151.2400000002</v>
      </c>
      <c r="AC78" s="27"/>
      <c r="AD78" s="27"/>
      <c r="AE78" s="36"/>
      <c r="AF78" s="21">
        <v>2022</v>
      </c>
      <c r="AG78" s="21">
        <v>2022</v>
      </c>
    </row>
    <row r="79" spans="1:33" ht="84.95" customHeight="1" x14ac:dyDescent="0.35">
      <c r="A79" s="18">
        <v>316</v>
      </c>
      <c r="B79" s="14" t="s">
        <v>492</v>
      </c>
      <c r="C79" s="21" t="s">
        <v>219</v>
      </c>
      <c r="D79" s="18">
        <v>1970</v>
      </c>
      <c r="E79" s="18">
        <v>9</v>
      </c>
      <c r="F79" s="18">
        <v>2</v>
      </c>
      <c r="G79" s="22">
        <v>3915.3</v>
      </c>
      <c r="H79" s="22">
        <v>3913.3</v>
      </c>
      <c r="I79" s="22">
        <v>3895.8</v>
      </c>
      <c r="J79" s="18">
        <v>175</v>
      </c>
      <c r="K79" s="18" t="s">
        <v>359</v>
      </c>
      <c r="L79" s="18" t="s">
        <v>360</v>
      </c>
      <c r="M79" s="18"/>
      <c r="N79" s="27"/>
      <c r="O79" s="28">
        <v>2377151.2400000002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8">
        <v>124000</v>
      </c>
      <c r="AA79" s="28">
        <f t="shared" si="6"/>
        <v>2501151.2400000002</v>
      </c>
      <c r="AB79" s="28">
        <v>2501151.2400000002</v>
      </c>
      <c r="AC79" s="27"/>
      <c r="AD79" s="27"/>
      <c r="AE79" s="36"/>
      <c r="AF79" s="21">
        <v>2022</v>
      </c>
      <c r="AG79" s="21">
        <v>2022</v>
      </c>
    </row>
    <row r="80" spans="1:33" ht="84.95" customHeight="1" x14ac:dyDescent="0.35">
      <c r="A80" s="18">
        <v>317</v>
      </c>
      <c r="B80" s="14" t="s">
        <v>492</v>
      </c>
      <c r="C80" s="21" t="s">
        <v>220</v>
      </c>
      <c r="D80" s="18">
        <v>1971</v>
      </c>
      <c r="E80" s="18">
        <v>9</v>
      </c>
      <c r="F80" s="18">
        <v>4</v>
      </c>
      <c r="G80" s="22">
        <v>7574.1</v>
      </c>
      <c r="H80" s="22">
        <v>7572.3</v>
      </c>
      <c r="I80" s="22">
        <v>7544.1</v>
      </c>
      <c r="J80" s="18">
        <v>331</v>
      </c>
      <c r="K80" s="18" t="s">
        <v>359</v>
      </c>
      <c r="L80" s="18" t="s">
        <v>360</v>
      </c>
      <c r="M80" s="18"/>
      <c r="N80" s="27"/>
      <c r="O80" s="28">
        <v>4754302.4800000004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8">
        <v>248000</v>
      </c>
      <c r="AA80" s="28">
        <f t="shared" si="6"/>
        <v>5002302.4800000004</v>
      </c>
      <c r="AB80" s="28">
        <f>AA80</f>
        <v>5002302.4800000004</v>
      </c>
      <c r="AC80" s="27"/>
      <c r="AD80" s="27"/>
      <c r="AE80" s="36"/>
      <c r="AF80" s="21">
        <v>2022</v>
      </c>
      <c r="AG80" s="21">
        <v>2022</v>
      </c>
    </row>
    <row r="81" spans="1:33" ht="84.95" customHeight="1" x14ac:dyDescent="0.35">
      <c r="A81" s="18">
        <v>318</v>
      </c>
      <c r="B81" s="14" t="s">
        <v>492</v>
      </c>
      <c r="C81" s="21" t="s">
        <v>221</v>
      </c>
      <c r="D81" s="18">
        <v>1969</v>
      </c>
      <c r="E81" s="18">
        <v>5</v>
      </c>
      <c r="F81" s="18">
        <v>6</v>
      </c>
      <c r="G81" s="22">
        <v>3934.6</v>
      </c>
      <c r="H81" s="22">
        <v>3833.5</v>
      </c>
      <c r="I81" s="22">
        <v>3833.5</v>
      </c>
      <c r="J81" s="18">
        <v>193</v>
      </c>
      <c r="K81" s="18" t="s">
        <v>359</v>
      </c>
      <c r="L81" s="18" t="s">
        <v>360</v>
      </c>
      <c r="M81" s="18"/>
      <c r="N81" s="27"/>
      <c r="O81" s="28">
        <v>2377151.2400000002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8">
        <v>124000</v>
      </c>
      <c r="AA81" s="28">
        <f t="shared" ref="AA81:AA92" si="7">SUM(O81+Z81)</f>
        <v>2501151.2400000002</v>
      </c>
      <c r="AB81" s="28">
        <v>2501151.2400000002</v>
      </c>
      <c r="AC81" s="27"/>
      <c r="AD81" s="27"/>
      <c r="AE81" s="36"/>
      <c r="AF81" s="21">
        <v>2022</v>
      </c>
      <c r="AG81" s="21">
        <v>2022</v>
      </c>
    </row>
    <row r="82" spans="1:33" ht="84.95" customHeight="1" x14ac:dyDescent="0.35">
      <c r="A82" s="18">
        <v>319</v>
      </c>
      <c r="B82" s="14" t="s">
        <v>492</v>
      </c>
      <c r="C82" s="21" t="s">
        <v>222</v>
      </c>
      <c r="D82" s="18">
        <v>1970</v>
      </c>
      <c r="E82" s="18">
        <v>9</v>
      </c>
      <c r="F82" s="18">
        <v>2</v>
      </c>
      <c r="G82" s="22">
        <v>4588</v>
      </c>
      <c r="H82" s="22">
        <v>3848.4</v>
      </c>
      <c r="I82" s="22">
        <v>3848.4</v>
      </c>
      <c r="J82" s="18">
        <v>179</v>
      </c>
      <c r="K82" s="18" t="s">
        <v>359</v>
      </c>
      <c r="L82" s="18" t="s">
        <v>388</v>
      </c>
      <c r="M82" s="18"/>
      <c r="N82" s="27"/>
      <c r="O82" s="28">
        <v>2377151.2400000002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8">
        <v>124000</v>
      </c>
      <c r="AA82" s="28">
        <f t="shared" si="7"/>
        <v>2501151.2400000002</v>
      </c>
      <c r="AB82" s="28">
        <v>2501151.2400000002</v>
      </c>
      <c r="AC82" s="27"/>
      <c r="AD82" s="27"/>
      <c r="AE82" s="36"/>
      <c r="AF82" s="21">
        <v>2022</v>
      </c>
      <c r="AG82" s="21">
        <v>2022</v>
      </c>
    </row>
    <row r="83" spans="1:33" ht="84.95" customHeight="1" x14ac:dyDescent="0.35">
      <c r="A83" s="18">
        <v>320</v>
      </c>
      <c r="B83" s="14" t="s">
        <v>492</v>
      </c>
      <c r="C83" s="21" t="s">
        <v>223</v>
      </c>
      <c r="D83" s="18">
        <v>1970</v>
      </c>
      <c r="E83" s="18">
        <v>5</v>
      </c>
      <c r="F83" s="18">
        <v>6</v>
      </c>
      <c r="G83" s="22">
        <v>3984</v>
      </c>
      <c r="H83" s="22">
        <v>3502.6</v>
      </c>
      <c r="I83" s="22">
        <v>3502.6</v>
      </c>
      <c r="J83" s="18">
        <v>136</v>
      </c>
      <c r="K83" s="18" t="s">
        <v>359</v>
      </c>
      <c r="L83" s="18" t="s">
        <v>360</v>
      </c>
      <c r="M83" s="18"/>
      <c r="N83" s="27"/>
      <c r="O83" s="28">
        <v>2377151.2400000002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8">
        <v>124000</v>
      </c>
      <c r="AA83" s="28">
        <f t="shared" si="7"/>
        <v>2501151.2400000002</v>
      </c>
      <c r="AB83" s="28">
        <v>2501151.2400000002</v>
      </c>
      <c r="AC83" s="27"/>
      <c r="AD83" s="27"/>
      <c r="AE83" s="36"/>
      <c r="AF83" s="21">
        <v>2022</v>
      </c>
      <c r="AG83" s="21">
        <v>2022</v>
      </c>
    </row>
    <row r="84" spans="1:33" ht="84.95" customHeight="1" x14ac:dyDescent="0.35">
      <c r="A84" s="18">
        <v>321</v>
      </c>
      <c r="B84" s="14" t="s">
        <v>492</v>
      </c>
      <c r="C84" s="21" t="s">
        <v>224</v>
      </c>
      <c r="D84" s="18">
        <v>1971</v>
      </c>
      <c r="E84" s="18">
        <v>9</v>
      </c>
      <c r="F84" s="18">
        <v>2</v>
      </c>
      <c r="G84" s="22">
        <v>4403</v>
      </c>
      <c r="H84" s="22">
        <v>4404.5</v>
      </c>
      <c r="I84" s="22">
        <v>3887.4</v>
      </c>
      <c r="J84" s="18">
        <v>153</v>
      </c>
      <c r="K84" s="18" t="s">
        <v>359</v>
      </c>
      <c r="L84" s="18" t="s">
        <v>360</v>
      </c>
      <c r="M84" s="18"/>
      <c r="N84" s="27"/>
      <c r="O84" s="28">
        <v>2377151.2400000002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8">
        <v>124000</v>
      </c>
      <c r="AA84" s="28">
        <f t="shared" si="7"/>
        <v>2501151.2400000002</v>
      </c>
      <c r="AB84" s="28">
        <v>2501151.2400000002</v>
      </c>
      <c r="AC84" s="27"/>
      <c r="AD84" s="27"/>
      <c r="AE84" s="36"/>
      <c r="AF84" s="21">
        <v>2022</v>
      </c>
      <c r="AG84" s="21">
        <v>2022</v>
      </c>
    </row>
    <row r="85" spans="1:33" ht="84.95" customHeight="1" x14ac:dyDescent="0.35">
      <c r="A85" s="18">
        <v>322</v>
      </c>
      <c r="B85" s="14" t="s">
        <v>492</v>
      </c>
      <c r="C85" s="21" t="s">
        <v>225</v>
      </c>
      <c r="D85" s="18">
        <v>1970</v>
      </c>
      <c r="E85" s="18">
        <v>9</v>
      </c>
      <c r="F85" s="18">
        <v>2</v>
      </c>
      <c r="G85" s="22">
        <v>4553</v>
      </c>
      <c r="H85" s="22">
        <v>3903.2</v>
      </c>
      <c r="I85" s="22">
        <v>3828.4</v>
      </c>
      <c r="J85" s="18">
        <v>157</v>
      </c>
      <c r="K85" s="18" t="s">
        <v>359</v>
      </c>
      <c r="L85" s="18" t="s">
        <v>360</v>
      </c>
      <c r="M85" s="18"/>
      <c r="N85" s="27"/>
      <c r="O85" s="28">
        <v>2377151.2400000002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8">
        <v>124000</v>
      </c>
      <c r="AA85" s="28">
        <f t="shared" si="7"/>
        <v>2501151.2400000002</v>
      </c>
      <c r="AB85" s="28">
        <v>2501151.2400000002</v>
      </c>
      <c r="AC85" s="27"/>
      <c r="AD85" s="27"/>
      <c r="AE85" s="36"/>
      <c r="AF85" s="21">
        <v>2022</v>
      </c>
      <c r="AG85" s="21">
        <v>2022</v>
      </c>
    </row>
    <row r="86" spans="1:33" ht="84.95" customHeight="1" x14ac:dyDescent="0.35">
      <c r="A86" s="18">
        <v>323</v>
      </c>
      <c r="B86" s="14" t="s">
        <v>492</v>
      </c>
      <c r="C86" s="21" t="s">
        <v>226</v>
      </c>
      <c r="D86" s="18">
        <v>1969</v>
      </c>
      <c r="E86" s="18">
        <v>5</v>
      </c>
      <c r="F86" s="18">
        <v>4</v>
      </c>
      <c r="G86" s="22">
        <v>2629.1</v>
      </c>
      <c r="H86" s="22">
        <v>2622.3</v>
      </c>
      <c r="I86" s="22">
        <v>2189.1999999999998</v>
      </c>
      <c r="J86" s="18">
        <v>110</v>
      </c>
      <c r="K86" s="18" t="s">
        <v>359</v>
      </c>
      <c r="L86" s="18" t="s">
        <v>360</v>
      </c>
      <c r="M86" s="18"/>
      <c r="N86" s="27"/>
      <c r="O86" s="28">
        <v>2377151.2400000002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8">
        <v>124000</v>
      </c>
      <c r="AA86" s="28">
        <f t="shared" si="7"/>
        <v>2501151.2400000002</v>
      </c>
      <c r="AB86" s="28">
        <v>2501151.2400000002</v>
      </c>
      <c r="AC86" s="27"/>
      <c r="AD86" s="27"/>
      <c r="AE86" s="36"/>
      <c r="AF86" s="21">
        <v>2022</v>
      </c>
      <c r="AG86" s="21">
        <v>2022</v>
      </c>
    </row>
    <row r="87" spans="1:33" ht="84.95" customHeight="1" x14ac:dyDescent="0.35">
      <c r="A87" s="18">
        <v>324</v>
      </c>
      <c r="B87" s="14" t="s">
        <v>492</v>
      </c>
      <c r="C87" s="21" t="s">
        <v>227</v>
      </c>
      <c r="D87" s="18">
        <v>1969</v>
      </c>
      <c r="E87" s="18">
        <v>5</v>
      </c>
      <c r="F87" s="18">
        <v>4</v>
      </c>
      <c r="G87" s="22">
        <v>2657</v>
      </c>
      <c r="H87" s="22">
        <v>2627.1</v>
      </c>
      <c r="I87" s="22">
        <v>2627.1</v>
      </c>
      <c r="J87" s="18">
        <v>100</v>
      </c>
      <c r="K87" s="18" t="s">
        <v>359</v>
      </c>
      <c r="L87" s="18" t="s">
        <v>360</v>
      </c>
      <c r="M87" s="18"/>
      <c r="N87" s="27"/>
      <c r="O87" s="28">
        <v>2377151.2400000002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8">
        <v>124000</v>
      </c>
      <c r="AA87" s="28">
        <f t="shared" si="7"/>
        <v>2501151.2400000002</v>
      </c>
      <c r="AB87" s="28">
        <v>2501151.2400000002</v>
      </c>
      <c r="AC87" s="27"/>
      <c r="AD87" s="27"/>
      <c r="AE87" s="36"/>
      <c r="AF87" s="21">
        <v>2022</v>
      </c>
      <c r="AG87" s="21">
        <v>2022</v>
      </c>
    </row>
    <row r="88" spans="1:33" ht="84.95" customHeight="1" x14ac:dyDescent="0.35">
      <c r="A88" s="18">
        <v>325</v>
      </c>
      <c r="B88" s="14" t="s">
        <v>492</v>
      </c>
      <c r="C88" s="21" t="s">
        <v>228</v>
      </c>
      <c r="D88" s="18">
        <v>1970</v>
      </c>
      <c r="E88" s="18">
        <v>9</v>
      </c>
      <c r="F88" s="18">
        <v>2</v>
      </c>
      <c r="G88" s="22">
        <v>3850.4</v>
      </c>
      <c r="H88" s="22">
        <v>3866.6</v>
      </c>
      <c r="I88" s="22">
        <v>3849.3</v>
      </c>
      <c r="J88" s="18">
        <v>152</v>
      </c>
      <c r="K88" s="18" t="s">
        <v>359</v>
      </c>
      <c r="L88" s="18" t="s">
        <v>360</v>
      </c>
      <c r="M88" s="18"/>
      <c r="N88" s="27"/>
      <c r="O88" s="28">
        <v>2377151.2400000002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8">
        <v>124000</v>
      </c>
      <c r="AA88" s="28">
        <f t="shared" si="7"/>
        <v>2501151.2400000002</v>
      </c>
      <c r="AB88" s="28">
        <v>2501151.2400000002</v>
      </c>
      <c r="AC88" s="27"/>
      <c r="AD88" s="27"/>
      <c r="AE88" s="36"/>
      <c r="AF88" s="21">
        <v>2022</v>
      </c>
      <c r="AG88" s="21">
        <v>2022</v>
      </c>
    </row>
    <row r="89" spans="1:33" ht="84.95" customHeight="1" x14ac:dyDescent="0.35">
      <c r="A89" s="18">
        <v>326</v>
      </c>
      <c r="B89" s="14" t="s">
        <v>492</v>
      </c>
      <c r="C89" s="21" t="s">
        <v>229</v>
      </c>
      <c r="D89" s="18">
        <v>1970</v>
      </c>
      <c r="E89" s="18">
        <v>9</v>
      </c>
      <c r="F89" s="18">
        <v>2</v>
      </c>
      <c r="G89" s="22" t="s">
        <v>389</v>
      </c>
      <c r="H89" s="22">
        <v>3911.3</v>
      </c>
      <c r="I89" s="22">
        <v>3675</v>
      </c>
      <c r="J89" s="18">
        <v>151</v>
      </c>
      <c r="K89" s="18" t="s">
        <v>359</v>
      </c>
      <c r="L89" s="18" t="s">
        <v>360</v>
      </c>
      <c r="M89" s="18"/>
      <c r="N89" s="27"/>
      <c r="O89" s="28">
        <v>2377151.2400000002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8">
        <v>124000</v>
      </c>
      <c r="AA89" s="28">
        <f t="shared" si="7"/>
        <v>2501151.2400000002</v>
      </c>
      <c r="AB89" s="28">
        <v>2501151.2400000002</v>
      </c>
      <c r="AC89" s="27"/>
      <c r="AD89" s="27"/>
      <c r="AE89" s="36"/>
      <c r="AF89" s="21">
        <v>2022</v>
      </c>
      <c r="AG89" s="21">
        <v>2022</v>
      </c>
    </row>
    <row r="90" spans="1:33" ht="84.95" customHeight="1" x14ac:dyDescent="0.35">
      <c r="A90" s="18">
        <v>327</v>
      </c>
      <c r="B90" s="14" t="s">
        <v>492</v>
      </c>
      <c r="C90" s="21" t="s">
        <v>230</v>
      </c>
      <c r="D90" s="18" t="s">
        <v>374</v>
      </c>
      <c r="E90" s="18">
        <v>9</v>
      </c>
      <c r="F90" s="18">
        <v>2</v>
      </c>
      <c r="G90" s="22">
        <v>3852.4</v>
      </c>
      <c r="H90" s="22">
        <v>3852.2</v>
      </c>
      <c r="I90" s="22">
        <v>3835</v>
      </c>
      <c r="J90" s="38" t="s">
        <v>390</v>
      </c>
      <c r="K90" s="38" t="s">
        <v>359</v>
      </c>
      <c r="L90" s="18" t="s">
        <v>360</v>
      </c>
      <c r="M90" s="18"/>
      <c r="N90" s="27"/>
      <c r="O90" s="28">
        <v>2377151.2400000002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8">
        <v>124000</v>
      </c>
      <c r="AA90" s="28">
        <f t="shared" si="7"/>
        <v>2501151.2400000002</v>
      </c>
      <c r="AB90" s="28">
        <v>2501151.2400000002</v>
      </c>
      <c r="AC90" s="27"/>
      <c r="AD90" s="27"/>
      <c r="AE90" s="36"/>
      <c r="AF90" s="21">
        <v>2022</v>
      </c>
      <c r="AG90" s="21">
        <v>2022</v>
      </c>
    </row>
    <row r="91" spans="1:33" ht="84.95" customHeight="1" x14ac:dyDescent="0.35">
      <c r="A91" s="18">
        <v>328</v>
      </c>
      <c r="B91" s="14" t="s">
        <v>492</v>
      </c>
      <c r="C91" s="21" t="s">
        <v>231</v>
      </c>
      <c r="D91" s="18" t="s">
        <v>374</v>
      </c>
      <c r="E91" s="18">
        <v>9</v>
      </c>
      <c r="F91" s="18">
        <v>4</v>
      </c>
      <c r="G91" s="22">
        <v>7761.5</v>
      </c>
      <c r="H91" s="22">
        <v>7756.3</v>
      </c>
      <c r="I91" s="22">
        <v>7603.2</v>
      </c>
      <c r="J91" s="18" t="s">
        <v>391</v>
      </c>
      <c r="K91" s="18" t="s">
        <v>359</v>
      </c>
      <c r="L91" s="18" t="s">
        <v>360</v>
      </c>
      <c r="M91" s="18"/>
      <c r="N91" s="27"/>
      <c r="O91" s="28">
        <v>4754302.4800000004</v>
      </c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8">
        <v>248000</v>
      </c>
      <c r="AA91" s="28">
        <f t="shared" si="7"/>
        <v>5002302.4800000004</v>
      </c>
      <c r="AB91" s="28">
        <f>AA91</f>
        <v>5002302.4800000004</v>
      </c>
      <c r="AC91" s="27"/>
      <c r="AD91" s="27"/>
      <c r="AE91" s="36"/>
      <c r="AF91" s="21">
        <v>2022</v>
      </c>
      <c r="AG91" s="21">
        <v>2022</v>
      </c>
    </row>
    <row r="92" spans="1:33" ht="84.95" customHeight="1" x14ac:dyDescent="0.35">
      <c r="A92" s="18">
        <v>329</v>
      </c>
      <c r="B92" s="14" t="s">
        <v>492</v>
      </c>
      <c r="C92" s="21" t="s">
        <v>232</v>
      </c>
      <c r="D92" s="18" t="s">
        <v>374</v>
      </c>
      <c r="E92" s="18">
        <v>9</v>
      </c>
      <c r="F92" s="18">
        <v>6</v>
      </c>
      <c r="G92" s="22">
        <v>11288.3</v>
      </c>
      <c r="H92" s="22">
        <v>11185</v>
      </c>
      <c r="I92" s="22">
        <v>11185</v>
      </c>
      <c r="J92" s="18" t="s">
        <v>392</v>
      </c>
      <c r="K92" s="18" t="s">
        <v>359</v>
      </c>
      <c r="L92" s="18" t="s">
        <v>360</v>
      </c>
      <c r="M92" s="18"/>
      <c r="N92" s="27"/>
      <c r="O92" s="28">
        <v>7131453.7199999997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8">
        <v>372000</v>
      </c>
      <c r="AA92" s="28">
        <f t="shared" si="7"/>
        <v>7503453.7199999997</v>
      </c>
      <c r="AB92" s="28">
        <f>AA92</f>
        <v>7503453.7199999997</v>
      </c>
      <c r="AC92" s="27"/>
      <c r="AD92" s="27"/>
      <c r="AE92" s="36"/>
      <c r="AF92" s="21">
        <v>2022</v>
      </c>
      <c r="AG92" s="21">
        <v>2022</v>
      </c>
    </row>
    <row r="93" spans="1:33" ht="84.95" customHeight="1" x14ac:dyDescent="0.35">
      <c r="A93" s="18">
        <v>330</v>
      </c>
      <c r="B93" s="14" t="s">
        <v>492</v>
      </c>
      <c r="C93" s="18" t="s">
        <v>393</v>
      </c>
      <c r="D93" s="18">
        <v>1972</v>
      </c>
      <c r="E93" s="18">
        <v>5</v>
      </c>
      <c r="F93" s="18">
        <v>7</v>
      </c>
      <c r="G93" s="37">
        <v>6351.5</v>
      </c>
      <c r="H93" s="22">
        <v>5853.6</v>
      </c>
      <c r="I93" s="22">
        <v>5912.3</v>
      </c>
      <c r="J93" s="18">
        <v>266</v>
      </c>
      <c r="K93" s="18" t="s">
        <v>359</v>
      </c>
      <c r="L93" s="18" t="s">
        <v>360</v>
      </c>
      <c r="M93" s="18"/>
      <c r="N93" s="27"/>
      <c r="O93" s="27"/>
      <c r="P93" s="27"/>
      <c r="Q93" s="27"/>
      <c r="R93" s="27"/>
      <c r="S93" s="27"/>
      <c r="T93" s="27"/>
      <c r="U93" s="27"/>
      <c r="V93" s="27">
        <f t="shared" ref="V93:V94" si="8">ROUND(H93*3517.3*1.015,2)</f>
        <v>20897700.289999999</v>
      </c>
      <c r="W93" s="27"/>
      <c r="X93" s="27"/>
      <c r="Y93" s="27"/>
      <c r="Z93" s="27">
        <v>741812.5</v>
      </c>
      <c r="AA93" s="27">
        <f>SUM(V93+Z93)</f>
        <v>21639512.789999999</v>
      </c>
      <c r="AB93" s="27"/>
      <c r="AC93" s="27"/>
      <c r="AD93" s="27">
        <f>SUM(V93+Z93)</f>
        <v>21639512.789999999</v>
      </c>
      <c r="AE93" s="36"/>
      <c r="AF93" s="18">
        <v>2022</v>
      </c>
      <c r="AG93" s="18">
        <v>2022</v>
      </c>
    </row>
    <row r="94" spans="1:33" ht="84.95" customHeight="1" x14ac:dyDescent="0.35">
      <c r="A94" s="18">
        <v>331</v>
      </c>
      <c r="B94" s="14" t="s">
        <v>492</v>
      </c>
      <c r="C94" s="18" t="s">
        <v>394</v>
      </c>
      <c r="D94" s="18">
        <v>1971</v>
      </c>
      <c r="E94" s="18">
        <v>5</v>
      </c>
      <c r="F94" s="18">
        <v>4</v>
      </c>
      <c r="G94" s="37">
        <v>2728.4</v>
      </c>
      <c r="H94" s="22">
        <v>2698.2</v>
      </c>
      <c r="I94" s="22">
        <v>2698</v>
      </c>
      <c r="J94" s="18">
        <v>120</v>
      </c>
      <c r="K94" s="18" t="s">
        <v>359</v>
      </c>
      <c r="L94" s="18" t="s">
        <v>360</v>
      </c>
      <c r="M94" s="18"/>
      <c r="N94" s="27"/>
      <c r="O94" s="27"/>
      <c r="P94" s="27"/>
      <c r="Q94" s="27"/>
      <c r="R94" s="27"/>
      <c r="S94" s="27"/>
      <c r="T94" s="27"/>
      <c r="U94" s="27"/>
      <c r="V94" s="27">
        <f t="shared" si="8"/>
        <v>9632734.5399999991</v>
      </c>
      <c r="W94" s="27"/>
      <c r="X94" s="27"/>
      <c r="Y94" s="27"/>
      <c r="Z94" s="27">
        <v>670285.1</v>
      </c>
      <c r="AA94" s="27">
        <f>SUM(V94+Z94)</f>
        <v>10303019.639999999</v>
      </c>
      <c r="AB94" s="27"/>
      <c r="AC94" s="27"/>
      <c r="AD94" s="27">
        <f>SUM(V94+Z94)</f>
        <v>10303019.639999999</v>
      </c>
      <c r="AE94" s="36"/>
      <c r="AF94" s="18">
        <v>2022</v>
      </c>
      <c r="AG94" s="18">
        <v>2023</v>
      </c>
    </row>
    <row r="95" spans="1:33" ht="84.95" customHeight="1" x14ac:dyDescent="0.35">
      <c r="A95" s="18">
        <v>332</v>
      </c>
      <c r="B95" s="18" t="s">
        <v>492</v>
      </c>
      <c r="C95" s="19" t="s">
        <v>233</v>
      </c>
      <c r="D95" s="18">
        <v>1980</v>
      </c>
      <c r="E95" s="18">
        <v>9</v>
      </c>
      <c r="F95" s="18">
        <v>1</v>
      </c>
      <c r="G95" s="22">
        <v>4452</v>
      </c>
      <c r="H95" s="22">
        <v>4452</v>
      </c>
      <c r="I95" s="22">
        <v>4452</v>
      </c>
      <c r="J95" s="18">
        <v>75</v>
      </c>
      <c r="K95" s="18"/>
      <c r="L95" s="18" t="s">
        <v>360</v>
      </c>
      <c r="M95" s="18"/>
      <c r="N95" s="27"/>
      <c r="O95" s="27"/>
      <c r="P95" s="27"/>
      <c r="Q95" s="27"/>
      <c r="R95" s="27"/>
      <c r="S95" s="27"/>
      <c r="T95" s="27"/>
      <c r="U95" s="30">
        <v>1851415.78</v>
      </c>
      <c r="V95" s="27"/>
      <c r="W95" s="27"/>
      <c r="X95" s="27"/>
      <c r="Y95" s="27"/>
      <c r="Z95" s="30">
        <v>75945.039999999994</v>
      </c>
      <c r="AA95" s="30">
        <f t="shared" ref="AA95:AA108" si="9">SUM(U95+Z95)</f>
        <v>1927360.82</v>
      </c>
      <c r="AB95" s="27"/>
      <c r="AC95" s="27"/>
      <c r="AD95" s="30">
        <f t="shared" ref="AD95:AD112" si="10">AA95</f>
        <v>1927360.82</v>
      </c>
      <c r="AE95" s="36"/>
      <c r="AF95" s="19">
        <v>2022</v>
      </c>
      <c r="AG95" s="19">
        <v>2022</v>
      </c>
    </row>
    <row r="96" spans="1:33" ht="84.95" customHeight="1" x14ac:dyDescent="0.35">
      <c r="A96" s="18">
        <v>333</v>
      </c>
      <c r="B96" s="18" t="s">
        <v>492</v>
      </c>
      <c r="C96" s="19" t="s">
        <v>234</v>
      </c>
      <c r="D96" s="18">
        <v>1980</v>
      </c>
      <c r="E96" s="18">
        <v>9</v>
      </c>
      <c r="F96" s="18">
        <v>2</v>
      </c>
      <c r="G96" s="22">
        <v>4417.28</v>
      </c>
      <c r="H96" s="22">
        <v>4417.28</v>
      </c>
      <c r="I96" s="22">
        <v>4417.28</v>
      </c>
      <c r="J96" s="18">
        <v>165</v>
      </c>
      <c r="K96" s="18" t="s">
        <v>359</v>
      </c>
      <c r="L96" s="18" t="s">
        <v>360</v>
      </c>
      <c r="M96" s="18"/>
      <c r="N96" s="27"/>
      <c r="O96" s="27"/>
      <c r="P96" s="27"/>
      <c r="Q96" s="27"/>
      <c r="R96" s="27"/>
      <c r="S96" s="27"/>
      <c r="T96" s="27"/>
      <c r="U96" s="30">
        <v>3702831.57</v>
      </c>
      <c r="V96" s="27"/>
      <c r="W96" s="27"/>
      <c r="X96" s="27"/>
      <c r="Y96" s="27"/>
      <c r="Z96" s="30">
        <v>151890.07999999999</v>
      </c>
      <c r="AA96" s="30">
        <f t="shared" si="9"/>
        <v>3854721.65</v>
      </c>
      <c r="AB96" s="27"/>
      <c r="AC96" s="27"/>
      <c r="AD96" s="30">
        <f t="shared" si="10"/>
        <v>3854721.65</v>
      </c>
      <c r="AE96" s="36"/>
      <c r="AF96" s="19">
        <v>2022</v>
      </c>
      <c r="AG96" s="19">
        <v>2022</v>
      </c>
    </row>
    <row r="97" spans="1:33" ht="84.95" customHeight="1" x14ac:dyDescent="0.35">
      <c r="A97" s="18">
        <v>334</v>
      </c>
      <c r="B97" s="18" t="s">
        <v>492</v>
      </c>
      <c r="C97" s="19" t="s">
        <v>235</v>
      </c>
      <c r="D97" s="18">
        <v>1980</v>
      </c>
      <c r="E97" s="18">
        <v>9</v>
      </c>
      <c r="F97" s="18">
        <v>4</v>
      </c>
      <c r="G97" s="22">
        <v>8704.7999999999993</v>
      </c>
      <c r="H97" s="22">
        <v>8704.7999999999993</v>
      </c>
      <c r="I97" s="22">
        <v>8704.7999999999993</v>
      </c>
      <c r="J97" s="18">
        <v>338</v>
      </c>
      <c r="K97" s="18" t="s">
        <v>359</v>
      </c>
      <c r="L97" s="18" t="s">
        <v>360</v>
      </c>
      <c r="M97" s="18"/>
      <c r="N97" s="27"/>
      <c r="O97" s="27"/>
      <c r="P97" s="27"/>
      <c r="Q97" s="27"/>
      <c r="R97" s="27"/>
      <c r="S97" s="27"/>
      <c r="T97" s="27"/>
      <c r="U97" s="30">
        <v>7405663.1399999997</v>
      </c>
      <c r="V97" s="27"/>
      <c r="W97" s="27"/>
      <c r="X97" s="27"/>
      <c r="Y97" s="27"/>
      <c r="Z97" s="30">
        <v>303780.15999999997</v>
      </c>
      <c r="AA97" s="30">
        <f t="shared" si="9"/>
        <v>7709443.2999999998</v>
      </c>
      <c r="AB97" s="27"/>
      <c r="AC97" s="27"/>
      <c r="AD97" s="30">
        <f t="shared" si="10"/>
        <v>7709443.2999999998</v>
      </c>
      <c r="AE97" s="36"/>
      <c r="AF97" s="19">
        <v>2022</v>
      </c>
      <c r="AG97" s="19">
        <v>2022</v>
      </c>
    </row>
    <row r="98" spans="1:33" ht="84.95" customHeight="1" x14ac:dyDescent="0.35">
      <c r="A98" s="18">
        <v>335</v>
      </c>
      <c r="B98" s="18" t="s">
        <v>492</v>
      </c>
      <c r="C98" s="19" t="s">
        <v>236</v>
      </c>
      <c r="D98" s="18">
        <v>1980</v>
      </c>
      <c r="E98" s="18">
        <v>9</v>
      </c>
      <c r="F98" s="18">
        <v>1</v>
      </c>
      <c r="G98" s="22">
        <v>3008.62</v>
      </c>
      <c r="H98" s="22">
        <v>3008.62</v>
      </c>
      <c r="I98" s="22">
        <v>3008.62</v>
      </c>
      <c r="J98" s="18">
        <v>165</v>
      </c>
      <c r="K98" s="18" t="s">
        <v>359</v>
      </c>
      <c r="L98" s="18" t="s">
        <v>360</v>
      </c>
      <c r="M98" s="18"/>
      <c r="N98" s="27"/>
      <c r="O98" s="27"/>
      <c r="P98" s="27"/>
      <c r="Q98" s="27"/>
      <c r="R98" s="27"/>
      <c r="S98" s="27"/>
      <c r="T98" s="27"/>
      <c r="U98" s="30">
        <v>1851415.78</v>
      </c>
      <c r="V98" s="27"/>
      <c r="W98" s="27"/>
      <c r="X98" s="27"/>
      <c r="Y98" s="27"/>
      <c r="Z98" s="30">
        <v>75945.039999999994</v>
      </c>
      <c r="AA98" s="30">
        <f t="shared" si="9"/>
        <v>1927360.82</v>
      </c>
      <c r="AB98" s="27"/>
      <c r="AC98" s="27"/>
      <c r="AD98" s="30">
        <f t="shared" si="10"/>
        <v>1927360.82</v>
      </c>
      <c r="AE98" s="36"/>
      <c r="AF98" s="19">
        <v>2022</v>
      </c>
      <c r="AG98" s="19">
        <v>2022</v>
      </c>
    </row>
    <row r="99" spans="1:33" ht="84.95" customHeight="1" x14ac:dyDescent="0.35">
      <c r="A99" s="18">
        <v>336</v>
      </c>
      <c r="B99" s="18" t="s">
        <v>492</v>
      </c>
      <c r="C99" s="19" t="s">
        <v>237</v>
      </c>
      <c r="D99" s="18">
        <v>1980</v>
      </c>
      <c r="E99" s="18">
        <v>9</v>
      </c>
      <c r="F99" s="18">
        <v>1</v>
      </c>
      <c r="G99" s="22">
        <v>2985.6</v>
      </c>
      <c r="H99" s="22">
        <v>2985.6</v>
      </c>
      <c r="I99" s="22">
        <v>2985.6</v>
      </c>
      <c r="J99" s="18">
        <v>160</v>
      </c>
      <c r="K99" s="18" t="s">
        <v>359</v>
      </c>
      <c r="L99" s="18" t="s">
        <v>360</v>
      </c>
      <c r="M99" s="18"/>
      <c r="N99" s="27"/>
      <c r="O99" s="27"/>
      <c r="P99" s="27"/>
      <c r="Q99" s="27"/>
      <c r="R99" s="27"/>
      <c r="S99" s="27"/>
      <c r="T99" s="27"/>
      <c r="U99" s="30">
        <v>1851415.78</v>
      </c>
      <c r="V99" s="27"/>
      <c r="W99" s="27"/>
      <c r="X99" s="27"/>
      <c r="Y99" s="27"/>
      <c r="Z99" s="30">
        <v>75945.039999999994</v>
      </c>
      <c r="AA99" s="30">
        <f t="shared" si="9"/>
        <v>1927360.82</v>
      </c>
      <c r="AB99" s="27"/>
      <c r="AC99" s="27"/>
      <c r="AD99" s="30">
        <f t="shared" si="10"/>
        <v>1927360.82</v>
      </c>
      <c r="AE99" s="36"/>
      <c r="AF99" s="19">
        <v>2022</v>
      </c>
      <c r="AG99" s="19">
        <v>2022</v>
      </c>
    </row>
    <row r="100" spans="1:33" ht="84.95" customHeight="1" x14ac:dyDescent="0.35">
      <c r="A100" s="18">
        <v>337</v>
      </c>
      <c r="B100" s="18" t="s">
        <v>492</v>
      </c>
      <c r="C100" s="19" t="s">
        <v>238</v>
      </c>
      <c r="D100" s="18">
        <v>1980</v>
      </c>
      <c r="E100" s="18">
        <v>9</v>
      </c>
      <c r="F100" s="18">
        <v>2</v>
      </c>
      <c r="G100" s="22">
        <v>4464.79</v>
      </c>
      <c r="H100" s="22">
        <v>4464.79</v>
      </c>
      <c r="I100" s="22">
        <v>4464.79</v>
      </c>
      <c r="J100" s="18">
        <v>166</v>
      </c>
      <c r="K100" s="18" t="s">
        <v>359</v>
      </c>
      <c r="L100" s="18" t="s">
        <v>360</v>
      </c>
      <c r="M100" s="18"/>
      <c r="N100" s="27"/>
      <c r="O100" s="27"/>
      <c r="P100" s="27"/>
      <c r="Q100" s="27"/>
      <c r="R100" s="27"/>
      <c r="S100" s="27"/>
      <c r="T100" s="27"/>
      <c r="U100" s="30">
        <v>3702831.57</v>
      </c>
      <c r="V100" s="27"/>
      <c r="W100" s="27"/>
      <c r="X100" s="27"/>
      <c r="Y100" s="27"/>
      <c r="Z100" s="30">
        <v>151890.07999999999</v>
      </c>
      <c r="AA100" s="30">
        <f t="shared" si="9"/>
        <v>3854721.65</v>
      </c>
      <c r="AB100" s="27"/>
      <c r="AC100" s="27"/>
      <c r="AD100" s="30">
        <f t="shared" si="10"/>
        <v>3854721.65</v>
      </c>
      <c r="AE100" s="36"/>
      <c r="AF100" s="19">
        <v>2022</v>
      </c>
      <c r="AG100" s="19">
        <v>2022</v>
      </c>
    </row>
    <row r="101" spans="1:33" ht="84.95" customHeight="1" x14ac:dyDescent="0.35">
      <c r="A101" s="18">
        <v>338</v>
      </c>
      <c r="B101" s="18" t="s">
        <v>492</v>
      </c>
      <c r="C101" s="19" t="s">
        <v>239</v>
      </c>
      <c r="D101" s="18">
        <v>1980</v>
      </c>
      <c r="E101" s="18">
        <v>9</v>
      </c>
      <c r="F101" s="18">
        <v>1</v>
      </c>
      <c r="G101" s="22">
        <v>2670.6</v>
      </c>
      <c r="H101" s="22">
        <v>2670.6</v>
      </c>
      <c r="I101" s="22">
        <v>2670.6</v>
      </c>
      <c r="J101" s="18">
        <v>105</v>
      </c>
      <c r="K101" s="18" t="s">
        <v>359</v>
      </c>
      <c r="L101" s="18" t="s">
        <v>360</v>
      </c>
      <c r="M101" s="18"/>
      <c r="N101" s="27"/>
      <c r="O101" s="27"/>
      <c r="P101" s="27"/>
      <c r="Q101" s="27"/>
      <c r="R101" s="27"/>
      <c r="S101" s="27"/>
      <c r="T101" s="27"/>
      <c r="U101" s="30">
        <v>1851415.78</v>
      </c>
      <c r="V101" s="27"/>
      <c r="W101" s="27"/>
      <c r="X101" s="27"/>
      <c r="Y101" s="27"/>
      <c r="Z101" s="30">
        <v>75945.039999999994</v>
      </c>
      <c r="AA101" s="30">
        <f t="shared" si="9"/>
        <v>1927360.82</v>
      </c>
      <c r="AB101" s="27"/>
      <c r="AC101" s="27"/>
      <c r="AD101" s="30">
        <f t="shared" si="10"/>
        <v>1927360.82</v>
      </c>
      <c r="AE101" s="36"/>
      <c r="AF101" s="19">
        <v>2022</v>
      </c>
      <c r="AG101" s="19">
        <v>2022</v>
      </c>
    </row>
    <row r="102" spans="1:33" ht="84.95" customHeight="1" x14ac:dyDescent="0.35">
      <c r="A102" s="18">
        <v>339</v>
      </c>
      <c r="B102" s="18" t="s">
        <v>492</v>
      </c>
      <c r="C102" s="19" t="s">
        <v>240</v>
      </c>
      <c r="D102" s="18">
        <v>1980</v>
      </c>
      <c r="E102" s="18">
        <v>9</v>
      </c>
      <c r="F102" s="18">
        <v>1</v>
      </c>
      <c r="G102" s="22">
        <v>2665.04</v>
      </c>
      <c r="H102" s="22">
        <v>2665.04</v>
      </c>
      <c r="I102" s="22">
        <v>2665.04</v>
      </c>
      <c r="J102" s="18">
        <v>103</v>
      </c>
      <c r="K102" s="18" t="s">
        <v>359</v>
      </c>
      <c r="L102" s="18" t="s">
        <v>360</v>
      </c>
      <c r="M102" s="18"/>
      <c r="N102" s="27"/>
      <c r="O102" s="27"/>
      <c r="P102" s="27"/>
      <c r="Q102" s="27"/>
      <c r="R102" s="27"/>
      <c r="S102" s="27"/>
      <c r="T102" s="27"/>
      <c r="U102" s="30">
        <v>1851415.78</v>
      </c>
      <c r="V102" s="27"/>
      <c r="W102" s="27"/>
      <c r="X102" s="27"/>
      <c r="Y102" s="27"/>
      <c r="Z102" s="30">
        <v>75945.039999999994</v>
      </c>
      <c r="AA102" s="30">
        <f t="shared" si="9"/>
        <v>1927360.82</v>
      </c>
      <c r="AB102" s="27"/>
      <c r="AC102" s="27"/>
      <c r="AD102" s="30">
        <f t="shared" si="10"/>
        <v>1927360.82</v>
      </c>
      <c r="AE102" s="36"/>
      <c r="AF102" s="19">
        <v>2022</v>
      </c>
      <c r="AG102" s="19">
        <v>2022</v>
      </c>
    </row>
    <row r="103" spans="1:33" ht="84.95" customHeight="1" x14ac:dyDescent="0.35">
      <c r="A103" s="18">
        <v>340</v>
      </c>
      <c r="B103" s="18" t="s">
        <v>492</v>
      </c>
      <c r="C103" s="19" t="s">
        <v>241</v>
      </c>
      <c r="D103" s="18">
        <v>1980</v>
      </c>
      <c r="E103" s="18">
        <v>9</v>
      </c>
      <c r="F103" s="18">
        <v>2</v>
      </c>
      <c r="G103" s="22">
        <v>4413.8</v>
      </c>
      <c r="H103" s="22">
        <v>4413.8</v>
      </c>
      <c r="I103" s="22">
        <v>4413.8</v>
      </c>
      <c r="J103" s="18">
        <v>175</v>
      </c>
      <c r="K103" s="18" t="s">
        <v>359</v>
      </c>
      <c r="L103" s="18" t="s">
        <v>360</v>
      </c>
      <c r="M103" s="18"/>
      <c r="N103" s="27"/>
      <c r="O103" s="27"/>
      <c r="P103" s="27"/>
      <c r="Q103" s="27"/>
      <c r="R103" s="27"/>
      <c r="S103" s="27"/>
      <c r="T103" s="27"/>
      <c r="U103" s="30">
        <v>3702831.57</v>
      </c>
      <c r="V103" s="27"/>
      <c r="W103" s="27"/>
      <c r="X103" s="27"/>
      <c r="Y103" s="27"/>
      <c r="Z103" s="30">
        <v>151890.07999999999</v>
      </c>
      <c r="AA103" s="30">
        <f t="shared" si="9"/>
        <v>3854721.65</v>
      </c>
      <c r="AB103" s="27"/>
      <c r="AC103" s="27"/>
      <c r="AD103" s="30">
        <f t="shared" si="10"/>
        <v>3854721.65</v>
      </c>
      <c r="AE103" s="36"/>
      <c r="AF103" s="19">
        <v>2022</v>
      </c>
      <c r="AG103" s="19">
        <v>2022</v>
      </c>
    </row>
    <row r="104" spans="1:33" ht="84.95" customHeight="1" x14ac:dyDescent="0.35">
      <c r="A104" s="18">
        <v>341</v>
      </c>
      <c r="B104" s="18" t="s">
        <v>492</v>
      </c>
      <c r="C104" s="19" t="s">
        <v>242</v>
      </c>
      <c r="D104" s="18">
        <v>1980</v>
      </c>
      <c r="E104" s="18">
        <v>9</v>
      </c>
      <c r="F104" s="18">
        <v>4</v>
      </c>
      <c r="G104" s="22">
        <v>8621</v>
      </c>
      <c r="H104" s="22">
        <v>8621</v>
      </c>
      <c r="I104" s="22">
        <v>8621</v>
      </c>
      <c r="J104" s="18">
        <v>335</v>
      </c>
      <c r="K104" s="18" t="s">
        <v>359</v>
      </c>
      <c r="L104" s="18" t="s">
        <v>360</v>
      </c>
      <c r="M104" s="18"/>
      <c r="N104" s="27"/>
      <c r="O104" s="27"/>
      <c r="P104" s="27"/>
      <c r="Q104" s="27"/>
      <c r="R104" s="27"/>
      <c r="S104" s="27"/>
      <c r="T104" s="27"/>
      <c r="U104" s="30">
        <v>7405663.1399999997</v>
      </c>
      <c r="V104" s="27"/>
      <c r="W104" s="27"/>
      <c r="X104" s="27"/>
      <c r="Y104" s="27"/>
      <c r="Z104" s="30">
        <v>303780.15999999997</v>
      </c>
      <c r="AA104" s="30">
        <f t="shared" si="9"/>
        <v>7709443.2999999998</v>
      </c>
      <c r="AB104" s="27"/>
      <c r="AC104" s="27"/>
      <c r="AD104" s="30">
        <f t="shared" si="10"/>
        <v>7709443.2999999998</v>
      </c>
      <c r="AE104" s="36"/>
      <c r="AF104" s="19">
        <v>2022</v>
      </c>
      <c r="AG104" s="19">
        <v>2022</v>
      </c>
    </row>
    <row r="105" spans="1:33" ht="84.95" customHeight="1" x14ac:dyDescent="0.35">
      <c r="A105" s="18">
        <v>342</v>
      </c>
      <c r="B105" s="18" t="s">
        <v>492</v>
      </c>
      <c r="C105" s="19" t="s">
        <v>243</v>
      </c>
      <c r="D105" s="18">
        <v>1980</v>
      </c>
      <c r="E105" s="18">
        <v>9</v>
      </c>
      <c r="F105" s="18">
        <v>1</v>
      </c>
      <c r="G105" s="22">
        <v>2586.6999999999998</v>
      </c>
      <c r="H105" s="22">
        <v>2586.6999999999998</v>
      </c>
      <c r="I105" s="22">
        <v>2586.6999999999998</v>
      </c>
      <c r="J105" s="18">
        <v>102</v>
      </c>
      <c r="K105" s="18" t="s">
        <v>359</v>
      </c>
      <c r="L105" s="18" t="s">
        <v>360</v>
      </c>
      <c r="M105" s="18"/>
      <c r="N105" s="27"/>
      <c r="O105" s="27"/>
      <c r="P105" s="27"/>
      <c r="Q105" s="27"/>
      <c r="R105" s="27"/>
      <c r="S105" s="27"/>
      <c r="T105" s="27"/>
      <c r="U105" s="30">
        <v>1851415.78</v>
      </c>
      <c r="V105" s="27"/>
      <c r="W105" s="27"/>
      <c r="X105" s="27"/>
      <c r="Y105" s="27"/>
      <c r="Z105" s="30">
        <v>75945.039999999994</v>
      </c>
      <c r="AA105" s="30">
        <f t="shared" si="9"/>
        <v>1927360.82</v>
      </c>
      <c r="AB105" s="27"/>
      <c r="AC105" s="27"/>
      <c r="AD105" s="30">
        <f t="shared" si="10"/>
        <v>1927360.82</v>
      </c>
      <c r="AE105" s="36"/>
      <c r="AF105" s="19">
        <v>2022</v>
      </c>
      <c r="AG105" s="19">
        <v>2022</v>
      </c>
    </row>
    <row r="106" spans="1:33" ht="84.95" customHeight="1" x14ac:dyDescent="0.35">
      <c r="A106" s="18">
        <v>343</v>
      </c>
      <c r="B106" s="18" t="s">
        <v>492</v>
      </c>
      <c r="C106" s="19" t="s">
        <v>244</v>
      </c>
      <c r="D106" s="18">
        <v>1980</v>
      </c>
      <c r="E106" s="18">
        <v>9</v>
      </c>
      <c r="F106" s="18">
        <v>4</v>
      </c>
      <c r="G106" s="37">
        <v>10922</v>
      </c>
      <c r="H106" s="22">
        <v>12439.4</v>
      </c>
      <c r="I106" s="22">
        <v>12439.4</v>
      </c>
      <c r="J106" s="18">
        <v>661</v>
      </c>
      <c r="K106" s="18" t="s">
        <v>359</v>
      </c>
      <c r="L106" s="18" t="s">
        <v>360</v>
      </c>
      <c r="M106" s="18"/>
      <c r="N106" s="27"/>
      <c r="O106" s="27"/>
      <c r="P106" s="27"/>
      <c r="Q106" s="27"/>
      <c r="R106" s="27"/>
      <c r="S106" s="27"/>
      <c r="T106" s="27"/>
      <c r="U106" s="30">
        <v>7405663.1399999997</v>
      </c>
      <c r="V106" s="27"/>
      <c r="W106" s="27"/>
      <c r="X106" s="27"/>
      <c r="Y106" s="27"/>
      <c r="Z106" s="30">
        <v>303780.15999999997</v>
      </c>
      <c r="AA106" s="30">
        <f t="shared" si="9"/>
        <v>7709443.2999999998</v>
      </c>
      <c r="AB106" s="27"/>
      <c r="AC106" s="27"/>
      <c r="AD106" s="30">
        <f t="shared" si="10"/>
        <v>7709443.2999999998</v>
      </c>
      <c r="AE106" s="36"/>
      <c r="AF106" s="19">
        <v>2022</v>
      </c>
      <c r="AG106" s="19">
        <v>2022</v>
      </c>
    </row>
    <row r="107" spans="1:33" ht="84.95" customHeight="1" x14ac:dyDescent="0.35">
      <c r="A107" s="18">
        <v>344</v>
      </c>
      <c r="B107" s="18" t="s">
        <v>492</v>
      </c>
      <c r="C107" s="19" t="s">
        <v>245</v>
      </c>
      <c r="D107" s="18">
        <v>1980</v>
      </c>
      <c r="E107" s="18">
        <v>9</v>
      </c>
      <c r="F107" s="18">
        <v>1</v>
      </c>
      <c r="G107" s="22">
        <v>1847.6</v>
      </c>
      <c r="H107" s="22">
        <v>1847.6</v>
      </c>
      <c r="I107" s="22">
        <v>1847.6</v>
      </c>
      <c r="J107" s="18">
        <v>81</v>
      </c>
      <c r="K107" s="18" t="s">
        <v>359</v>
      </c>
      <c r="L107" s="18" t="s">
        <v>360</v>
      </c>
      <c r="M107" s="18"/>
      <c r="N107" s="27"/>
      <c r="O107" s="27"/>
      <c r="P107" s="27"/>
      <c r="Q107" s="27"/>
      <c r="R107" s="27"/>
      <c r="S107" s="27"/>
      <c r="T107" s="27"/>
      <c r="U107" s="30">
        <v>1851415.78</v>
      </c>
      <c r="V107" s="27"/>
      <c r="W107" s="27"/>
      <c r="X107" s="27"/>
      <c r="Y107" s="27"/>
      <c r="Z107" s="30">
        <v>75945.039999999994</v>
      </c>
      <c r="AA107" s="30">
        <f t="shared" si="9"/>
        <v>1927360.82</v>
      </c>
      <c r="AB107" s="27"/>
      <c r="AC107" s="27"/>
      <c r="AD107" s="30">
        <f t="shared" si="10"/>
        <v>1927360.82</v>
      </c>
      <c r="AE107" s="36"/>
      <c r="AF107" s="19">
        <v>2022</v>
      </c>
      <c r="AG107" s="19">
        <v>2022</v>
      </c>
    </row>
    <row r="108" spans="1:33" ht="84.95" customHeight="1" x14ac:dyDescent="0.35">
      <c r="A108" s="18">
        <v>345</v>
      </c>
      <c r="B108" s="18" t="s">
        <v>492</v>
      </c>
      <c r="C108" s="19" t="s">
        <v>246</v>
      </c>
      <c r="D108" s="18">
        <v>1980</v>
      </c>
      <c r="E108" s="18">
        <v>9</v>
      </c>
      <c r="F108" s="18">
        <v>2</v>
      </c>
      <c r="G108" s="22">
        <v>4413.5</v>
      </c>
      <c r="H108" s="22">
        <v>4413.5</v>
      </c>
      <c r="I108" s="22">
        <v>4413.5</v>
      </c>
      <c r="J108" s="18">
        <v>170</v>
      </c>
      <c r="K108" s="18" t="s">
        <v>359</v>
      </c>
      <c r="L108" s="18" t="s">
        <v>360</v>
      </c>
      <c r="M108" s="18"/>
      <c r="N108" s="27"/>
      <c r="O108" s="27"/>
      <c r="P108" s="27"/>
      <c r="Q108" s="27"/>
      <c r="R108" s="27"/>
      <c r="S108" s="27"/>
      <c r="T108" s="27"/>
      <c r="U108" s="30">
        <v>3702831.57</v>
      </c>
      <c r="V108" s="27"/>
      <c r="W108" s="27"/>
      <c r="X108" s="27"/>
      <c r="Y108" s="27"/>
      <c r="Z108" s="30">
        <v>151890.07999999999</v>
      </c>
      <c r="AA108" s="30">
        <f t="shared" si="9"/>
        <v>3854721.65</v>
      </c>
      <c r="AB108" s="27"/>
      <c r="AC108" s="27"/>
      <c r="AD108" s="30">
        <f t="shared" si="10"/>
        <v>3854721.65</v>
      </c>
      <c r="AE108" s="36"/>
      <c r="AF108" s="19">
        <v>2022</v>
      </c>
      <c r="AG108" s="19">
        <v>2022</v>
      </c>
    </row>
    <row r="109" spans="1:33" ht="84.95" customHeight="1" x14ac:dyDescent="0.35">
      <c r="A109" s="18">
        <v>346</v>
      </c>
      <c r="B109" s="18" t="s">
        <v>492</v>
      </c>
      <c r="C109" s="21" t="s">
        <v>247</v>
      </c>
      <c r="D109" s="18" t="s">
        <v>381</v>
      </c>
      <c r="E109" s="18">
        <v>5</v>
      </c>
      <c r="F109" s="18">
        <v>8</v>
      </c>
      <c r="G109" s="22">
        <v>6302.2</v>
      </c>
      <c r="H109" s="22">
        <v>5765.8</v>
      </c>
      <c r="I109" s="22">
        <v>5765.8</v>
      </c>
      <c r="J109" s="18">
        <v>303</v>
      </c>
      <c r="K109" s="18" t="s">
        <v>359</v>
      </c>
      <c r="L109" s="18" t="s">
        <v>360</v>
      </c>
      <c r="M109" s="18"/>
      <c r="N109" s="27"/>
      <c r="O109" s="28">
        <v>2377151.2400000002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8">
        <v>124000</v>
      </c>
      <c r="AA109" s="28">
        <f t="shared" ref="AA109:AA111" si="11">SUM(O109+Z109)</f>
        <v>2501151.2400000002</v>
      </c>
      <c r="AB109" s="28">
        <v>2501151.2400000002</v>
      </c>
      <c r="AC109" s="27"/>
      <c r="AD109" s="27"/>
      <c r="AE109" s="36"/>
      <c r="AF109" s="21">
        <v>2022</v>
      </c>
      <c r="AG109" s="21">
        <v>2022</v>
      </c>
    </row>
    <row r="110" spans="1:33" ht="84.95" customHeight="1" x14ac:dyDescent="0.35">
      <c r="A110" s="18">
        <v>347</v>
      </c>
      <c r="B110" s="18" t="s">
        <v>492</v>
      </c>
      <c r="C110" s="21" t="s">
        <v>248</v>
      </c>
      <c r="D110" s="18">
        <v>1969</v>
      </c>
      <c r="E110" s="18">
        <v>5</v>
      </c>
      <c r="F110" s="18">
        <v>6</v>
      </c>
      <c r="G110" s="22">
        <v>4454.3999999999996</v>
      </c>
      <c r="H110" s="22">
        <v>4375.5</v>
      </c>
      <c r="I110" s="22">
        <v>4375.5</v>
      </c>
      <c r="J110" s="18">
        <v>216</v>
      </c>
      <c r="K110" s="18" t="s">
        <v>359</v>
      </c>
      <c r="L110" s="18" t="s">
        <v>360</v>
      </c>
      <c r="M110" s="18"/>
      <c r="N110" s="27"/>
      <c r="O110" s="28">
        <v>2377151.2400000002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8">
        <v>124000</v>
      </c>
      <c r="AA110" s="28">
        <f t="shared" si="11"/>
        <v>2501151.2400000002</v>
      </c>
      <c r="AB110" s="28">
        <v>2501151.2400000002</v>
      </c>
      <c r="AC110" s="27"/>
      <c r="AD110" s="27"/>
      <c r="AE110" s="36"/>
      <c r="AF110" s="21">
        <v>2022</v>
      </c>
      <c r="AG110" s="21">
        <v>2022</v>
      </c>
    </row>
    <row r="111" spans="1:33" ht="84.95" customHeight="1" x14ac:dyDescent="0.35">
      <c r="A111" s="18">
        <v>348</v>
      </c>
      <c r="B111" s="18" t="s">
        <v>492</v>
      </c>
      <c r="C111" s="21" t="s">
        <v>249</v>
      </c>
      <c r="D111" s="18">
        <v>1969</v>
      </c>
      <c r="E111" s="18">
        <v>5</v>
      </c>
      <c r="F111" s="18">
        <v>6</v>
      </c>
      <c r="G111" s="22">
        <v>4383.5</v>
      </c>
      <c r="H111" s="22">
        <v>4367.8</v>
      </c>
      <c r="I111" s="22">
        <v>4367.8</v>
      </c>
      <c r="J111" s="18">
        <v>232</v>
      </c>
      <c r="K111" s="18" t="s">
        <v>359</v>
      </c>
      <c r="L111" s="18" t="s">
        <v>360</v>
      </c>
      <c r="M111" s="18"/>
      <c r="N111" s="27"/>
      <c r="O111" s="28">
        <v>2377151.2400000002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8">
        <v>124000</v>
      </c>
      <c r="AA111" s="28">
        <f t="shared" si="11"/>
        <v>2501151.2400000002</v>
      </c>
      <c r="AB111" s="28">
        <v>2501151.2400000002</v>
      </c>
      <c r="AC111" s="27"/>
      <c r="AD111" s="27"/>
      <c r="AE111" s="36"/>
      <c r="AF111" s="21">
        <v>2022</v>
      </c>
      <c r="AG111" s="21">
        <v>2022</v>
      </c>
    </row>
    <row r="112" spans="1:33" ht="84.95" customHeight="1" x14ac:dyDescent="0.35">
      <c r="A112" s="18">
        <v>349</v>
      </c>
      <c r="B112" s="18" t="s">
        <v>492</v>
      </c>
      <c r="C112" s="18" t="s">
        <v>395</v>
      </c>
      <c r="D112" s="18">
        <v>1966</v>
      </c>
      <c r="E112" s="18">
        <v>5</v>
      </c>
      <c r="F112" s="18">
        <v>8</v>
      </c>
      <c r="G112" s="37">
        <v>6425.3</v>
      </c>
      <c r="H112" s="22">
        <f>5800.9+57.3</f>
        <v>5858.2</v>
      </c>
      <c r="I112" s="22">
        <v>3999.6</v>
      </c>
      <c r="J112" s="18">
        <v>230</v>
      </c>
      <c r="K112" s="18" t="s">
        <v>359</v>
      </c>
      <c r="L112" s="18" t="s">
        <v>360</v>
      </c>
      <c r="M112" s="18"/>
      <c r="N112" s="27"/>
      <c r="O112" s="27">
        <f>ROUND(H112*3349.66*1.015,2)</f>
        <v>19917322.890000001</v>
      </c>
      <c r="P112" s="27">
        <f>ROUND(H112*650.2*1.015,2)</f>
        <v>3866136.66</v>
      </c>
      <c r="Q112" s="27">
        <f>ROUND(H112*643.1*1.015,2)</f>
        <v>3823919.55</v>
      </c>
      <c r="R112" s="27">
        <f>1197448.78*1.015</f>
        <v>1215410.5116999999</v>
      </c>
      <c r="S112" s="27">
        <f>ROUND(H112*644.55*1.015,2)</f>
        <v>3832541.35</v>
      </c>
      <c r="T112" s="29"/>
      <c r="U112" s="27"/>
      <c r="V112" s="27"/>
      <c r="W112" s="27"/>
      <c r="X112" s="27"/>
      <c r="Y112" s="27"/>
      <c r="Z112" s="27">
        <v>1457558.06</v>
      </c>
      <c r="AA112" s="27">
        <f>SUM(O112+P112+Q112+R112+S112+Z112)</f>
        <v>34112889.021700002</v>
      </c>
      <c r="AB112" s="27"/>
      <c r="AC112" s="27"/>
      <c r="AD112" s="27">
        <f t="shared" si="10"/>
        <v>34112889.021700002</v>
      </c>
      <c r="AE112" s="36"/>
      <c r="AF112" s="18">
        <v>2022</v>
      </c>
      <c r="AG112" s="18">
        <v>2023</v>
      </c>
    </row>
    <row r="113" spans="1:33" ht="84.95" customHeight="1" x14ac:dyDescent="0.35">
      <c r="A113" s="18">
        <v>350</v>
      </c>
      <c r="B113" s="18" t="s">
        <v>492</v>
      </c>
      <c r="C113" s="18" t="s">
        <v>396</v>
      </c>
      <c r="D113" s="18">
        <v>1955</v>
      </c>
      <c r="E113" s="18">
        <v>5</v>
      </c>
      <c r="F113" s="18">
        <v>4</v>
      </c>
      <c r="G113" s="22">
        <v>5210.3999999999996</v>
      </c>
      <c r="H113" s="22">
        <f>3409.3+1799.3</f>
        <v>5208.6000000000004</v>
      </c>
      <c r="I113" s="22">
        <v>3409.3</v>
      </c>
      <c r="J113" s="18" t="s">
        <v>358</v>
      </c>
      <c r="K113" s="18" t="s">
        <v>359</v>
      </c>
      <c r="L113" s="18" t="s">
        <v>360</v>
      </c>
      <c r="M113" s="18"/>
      <c r="N113" s="27"/>
      <c r="O113" s="27"/>
      <c r="P113" s="27"/>
      <c r="Q113" s="27"/>
      <c r="R113" s="27"/>
      <c r="S113" s="27"/>
      <c r="T113" s="27">
        <f>ROUND(H113*338.11*1.015,2)</f>
        <v>1787495.94</v>
      </c>
      <c r="U113" s="27"/>
      <c r="V113" s="27"/>
      <c r="W113" s="27"/>
      <c r="X113" s="27"/>
      <c r="Y113" s="27"/>
      <c r="Z113" s="27">
        <v>486639.82</v>
      </c>
      <c r="AA113" s="27">
        <f>SUM(T113+Z113)</f>
        <v>2274135.7599999998</v>
      </c>
      <c r="AB113" s="27"/>
      <c r="AC113" s="27"/>
      <c r="AD113" s="27">
        <f>SUM(N113:Z113)</f>
        <v>2274135.7599999998</v>
      </c>
      <c r="AE113" s="36"/>
      <c r="AF113" s="18">
        <v>2020</v>
      </c>
      <c r="AG113" s="18">
        <v>2022</v>
      </c>
    </row>
    <row r="114" spans="1:33" ht="84.95" customHeight="1" x14ac:dyDescent="0.35">
      <c r="A114" s="18">
        <v>351</v>
      </c>
      <c r="B114" s="18" t="s">
        <v>492</v>
      </c>
      <c r="C114" s="19" t="s">
        <v>250</v>
      </c>
      <c r="D114" s="18">
        <v>1978</v>
      </c>
      <c r="E114" s="18">
        <v>9</v>
      </c>
      <c r="F114" s="18">
        <v>3</v>
      </c>
      <c r="G114" s="22">
        <v>8434.5</v>
      </c>
      <c r="H114" s="22">
        <v>8434.5</v>
      </c>
      <c r="I114" s="22">
        <v>8434.5</v>
      </c>
      <c r="J114" s="18">
        <v>264</v>
      </c>
      <c r="K114" s="18" t="s">
        <v>359</v>
      </c>
      <c r="L114" s="18" t="s">
        <v>360</v>
      </c>
      <c r="M114" s="18"/>
      <c r="N114" s="27"/>
      <c r="O114" s="27"/>
      <c r="P114" s="27"/>
      <c r="Q114" s="27"/>
      <c r="R114" s="27"/>
      <c r="S114" s="27"/>
      <c r="T114" s="27"/>
      <c r="U114" s="30">
        <v>5554247.3499999996</v>
      </c>
      <c r="V114" s="27"/>
      <c r="W114" s="27"/>
      <c r="X114" s="27"/>
      <c r="Y114" s="27"/>
      <c r="Z114" s="30">
        <v>227835.12</v>
      </c>
      <c r="AA114" s="30">
        <f t="shared" ref="AA114:AA128" si="12">SUM(U114+Z114)</f>
        <v>5782082.4699999997</v>
      </c>
      <c r="AB114" s="39"/>
      <c r="AC114" s="27"/>
      <c r="AD114" s="30">
        <f t="shared" ref="AD114:AD128" si="13">AA114</f>
        <v>5782082.4699999997</v>
      </c>
      <c r="AE114" s="36"/>
      <c r="AF114" s="19">
        <v>2022</v>
      </c>
      <c r="AG114" s="19">
        <v>2022</v>
      </c>
    </row>
    <row r="115" spans="1:33" ht="84.95" customHeight="1" x14ac:dyDescent="0.35">
      <c r="A115" s="18">
        <v>352</v>
      </c>
      <c r="B115" s="18" t="s">
        <v>492</v>
      </c>
      <c r="C115" s="19" t="s">
        <v>251</v>
      </c>
      <c r="D115" s="18">
        <v>1980</v>
      </c>
      <c r="E115" s="18">
        <v>9</v>
      </c>
      <c r="F115" s="18">
        <v>4</v>
      </c>
      <c r="G115" s="22">
        <v>12557.4</v>
      </c>
      <c r="H115" s="22">
        <v>12557.4</v>
      </c>
      <c r="I115" s="22">
        <v>12557.4</v>
      </c>
      <c r="J115" s="18">
        <v>505</v>
      </c>
      <c r="K115" s="18" t="s">
        <v>359</v>
      </c>
      <c r="L115" s="18" t="s">
        <v>360</v>
      </c>
      <c r="M115" s="18"/>
      <c r="N115" s="27"/>
      <c r="O115" s="27"/>
      <c r="P115" s="27"/>
      <c r="Q115" s="27"/>
      <c r="R115" s="27"/>
      <c r="S115" s="27"/>
      <c r="T115" s="27"/>
      <c r="U115" s="30">
        <v>7405663.1399999997</v>
      </c>
      <c r="V115" s="27"/>
      <c r="W115" s="27"/>
      <c r="X115" s="27"/>
      <c r="Y115" s="27"/>
      <c r="Z115" s="30">
        <v>303780.15999999997</v>
      </c>
      <c r="AA115" s="30">
        <f t="shared" si="12"/>
        <v>7709443.2999999998</v>
      </c>
      <c r="AB115" s="39"/>
      <c r="AC115" s="27"/>
      <c r="AD115" s="30">
        <f t="shared" si="13"/>
        <v>7709443.2999999998</v>
      </c>
      <c r="AE115" s="36"/>
      <c r="AF115" s="19">
        <v>2022</v>
      </c>
      <c r="AG115" s="19">
        <v>2022</v>
      </c>
    </row>
    <row r="116" spans="1:33" ht="84.95" customHeight="1" x14ac:dyDescent="0.35">
      <c r="A116" s="18">
        <v>353</v>
      </c>
      <c r="B116" s="18" t="s">
        <v>492</v>
      </c>
      <c r="C116" s="19" t="s">
        <v>252</v>
      </c>
      <c r="D116" s="18">
        <v>1980</v>
      </c>
      <c r="E116" s="18">
        <v>9</v>
      </c>
      <c r="F116" s="18">
        <v>1</v>
      </c>
      <c r="G116" s="22">
        <v>3006.6</v>
      </c>
      <c r="H116" s="22">
        <v>3006.6</v>
      </c>
      <c r="I116" s="22">
        <v>3006.6</v>
      </c>
      <c r="J116" s="18">
        <v>166</v>
      </c>
      <c r="K116" s="18" t="s">
        <v>359</v>
      </c>
      <c r="L116" s="18" t="s">
        <v>360</v>
      </c>
      <c r="M116" s="18"/>
      <c r="N116" s="27"/>
      <c r="O116" s="27"/>
      <c r="P116" s="27"/>
      <c r="Q116" s="27"/>
      <c r="R116" s="27"/>
      <c r="S116" s="27"/>
      <c r="T116" s="27"/>
      <c r="U116" s="30">
        <v>1851415.78</v>
      </c>
      <c r="V116" s="27"/>
      <c r="W116" s="27"/>
      <c r="X116" s="27"/>
      <c r="Y116" s="27"/>
      <c r="Z116" s="30">
        <v>75945.039999999994</v>
      </c>
      <c r="AA116" s="30">
        <f t="shared" si="12"/>
        <v>1927360.82</v>
      </c>
      <c r="AB116" s="39"/>
      <c r="AC116" s="27"/>
      <c r="AD116" s="30">
        <f t="shared" si="13"/>
        <v>1927360.82</v>
      </c>
      <c r="AE116" s="36"/>
      <c r="AF116" s="19">
        <v>2022</v>
      </c>
      <c r="AG116" s="19">
        <v>2022</v>
      </c>
    </row>
    <row r="117" spans="1:33" ht="84.95" customHeight="1" x14ac:dyDescent="0.35">
      <c r="A117" s="18">
        <v>354</v>
      </c>
      <c r="B117" s="18" t="s">
        <v>492</v>
      </c>
      <c r="C117" s="19" t="s">
        <v>253</v>
      </c>
      <c r="D117" s="18">
        <v>1981</v>
      </c>
      <c r="E117" s="18">
        <v>9</v>
      </c>
      <c r="F117" s="18">
        <v>1</v>
      </c>
      <c r="G117" s="22">
        <v>2081.1</v>
      </c>
      <c r="H117" s="22">
        <v>2081.1</v>
      </c>
      <c r="I117" s="22">
        <v>2081.1</v>
      </c>
      <c r="J117" s="18">
        <v>88</v>
      </c>
      <c r="K117" s="18" t="s">
        <v>359</v>
      </c>
      <c r="L117" s="18" t="s">
        <v>360</v>
      </c>
      <c r="M117" s="18"/>
      <c r="N117" s="27"/>
      <c r="O117" s="27"/>
      <c r="P117" s="27"/>
      <c r="Q117" s="27"/>
      <c r="R117" s="27"/>
      <c r="S117" s="27"/>
      <c r="T117" s="27"/>
      <c r="U117" s="30">
        <v>1851415.78</v>
      </c>
      <c r="V117" s="27"/>
      <c r="W117" s="27"/>
      <c r="X117" s="27"/>
      <c r="Y117" s="27"/>
      <c r="Z117" s="30">
        <v>75945.039999999994</v>
      </c>
      <c r="AA117" s="30">
        <f t="shared" si="12"/>
        <v>1927360.82</v>
      </c>
      <c r="AB117" s="39"/>
      <c r="AC117" s="27"/>
      <c r="AD117" s="30">
        <f t="shared" si="13"/>
        <v>1927360.82</v>
      </c>
      <c r="AE117" s="36"/>
      <c r="AF117" s="19">
        <v>2022</v>
      </c>
      <c r="AG117" s="19">
        <v>2022</v>
      </c>
    </row>
    <row r="118" spans="1:33" ht="84.95" customHeight="1" x14ac:dyDescent="0.35">
      <c r="A118" s="18">
        <v>355</v>
      </c>
      <c r="B118" s="18" t="s">
        <v>492</v>
      </c>
      <c r="C118" s="19" t="s">
        <v>254</v>
      </c>
      <c r="D118" s="18">
        <v>1980</v>
      </c>
      <c r="E118" s="18">
        <v>9</v>
      </c>
      <c r="F118" s="18">
        <v>2</v>
      </c>
      <c r="G118" s="22">
        <v>4425.2</v>
      </c>
      <c r="H118" s="22">
        <v>4425.2</v>
      </c>
      <c r="I118" s="22">
        <v>4425.2</v>
      </c>
      <c r="J118" s="18">
        <v>167</v>
      </c>
      <c r="K118" s="18" t="s">
        <v>359</v>
      </c>
      <c r="L118" s="18" t="s">
        <v>360</v>
      </c>
      <c r="M118" s="18"/>
      <c r="N118" s="27"/>
      <c r="O118" s="27"/>
      <c r="P118" s="27"/>
      <c r="Q118" s="27"/>
      <c r="R118" s="27"/>
      <c r="S118" s="27"/>
      <c r="T118" s="27"/>
      <c r="U118" s="30">
        <v>3702831.57</v>
      </c>
      <c r="V118" s="27"/>
      <c r="W118" s="27"/>
      <c r="X118" s="27"/>
      <c r="Y118" s="27"/>
      <c r="Z118" s="30">
        <v>151890.07999999999</v>
      </c>
      <c r="AA118" s="30">
        <f t="shared" si="12"/>
        <v>3854721.65</v>
      </c>
      <c r="AB118" s="39"/>
      <c r="AC118" s="27"/>
      <c r="AD118" s="30">
        <f t="shared" si="13"/>
        <v>3854721.65</v>
      </c>
      <c r="AE118" s="36"/>
      <c r="AF118" s="19">
        <v>2022</v>
      </c>
      <c r="AG118" s="19">
        <v>2022</v>
      </c>
    </row>
    <row r="119" spans="1:33" ht="84.95" customHeight="1" x14ac:dyDescent="0.35">
      <c r="A119" s="18">
        <v>356</v>
      </c>
      <c r="B119" s="18" t="s">
        <v>492</v>
      </c>
      <c r="C119" s="19" t="s">
        <v>255</v>
      </c>
      <c r="D119" s="18">
        <v>1979</v>
      </c>
      <c r="E119" s="18">
        <v>9</v>
      </c>
      <c r="F119" s="18">
        <v>1</v>
      </c>
      <c r="G119" s="22">
        <v>2697.4</v>
      </c>
      <c r="H119" s="22">
        <v>2697.4</v>
      </c>
      <c r="I119" s="22">
        <v>2697.4</v>
      </c>
      <c r="J119" s="18">
        <v>105</v>
      </c>
      <c r="K119" s="18" t="s">
        <v>359</v>
      </c>
      <c r="L119" s="18" t="s">
        <v>360</v>
      </c>
      <c r="M119" s="18"/>
      <c r="N119" s="27"/>
      <c r="O119" s="27"/>
      <c r="P119" s="27"/>
      <c r="Q119" s="27"/>
      <c r="R119" s="27"/>
      <c r="S119" s="27"/>
      <c r="T119" s="27"/>
      <c r="U119" s="30">
        <v>1851415.78</v>
      </c>
      <c r="V119" s="27"/>
      <c r="W119" s="27"/>
      <c r="X119" s="27"/>
      <c r="Y119" s="27"/>
      <c r="Z119" s="30">
        <v>75945.039999999994</v>
      </c>
      <c r="AA119" s="30">
        <f t="shared" si="12"/>
        <v>1927360.82</v>
      </c>
      <c r="AB119" s="39"/>
      <c r="AC119" s="27"/>
      <c r="AD119" s="30">
        <f t="shared" si="13"/>
        <v>1927360.82</v>
      </c>
      <c r="AE119" s="36"/>
      <c r="AF119" s="19">
        <v>2022</v>
      </c>
      <c r="AG119" s="19">
        <v>2022</v>
      </c>
    </row>
    <row r="120" spans="1:33" ht="84.95" customHeight="1" x14ac:dyDescent="0.35">
      <c r="A120" s="18">
        <v>357</v>
      </c>
      <c r="B120" s="18" t="s">
        <v>492</v>
      </c>
      <c r="C120" s="19" t="s">
        <v>256</v>
      </c>
      <c r="D120" s="18">
        <v>1979</v>
      </c>
      <c r="E120" s="18">
        <v>9</v>
      </c>
      <c r="F120" s="18">
        <v>2</v>
      </c>
      <c r="G120" s="22">
        <v>6128.9</v>
      </c>
      <c r="H120" s="22">
        <v>6128.9</v>
      </c>
      <c r="I120" s="22">
        <v>6128.9</v>
      </c>
      <c r="J120" s="18">
        <v>328</v>
      </c>
      <c r="K120" s="18" t="s">
        <v>359</v>
      </c>
      <c r="L120" s="18" t="s">
        <v>360</v>
      </c>
      <c r="M120" s="18"/>
      <c r="N120" s="27"/>
      <c r="O120" s="27"/>
      <c r="P120" s="27"/>
      <c r="Q120" s="27"/>
      <c r="R120" s="27"/>
      <c r="S120" s="27"/>
      <c r="T120" s="27"/>
      <c r="U120" s="30">
        <v>3702831.57</v>
      </c>
      <c r="V120" s="27"/>
      <c r="W120" s="27"/>
      <c r="X120" s="27"/>
      <c r="Y120" s="27"/>
      <c r="Z120" s="30">
        <v>151890.07999999999</v>
      </c>
      <c r="AA120" s="30">
        <f t="shared" si="12"/>
        <v>3854721.65</v>
      </c>
      <c r="AB120" s="39"/>
      <c r="AC120" s="27"/>
      <c r="AD120" s="30">
        <f t="shared" si="13"/>
        <v>3854721.65</v>
      </c>
      <c r="AE120" s="36"/>
      <c r="AF120" s="19">
        <v>2022</v>
      </c>
      <c r="AG120" s="19">
        <v>2022</v>
      </c>
    </row>
    <row r="121" spans="1:33" ht="84.95" customHeight="1" x14ac:dyDescent="0.35">
      <c r="A121" s="18">
        <v>358</v>
      </c>
      <c r="B121" s="18" t="s">
        <v>492</v>
      </c>
      <c r="C121" s="19" t="s">
        <v>257</v>
      </c>
      <c r="D121" s="18">
        <v>1976</v>
      </c>
      <c r="E121" s="18">
        <v>9</v>
      </c>
      <c r="F121" s="18">
        <v>4</v>
      </c>
      <c r="G121" s="22">
        <v>9237.2999999999993</v>
      </c>
      <c r="H121" s="22">
        <v>9237.2999999999993</v>
      </c>
      <c r="I121" s="22">
        <v>9237.2999999999993</v>
      </c>
      <c r="J121" s="18">
        <v>360</v>
      </c>
      <c r="K121" s="18" t="s">
        <v>359</v>
      </c>
      <c r="L121" s="18" t="s">
        <v>360</v>
      </c>
      <c r="M121" s="18"/>
      <c r="N121" s="27"/>
      <c r="O121" s="27"/>
      <c r="P121" s="27"/>
      <c r="Q121" s="27"/>
      <c r="R121" s="27"/>
      <c r="S121" s="27"/>
      <c r="T121" s="27"/>
      <c r="U121" s="30">
        <v>7405663.1399999997</v>
      </c>
      <c r="V121" s="27"/>
      <c r="W121" s="27"/>
      <c r="X121" s="27"/>
      <c r="Y121" s="27"/>
      <c r="Z121" s="30">
        <v>303780.15999999997</v>
      </c>
      <c r="AA121" s="30">
        <f t="shared" si="12"/>
        <v>7709443.2999999998</v>
      </c>
      <c r="AB121" s="39"/>
      <c r="AC121" s="27"/>
      <c r="AD121" s="30">
        <f t="shared" si="13"/>
        <v>7709443.2999999998</v>
      </c>
      <c r="AE121" s="36"/>
      <c r="AF121" s="19">
        <v>2022</v>
      </c>
      <c r="AG121" s="19">
        <v>2022</v>
      </c>
    </row>
    <row r="122" spans="1:33" ht="84.95" customHeight="1" x14ac:dyDescent="0.35">
      <c r="A122" s="18">
        <v>359</v>
      </c>
      <c r="B122" s="18" t="s">
        <v>492</v>
      </c>
      <c r="C122" s="19" t="s">
        <v>258</v>
      </c>
      <c r="D122" s="18">
        <v>1976</v>
      </c>
      <c r="E122" s="18">
        <v>9</v>
      </c>
      <c r="F122" s="18">
        <v>4</v>
      </c>
      <c r="G122" s="22">
        <v>9332.6</v>
      </c>
      <c r="H122" s="22">
        <v>9332.6</v>
      </c>
      <c r="I122" s="22">
        <v>9332.6</v>
      </c>
      <c r="J122" s="18">
        <v>351</v>
      </c>
      <c r="K122" s="18" t="s">
        <v>359</v>
      </c>
      <c r="L122" s="18" t="s">
        <v>360</v>
      </c>
      <c r="M122" s="18"/>
      <c r="N122" s="27"/>
      <c r="O122" s="27"/>
      <c r="P122" s="27"/>
      <c r="Q122" s="27"/>
      <c r="R122" s="27"/>
      <c r="S122" s="27"/>
      <c r="T122" s="27"/>
      <c r="U122" s="30">
        <v>7405663.1399999997</v>
      </c>
      <c r="V122" s="27"/>
      <c r="W122" s="27"/>
      <c r="X122" s="27"/>
      <c r="Y122" s="27"/>
      <c r="Z122" s="30">
        <v>303780.15999999997</v>
      </c>
      <c r="AA122" s="30">
        <f t="shared" si="12"/>
        <v>7709443.2999999998</v>
      </c>
      <c r="AB122" s="39"/>
      <c r="AC122" s="27"/>
      <c r="AD122" s="30">
        <f t="shared" si="13"/>
        <v>7709443.2999999998</v>
      </c>
      <c r="AE122" s="36"/>
      <c r="AF122" s="19">
        <v>2022</v>
      </c>
      <c r="AG122" s="19">
        <v>2022</v>
      </c>
    </row>
    <row r="123" spans="1:33" ht="84.95" customHeight="1" x14ac:dyDescent="0.35">
      <c r="A123" s="18">
        <v>360</v>
      </c>
      <c r="B123" s="18" t="s">
        <v>492</v>
      </c>
      <c r="C123" s="19" t="s">
        <v>259</v>
      </c>
      <c r="D123" s="18">
        <v>1976</v>
      </c>
      <c r="E123" s="18">
        <v>9</v>
      </c>
      <c r="F123" s="18">
        <v>2</v>
      </c>
      <c r="G123" s="22">
        <v>4761.8</v>
      </c>
      <c r="H123" s="22">
        <v>4761.8</v>
      </c>
      <c r="I123" s="22">
        <v>4761.8</v>
      </c>
      <c r="J123" s="18">
        <v>177</v>
      </c>
      <c r="K123" s="18" t="s">
        <v>359</v>
      </c>
      <c r="L123" s="18" t="s">
        <v>360</v>
      </c>
      <c r="M123" s="18"/>
      <c r="N123" s="27"/>
      <c r="O123" s="27"/>
      <c r="P123" s="27"/>
      <c r="Q123" s="27"/>
      <c r="R123" s="27"/>
      <c r="S123" s="27"/>
      <c r="T123" s="27"/>
      <c r="U123" s="30">
        <v>3702831.57</v>
      </c>
      <c r="V123" s="27"/>
      <c r="W123" s="27"/>
      <c r="X123" s="27"/>
      <c r="Y123" s="27"/>
      <c r="Z123" s="30">
        <v>151890.07999999999</v>
      </c>
      <c r="AA123" s="30">
        <f t="shared" si="12"/>
        <v>3854721.65</v>
      </c>
      <c r="AB123" s="39"/>
      <c r="AC123" s="27"/>
      <c r="AD123" s="30">
        <f t="shared" si="13"/>
        <v>3854721.65</v>
      </c>
      <c r="AE123" s="36"/>
      <c r="AF123" s="19">
        <v>2022</v>
      </c>
      <c r="AG123" s="19">
        <v>2022</v>
      </c>
    </row>
    <row r="124" spans="1:33" ht="84.95" customHeight="1" x14ac:dyDescent="0.35">
      <c r="A124" s="18">
        <v>361</v>
      </c>
      <c r="B124" s="18" t="s">
        <v>492</v>
      </c>
      <c r="C124" s="19" t="s">
        <v>260</v>
      </c>
      <c r="D124" s="18">
        <v>1976</v>
      </c>
      <c r="E124" s="18">
        <v>9</v>
      </c>
      <c r="F124" s="18">
        <v>4</v>
      </c>
      <c r="G124" s="22">
        <v>9298.4</v>
      </c>
      <c r="H124" s="22">
        <v>9298.4</v>
      </c>
      <c r="I124" s="22">
        <v>9298.4</v>
      </c>
      <c r="J124" s="18">
        <v>342</v>
      </c>
      <c r="K124" s="18" t="s">
        <v>359</v>
      </c>
      <c r="L124" s="18" t="s">
        <v>360</v>
      </c>
      <c r="M124" s="18"/>
      <c r="N124" s="27"/>
      <c r="O124" s="27"/>
      <c r="P124" s="27"/>
      <c r="Q124" s="27"/>
      <c r="R124" s="27"/>
      <c r="S124" s="27"/>
      <c r="T124" s="27"/>
      <c r="U124" s="30">
        <v>7405663.1399999997</v>
      </c>
      <c r="V124" s="27"/>
      <c r="W124" s="27"/>
      <c r="X124" s="27"/>
      <c r="Y124" s="27"/>
      <c r="Z124" s="30">
        <v>303780.15999999997</v>
      </c>
      <c r="AA124" s="30">
        <f t="shared" si="12"/>
        <v>7709443.2999999998</v>
      </c>
      <c r="AB124" s="39"/>
      <c r="AC124" s="27"/>
      <c r="AD124" s="30">
        <f t="shared" si="13"/>
        <v>7709443.2999999998</v>
      </c>
      <c r="AE124" s="36"/>
      <c r="AF124" s="19">
        <v>2022</v>
      </c>
      <c r="AG124" s="19">
        <v>2022</v>
      </c>
    </row>
    <row r="125" spans="1:33" ht="84.95" customHeight="1" x14ac:dyDescent="0.35">
      <c r="A125" s="18">
        <v>362</v>
      </c>
      <c r="B125" s="18" t="s">
        <v>492</v>
      </c>
      <c r="C125" s="19" t="s">
        <v>261</v>
      </c>
      <c r="D125" s="18">
        <v>1978</v>
      </c>
      <c r="E125" s="18">
        <v>9</v>
      </c>
      <c r="F125" s="18">
        <v>3</v>
      </c>
      <c r="G125" s="22">
        <v>9148</v>
      </c>
      <c r="H125" s="22">
        <v>9148</v>
      </c>
      <c r="I125" s="22">
        <v>7845.8</v>
      </c>
      <c r="J125" s="18" t="s">
        <v>358</v>
      </c>
      <c r="K125" s="18" t="s">
        <v>359</v>
      </c>
      <c r="L125" s="18" t="s">
        <v>360</v>
      </c>
      <c r="M125" s="18"/>
      <c r="N125" s="27"/>
      <c r="O125" s="27"/>
      <c r="P125" s="27"/>
      <c r="Q125" s="27"/>
      <c r="R125" s="27"/>
      <c r="S125" s="27"/>
      <c r="T125" s="27"/>
      <c r="U125" s="30">
        <v>5554247.3499999996</v>
      </c>
      <c r="V125" s="27"/>
      <c r="W125" s="27"/>
      <c r="X125" s="27"/>
      <c r="Y125" s="27"/>
      <c r="Z125" s="30">
        <v>227835.12</v>
      </c>
      <c r="AA125" s="30">
        <f t="shared" si="12"/>
        <v>5782082.4699999997</v>
      </c>
      <c r="AB125" s="39"/>
      <c r="AC125" s="27"/>
      <c r="AD125" s="30">
        <f t="shared" si="13"/>
        <v>5782082.4699999997</v>
      </c>
      <c r="AE125" s="36"/>
      <c r="AF125" s="19">
        <v>2022</v>
      </c>
      <c r="AG125" s="19">
        <v>2022</v>
      </c>
    </row>
    <row r="126" spans="1:33" ht="84.95" customHeight="1" x14ac:dyDescent="0.35">
      <c r="A126" s="18">
        <v>363</v>
      </c>
      <c r="B126" s="18" t="s">
        <v>492</v>
      </c>
      <c r="C126" s="19" t="s">
        <v>262</v>
      </c>
      <c r="D126" s="18">
        <v>1978</v>
      </c>
      <c r="E126" s="18">
        <v>9</v>
      </c>
      <c r="F126" s="18">
        <v>2</v>
      </c>
      <c r="G126" s="22">
        <v>3908.3</v>
      </c>
      <c r="H126" s="22">
        <v>3908.3</v>
      </c>
      <c r="I126" s="22">
        <v>3878.4</v>
      </c>
      <c r="J126" s="18" t="s">
        <v>358</v>
      </c>
      <c r="K126" s="18" t="s">
        <v>359</v>
      </c>
      <c r="L126" s="18" t="s">
        <v>360</v>
      </c>
      <c r="M126" s="18"/>
      <c r="N126" s="27"/>
      <c r="O126" s="27"/>
      <c r="P126" s="27"/>
      <c r="Q126" s="27"/>
      <c r="R126" s="27"/>
      <c r="S126" s="27"/>
      <c r="T126" s="27"/>
      <c r="U126" s="30">
        <v>3702831.57</v>
      </c>
      <c r="V126" s="27"/>
      <c r="W126" s="27"/>
      <c r="X126" s="27"/>
      <c r="Y126" s="27"/>
      <c r="Z126" s="30">
        <v>151890.07999999999</v>
      </c>
      <c r="AA126" s="30">
        <f t="shared" si="12"/>
        <v>3854721.65</v>
      </c>
      <c r="AB126" s="39"/>
      <c r="AC126" s="27"/>
      <c r="AD126" s="30">
        <f t="shared" si="13"/>
        <v>3854721.65</v>
      </c>
      <c r="AE126" s="36"/>
      <c r="AF126" s="19">
        <v>2022</v>
      </c>
      <c r="AG126" s="19">
        <v>2022</v>
      </c>
    </row>
    <row r="127" spans="1:33" ht="84.95" customHeight="1" x14ac:dyDescent="0.35">
      <c r="A127" s="18">
        <v>364</v>
      </c>
      <c r="B127" s="18" t="s">
        <v>492</v>
      </c>
      <c r="C127" s="19" t="s">
        <v>263</v>
      </c>
      <c r="D127" s="18">
        <v>1979</v>
      </c>
      <c r="E127" s="18">
        <v>14</v>
      </c>
      <c r="F127" s="18">
        <v>1</v>
      </c>
      <c r="G127" s="22">
        <v>5621.8</v>
      </c>
      <c r="H127" s="22">
        <v>5621.8</v>
      </c>
      <c r="I127" s="22">
        <v>5621.8</v>
      </c>
      <c r="J127" s="18">
        <v>201</v>
      </c>
      <c r="K127" s="18" t="s">
        <v>359</v>
      </c>
      <c r="L127" s="18" t="s">
        <v>360</v>
      </c>
      <c r="M127" s="18"/>
      <c r="N127" s="27"/>
      <c r="O127" s="27"/>
      <c r="P127" s="27"/>
      <c r="Q127" s="27"/>
      <c r="R127" s="27"/>
      <c r="S127" s="27"/>
      <c r="T127" s="27"/>
      <c r="U127" s="30">
        <v>1851415.78</v>
      </c>
      <c r="V127" s="27"/>
      <c r="W127" s="27"/>
      <c r="X127" s="27"/>
      <c r="Y127" s="27"/>
      <c r="Z127" s="30">
        <v>75945.039999999994</v>
      </c>
      <c r="AA127" s="30">
        <f t="shared" si="12"/>
        <v>1927360.82</v>
      </c>
      <c r="AB127" s="39"/>
      <c r="AC127" s="27"/>
      <c r="AD127" s="30">
        <f t="shared" si="13"/>
        <v>1927360.82</v>
      </c>
      <c r="AE127" s="36"/>
      <c r="AF127" s="19">
        <v>2022</v>
      </c>
      <c r="AG127" s="19">
        <v>2022</v>
      </c>
    </row>
    <row r="128" spans="1:33" ht="84.95" customHeight="1" x14ac:dyDescent="0.35">
      <c r="A128" s="18">
        <v>365</v>
      </c>
      <c r="B128" s="18" t="s">
        <v>492</v>
      </c>
      <c r="C128" s="19" t="s">
        <v>264</v>
      </c>
      <c r="D128" s="18">
        <v>1985</v>
      </c>
      <c r="E128" s="18">
        <v>14</v>
      </c>
      <c r="F128" s="18">
        <v>1</v>
      </c>
      <c r="G128" s="22">
        <v>5567</v>
      </c>
      <c r="H128" s="22">
        <v>5567</v>
      </c>
      <c r="I128" s="22">
        <v>5567</v>
      </c>
      <c r="J128" s="18">
        <v>196</v>
      </c>
      <c r="K128" s="18" t="s">
        <v>359</v>
      </c>
      <c r="L128" s="18" t="s">
        <v>360</v>
      </c>
      <c r="M128" s="18"/>
      <c r="N128" s="27"/>
      <c r="O128" s="27"/>
      <c r="P128" s="27"/>
      <c r="Q128" s="27"/>
      <c r="R128" s="27"/>
      <c r="S128" s="27"/>
      <c r="T128" s="27"/>
      <c r="U128" s="30">
        <v>1851415.78</v>
      </c>
      <c r="V128" s="27"/>
      <c r="W128" s="27"/>
      <c r="X128" s="27"/>
      <c r="Y128" s="27"/>
      <c r="Z128" s="30">
        <v>75945.039999999994</v>
      </c>
      <c r="AA128" s="30">
        <f t="shared" si="12"/>
        <v>1927360.82</v>
      </c>
      <c r="AB128" s="39"/>
      <c r="AC128" s="27"/>
      <c r="AD128" s="30">
        <f t="shared" si="13"/>
        <v>1927360.82</v>
      </c>
      <c r="AE128" s="36"/>
      <c r="AF128" s="19">
        <v>2022</v>
      </c>
      <c r="AG128" s="19">
        <v>2022</v>
      </c>
    </row>
    <row r="129" spans="1:33" ht="84.95" customHeight="1" x14ac:dyDescent="0.35">
      <c r="A129" s="18">
        <v>366</v>
      </c>
      <c r="B129" s="18" t="s">
        <v>492</v>
      </c>
      <c r="C129" s="18" t="s">
        <v>397</v>
      </c>
      <c r="D129" s="18">
        <v>1959</v>
      </c>
      <c r="E129" s="18">
        <v>5</v>
      </c>
      <c r="F129" s="18">
        <v>4</v>
      </c>
      <c r="G129" s="18">
        <v>5285.7</v>
      </c>
      <c r="H129" s="18">
        <f>3731.6+1135.9</f>
        <v>4867.5</v>
      </c>
      <c r="I129" s="22" t="s">
        <v>358</v>
      </c>
      <c r="J129" s="18" t="s">
        <v>358</v>
      </c>
      <c r="K129" s="18" t="s">
        <v>359</v>
      </c>
      <c r="L129" s="18" t="s">
        <v>360</v>
      </c>
      <c r="M129" s="18"/>
      <c r="N129" s="27">
        <f>ROUND(H129*616.25*1.015,2)</f>
        <v>3044590.83</v>
      </c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>
        <v>805361.2</v>
      </c>
      <c r="AA129" s="27">
        <f>N129+Z129</f>
        <v>3849952.0300000003</v>
      </c>
      <c r="AB129" s="27">
        <f>AA129</f>
        <v>3849952.0300000003</v>
      </c>
      <c r="AC129" s="27"/>
      <c r="AD129" s="27"/>
      <c r="AE129" s="36"/>
      <c r="AF129" s="18">
        <v>2021</v>
      </c>
      <c r="AG129" s="18">
        <v>2022</v>
      </c>
    </row>
    <row r="130" spans="1:33" ht="84.95" customHeight="1" x14ac:dyDescent="0.35">
      <c r="A130" s="18">
        <v>367</v>
      </c>
      <c r="B130" s="18" t="s">
        <v>492</v>
      </c>
      <c r="C130" s="18" t="s">
        <v>398</v>
      </c>
      <c r="D130" s="18">
        <v>1949</v>
      </c>
      <c r="E130" s="18">
        <v>5</v>
      </c>
      <c r="F130" s="18">
        <v>3</v>
      </c>
      <c r="G130" s="37" t="s">
        <v>399</v>
      </c>
      <c r="H130" s="22">
        <v>2960.3</v>
      </c>
      <c r="I130" s="22" t="s">
        <v>358</v>
      </c>
      <c r="J130" s="18" t="s">
        <v>358</v>
      </c>
      <c r="K130" s="18" t="s">
        <v>359</v>
      </c>
      <c r="L130" s="18" t="s">
        <v>360</v>
      </c>
      <c r="M130" s="18"/>
      <c r="N130" s="27"/>
      <c r="O130" s="27"/>
      <c r="P130" s="27"/>
      <c r="Q130" s="27"/>
      <c r="R130" s="27"/>
      <c r="S130" s="27"/>
      <c r="T130" s="27"/>
      <c r="U130" s="27"/>
      <c r="V130" s="27">
        <f>ROUND(3727.29*H130*1.015,2)</f>
        <v>11199405.039999999</v>
      </c>
      <c r="W130" s="27"/>
      <c r="X130" s="27"/>
      <c r="Y130" s="27"/>
      <c r="Z130" s="27">
        <v>559881.46</v>
      </c>
      <c r="AA130" s="27">
        <f>SUM(V130+Z130)</f>
        <v>11759286.5</v>
      </c>
      <c r="AB130" s="39"/>
      <c r="AC130" s="27"/>
      <c r="AD130" s="27">
        <f t="shared" ref="AD130:AD144" si="14">SUM(N130:Z130)</f>
        <v>11759286.5</v>
      </c>
      <c r="AE130" s="36"/>
      <c r="AF130" s="18">
        <v>2020</v>
      </c>
      <c r="AG130" s="18">
        <v>2022</v>
      </c>
    </row>
    <row r="131" spans="1:33" ht="84.95" customHeight="1" x14ac:dyDescent="0.35">
      <c r="A131" s="18">
        <v>368</v>
      </c>
      <c r="B131" s="18" t="s">
        <v>492</v>
      </c>
      <c r="C131" s="19" t="s">
        <v>265</v>
      </c>
      <c r="D131" s="18">
        <v>1980</v>
      </c>
      <c r="E131" s="18">
        <v>9</v>
      </c>
      <c r="F131" s="18">
        <v>2</v>
      </c>
      <c r="G131" s="37">
        <v>3859</v>
      </c>
      <c r="H131" s="22">
        <v>3841.1</v>
      </c>
      <c r="I131" s="22">
        <v>3841.1</v>
      </c>
      <c r="J131" s="18">
        <v>169</v>
      </c>
      <c r="K131" s="18" t="s">
        <v>359</v>
      </c>
      <c r="L131" s="18" t="s">
        <v>360</v>
      </c>
      <c r="M131" s="18"/>
      <c r="N131" s="27"/>
      <c r="O131" s="27"/>
      <c r="P131" s="27"/>
      <c r="Q131" s="27"/>
      <c r="R131" s="27"/>
      <c r="S131" s="27"/>
      <c r="T131" s="27"/>
      <c r="U131" s="30">
        <v>3702831.57</v>
      </c>
      <c r="V131" s="27"/>
      <c r="W131" s="27"/>
      <c r="X131" s="27"/>
      <c r="Y131" s="27"/>
      <c r="Z131" s="30">
        <v>151890.07999999999</v>
      </c>
      <c r="AA131" s="30">
        <f>SUM(U131+Z131)</f>
        <v>3854721.65</v>
      </c>
      <c r="AB131" s="39"/>
      <c r="AC131" s="27"/>
      <c r="AD131" s="30">
        <f>AA131</f>
        <v>3854721.65</v>
      </c>
      <c r="AE131" s="36"/>
      <c r="AF131" s="19">
        <v>2022</v>
      </c>
      <c r="AG131" s="19">
        <v>2022</v>
      </c>
    </row>
    <row r="132" spans="1:33" ht="84.95" customHeight="1" x14ac:dyDescent="0.35">
      <c r="A132" s="18">
        <v>369</v>
      </c>
      <c r="B132" s="18" t="s">
        <v>492</v>
      </c>
      <c r="C132" s="19" t="s">
        <v>266</v>
      </c>
      <c r="D132" s="18">
        <v>1979</v>
      </c>
      <c r="E132" s="18">
        <v>9</v>
      </c>
      <c r="F132" s="18">
        <v>2</v>
      </c>
      <c r="G132" s="22">
        <v>6513.2</v>
      </c>
      <c r="H132" s="22">
        <v>6513.2</v>
      </c>
      <c r="I132" s="22">
        <v>6513.2</v>
      </c>
      <c r="J132" s="18">
        <v>340</v>
      </c>
      <c r="K132" s="18" t="s">
        <v>359</v>
      </c>
      <c r="L132" s="18" t="s">
        <v>360</v>
      </c>
      <c r="M132" s="18"/>
      <c r="N132" s="27"/>
      <c r="O132" s="27"/>
      <c r="P132" s="27"/>
      <c r="Q132" s="27"/>
      <c r="R132" s="27"/>
      <c r="S132" s="27"/>
      <c r="T132" s="27"/>
      <c r="U132" s="30">
        <v>3702831.57</v>
      </c>
      <c r="V132" s="27"/>
      <c r="W132" s="27"/>
      <c r="X132" s="27"/>
      <c r="Y132" s="27"/>
      <c r="Z132" s="30">
        <v>151890.07999999999</v>
      </c>
      <c r="AA132" s="30">
        <f>SUM(U132+Z132)</f>
        <v>3854721.65</v>
      </c>
      <c r="AB132" s="39"/>
      <c r="AC132" s="27"/>
      <c r="AD132" s="30">
        <f>AA132</f>
        <v>3854721.65</v>
      </c>
      <c r="AE132" s="36"/>
      <c r="AF132" s="19">
        <v>2022</v>
      </c>
      <c r="AG132" s="19">
        <v>2022</v>
      </c>
    </row>
    <row r="133" spans="1:33" ht="84.95" customHeight="1" x14ac:dyDescent="0.35">
      <c r="A133" s="18">
        <v>370</v>
      </c>
      <c r="B133" s="18" t="s">
        <v>492</v>
      </c>
      <c r="C133" s="19" t="s">
        <v>267</v>
      </c>
      <c r="D133" s="18">
        <v>1979</v>
      </c>
      <c r="E133" s="18">
        <v>9</v>
      </c>
      <c r="F133" s="18">
        <v>6</v>
      </c>
      <c r="G133" s="22">
        <v>19088.400000000001</v>
      </c>
      <c r="H133" s="22">
        <v>19088.400000000001</v>
      </c>
      <c r="I133" s="22">
        <v>19088.400000000001</v>
      </c>
      <c r="J133" s="18">
        <v>1035</v>
      </c>
      <c r="K133" s="18" t="s">
        <v>359</v>
      </c>
      <c r="L133" s="18" t="s">
        <v>360</v>
      </c>
      <c r="M133" s="18"/>
      <c r="N133" s="27"/>
      <c r="O133" s="27"/>
      <c r="P133" s="27"/>
      <c r="Q133" s="27"/>
      <c r="R133" s="27"/>
      <c r="S133" s="27"/>
      <c r="T133" s="27"/>
      <c r="U133" s="30">
        <v>11108494.710000001</v>
      </c>
      <c r="V133" s="27"/>
      <c r="W133" s="27"/>
      <c r="X133" s="27"/>
      <c r="Y133" s="27"/>
      <c r="Z133" s="30">
        <v>455670.24</v>
      </c>
      <c r="AA133" s="30">
        <f>SUM(U133+Z133)</f>
        <v>11564164.950000001</v>
      </c>
      <c r="AB133" s="39"/>
      <c r="AC133" s="27"/>
      <c r="AD133" s="30">
        <f>AA133</f>
        <v>11564164.950000001</v>
      </c>
      <c r="AE133" s="36"/>
      <c r="AF133" s="19">
        <v>2022</v>
      </c>
      <c r="AG133" s="19">
        <v>2022</v>
      </c>
    </row>
    <row r="134" spans="1:33" ht="84.95" customHeight="1" x14ac:dyDescent="0.35">
      <c r="A134" s="18">
        <v>371</v>
      </c>
      <c r="B134" s="18" t="s">
        <v>492</v>
      </c>
      <c r="C134" s="18" t="s">
        <v>400</v>
      </c>
      <c r="D134" s="18">
        <v>1960</v>
      </c>
      <c r="E134" s="18">
        <v>2</v>
      </c>
      <c r="F134" s="18">
        <v>2</v>
      </c>
      <c r="G134" s="37" t="s">
        <v>401</v>
      </c>
      <c r="H134" s="22">
        <v>525.6</v>
      </c>
      <c r="I134" s="22" t="s">
        <v>358</v>
      </c>
      <c r="J134" s="18" t="s">
        <v>358</v>
      </c>
      <c r="K134" s="18" t="s">
        <v>362</v>
      </c>
      <c r="L134" s="18" t="s">
        <v>360</v>
      </c>
      <c r="M134" s="18"/>
      <c r="N134" s="27"/>
      <c r="O134" s="27"/>
      <c r="P134" s="27"/>
      <c r="Q134" s="27"/>
      <c r="R134" s="27"/>
      <c r="S134" s="27"/>
      <c r="T134" s="27"/>
      <c r="U134" s="27"/>
      <c r="V134" s="27">
        <f>ROUND(8645.31*H134*1.015,2)</f>
        <v>4612134.5599999996</v>
      </c>
      <c r="W134" s="27"/>
      <c r="X134" s="27"/>
      <c r="Y134" s="27"/>
      <c r="Z134" s="27">
        <v>157120.85</v>
      </c>
      <c r="AA134" s="27">
        <f>SUM(V134+Z134)</f>
        <v>4769255.4099999992</v>
      </c>
      <c r="AB134" s="27"/>
      <c r="AC134" s="27"/>
      <c r="AD134" s="27">
        <f t="shared" si="14"/>
        <v>4769255.4099999992</v>
      </c>
      <c r="AE134" s="36"/>
      <c r="AF134" s="18">
        <v>2020</v>
      </c>
      <c r="AG134" s="18">
        <v>2022</v>
      </c>
    </row>
    <row r="135" spans="1:33" ht="84.95" customHeight="1" x14ac:dyDescent="0.35">
      <c r="A135" s="18">
        <v>372</v>
      </c>
      <c r="B135" s="14" t="s">
        <v>492</v>
      </c>
      <c r="C135" s="18" t="s">
        <v>402</v>
      </c>
      <c r="D135" s="18">
        <v>1950</v>
      </c>
      <c r="E135" s="18">
        <v>4</v>
      </c>
      <c r="F135" s="18">
        <v>3</v>
      </c>
      <c r="G135" s="22">
        <v>2576</v>
      </c>
      <c r="H135" s="22">
        <f>1999.8+356.2</f>
        <v>2356</v>
      </c>
      <c r="I135" s="22">
        <v>1416.2</v>
      </c>
      <c r="J135" s="18" t="s">
        <v>358</v>
      </c>
      <c r="K135" s="18" t="s">
        <v>359</v>
      </c>
      <c r="L135" s="18" t="s">
        <v>360</v>
      </c>
      <c r="M135" s="18"/>
      <c r="N135" s="27">
        <f>ROUND(H135*616.25*1.015,2)</f>
        <v>1473663.28</v>
      </c>
      <c r="O135" s="27">
        <f>ROUND(H135*871.5*1.015,2)</f>
        <v>2084052.81</v>
      </c>
      <c r="P135" s="27">
        <f>ROUND(H135*596.38*1.015,2)</f>
        <v>1426147.35</v>
      </c>
      <c r="Q135" s="27">
        <f>ROUND(H135*589.88*1.015,2)</f>
        <v>1410603.64</v>
      </c>
      <c r="R135" s="27"/>
      <c r="S135" s="27">
        <f>ROUND(H135*1074.75*1.015,2)</f>
        <v>2570092.67</v>
      </c>
      <c r="T135" s="27"/>
      <c r="U135" s="27"/>
      <c r="V135" s="27"/>
      <c r="W135" s="27"/>
      <c r="X135" s="27"/>
      <c r="Y135" s="27"/>
      <c r="Z135" s="27">
        <v>557819.36</v>
      </c>
      <c r="AA135" s="27">
        <f>SUM(N135:Z135)</f>
        <v>9522379.1099999994</v>
      </c>
      <c r="AB135" s="27"/>
      <c r="AC135" s="27"/>
      <c r="AD135" s="27">
        <f t="shared" si="14"/>
        <v>9522379.1099999994</v>
      </c>
      <c r="AE135" s="36"/>
      <c r="AF135" s="18">
        <v>2020</v>
      </c>
      <c r="AG135" s="18">
        <v>2022</v>
      </c>
    </row>
    <row r="136" spans="1:33" ht="84.95" customHeight="1" x14ac:dyDescent="0.35">
      <c r="A136" s="18">
        <v>373</v>
      </c>
      <c r="B136" s="14" t="s">
        <v>492</v>
      </c>
      <c r="C136" s="21" t="s">
        <v>281</v>
      </c>
      <c r="D136" s="18">
        <v>1997</v>
      </c>
      <c r="E136" s="18" t="s">
        <v>404</v>
      </c>
      <c r="F136" s="18" t="s">
        <v>405</v>
      </c>
      <c r="G136" s="22">
        <v>8087.1</v>
      </c>
      <c r="H136" s="22">
        <v>8087.1</v>
      </c>
      <c r="I136" s="22">
        <v>8087.1</v>
      </c>
      <c r="J136" s="18">
        <v>216</v>
      </c>
      <c r="K136" s="18" t="s">
        <v>359</v>
      </c>
      <c r="L136" s="18" t="s">
        <v>360</v>
      </c>
      <c r="M136" s="18"/>
      <c r="N136" s="27"/>
      <c r="O136" s="28">
        <v>4754302.4800000004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8">
        <v>248000</v>
      </c>
      <c r="AA136" s="28">
        <f>SUM(O136+Z136)</f>
        <v>5002302.4800000004</v>
      </c>
      <c r="AB136" s="28">
        <f>AA136</f>
        <v>5002302.4800000004</v>
      </c>
      <c r="AC136" s="27"/>
      <c r="AD136" s="27"/>
      <c r="AE136" s="36"/>
      <c r="AF136" s="21">
        <v>2022</v>
      </c>
      <c r="AG136" s="21">
        <v>2022</v>
      </c>
    </row>
    <row r="137" spans="1:33" ht="84.95" customHeight="1" x14ac:dyDescent="0.35">
      <c r="A137" s="18">
        <v>374</v>
      </c>
      <c r="B137" s="14" t="s">
        <v>492</v>
      </c>
      <c r="C137" s="21" t="s">
        <v>282</v>
      </c>
      <c r="D137" s="18">
        <v>1994</v>
      </c>
      <c r="E137" s="18">
        <v>10</v>
      </c>
      <c r="F137" s="18">
        <v>1</v>
      </c>
      <c r="G137" s="22">
        <v>2475.1999999999998</v>
      </c>
      <c r="H137" s="22">
        <v>2457.9</v>
      </c>
      <c r="I137" s="22">
        <v>2457.9</v>
      </c>
      <c r="J137" s="18">
        <v>81</v>
      </c>
      <c r="K137" s="18" t="s">
        <v>359</v>
      </c>
      <c r="L137" s="18" t="s">
        <v>360</v>
      </c>
      <c r="M137" s="18"/>
      <c r="N137" s="27"/>
      <c r="O137" s="28">
        <v>4754302.4800000004</v>
      </c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8">
        <v>248000</v>
      </c>
      <c r="AA137" s="28">
        <f>SUM(O137+Z137)</f>
        <v>5002302.4800000004</v>
      </c>
      <c r="AB137" s="28">
        <f>AA137</f>
        <v>5002302.4800000004</v>
      </c>
      <c r="AC137" s="27"/>
      <c r="AD137" s="27"/>
      <c r="AE137" s="36"/>
      <c r="AF137" s="21">
        <v>2022</v>
      </c>
      <c r="AG137" s="21">
        <v>2022</v>
      </c>
    </row>
    <row r="138" spans="1:33" ht="84.95" customHeight="1" x14ac:dyDescent="0.35">
      <c r="A138" s="18">
        <v>375</v>
      </c>
      <c r="B138" s="14" t="s">
        <v>492</v>
      </c>
      <c r="C138" s="21" t="s">
        <v>283</v>
      </c>
      <c r="D138" s="18">
        <v>1995</v>
      </c>
      <c r="E138" s="18">
        <v>10</v>
      </c>
      <c r="F138" s="18">
        <v>1</v>
      </c>
      <c r="G138" s="22">
        <v>2620.1999999999998</v>
      </c>
      <c r="H138" s="22">
        <v>2586</v>
      </c>
      <c r="I138" s="22">
        <v>2586</v>
      </c>
      <c r="J138" s="18">
        <v>109</v>
      </c>
      <c r="K138" s="18" t="s">
        <v>359</v>
      </c>
      <c r="L138" s="18" t="s">
        <v>360</v>
      </c>
      <c r="M138" s="18"/>
      <c r="N138" s="27"/>
      <c r="O138" s="28">
        <v>2377151.2400000002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8">
        <v>124000</v>
      </c>
      <c r="AA138" s="28">
        <f t="shared" ref="AA138" si="15">SUM(O138+Z138)</f>
        <v>2501151.2400000002</v>
      </c>
      <c r="AB138" s="28">
        <v>2501151.2400000002</v>
      </c>
      <c r="AC138" s="27"/>
      <c r="AD138" s="27"/>
      <c r="AE138" s="36"/>
      <c r="AF138" s="21">
        <v>2022</v>
      </c>
      <c r="AG138" s="21">
        <v>2022</v>
      </c>
    </row>
    <row r="139" spans="1:33" ht="84.95" customHeight="1" x14ac:dyDescent="0.35">
      <c r="A139" s="18">
        <v>376</v>
      </c>
      <c r="B139" s="14" t="s">
        <v>492</v>
      </c>
      <c r="C139" s="19" t="s">
        <v>284</v>
      </c>
      <c r="D139" s="18">
        <v>1974</v>
      </c>
      <c r="E139" s="18">
        <v>9</v>
      </c>
      <c r="F139" s="18">
        <v>2</v>
      </c>
      <c r="G139" s="22">
        <v>3884.9</v>
      </c>
      <c r="H139" s="22">
        <v>3884.9</v>
      </c>
      <c r="I139" s="22">
        <v>3884.9</v>
      </c>
      <c r="J139" s="18">
        <v>166</v>
      </c>
      <c r="K139" s="18" t="s">
        <v>359</v>
      </c>
      <c r="L139" s="18" t="s">
        <v>360</v>
      </c>
      <c r="M139" s="18"/>
      <c r="N139" s="27"/>
      <c r="O139" s="27"/>
      <c r="P139" s="27"/>
      <c r="Q139" s="27"/>
      <c r="R139" s="27"/>
      <c r="S139" s="27"/>
      <c r="T139" s="27"/>
      <c r="U139" s="30">
        <v>3702831.57</v>
      </c>
      <c r="V139" s="27"/>
      <c r="W139" s="27"/>
      <c r="X139" s="27"/>
      <c r="Y139" s="27"/>
      <c r="Z139" s="30">
        <v>151890.07999999999</v>
      </c>
      <c r="AA139" s="30">
        <f>SUM(U139+Z139)</f>
        <v>3854721.65</v>
      </c>
      <c r="AB139" s="39"/>
      <c r="AC139" s="27"/>
      <c r="AD139" s="30">
        <f>AA139</f>
        <v>3854721.65</v>
      </c>
      <c r="AE139" s="36"/>
      <c r="AF139" s="19">
        <v>2022</v>
      </c>
      <c r="AG139" s="19">
        <v>2022</v>
      </c>
    </row>
    <row r="140" spans="1:33" ht="84.95" customHeight="1" x14ac:dyDescent="0.35">
      <c r="A140" s="18">
        <v>377</v>
      </c>
      <c r="B140" s="14" t="s">
        <v>492</v>
      </c>
      <c r="C140" s="19" t="s">
        <v>285</v>
      </c>
      <c r="D140" s="18">
        <v>1974</v>
      </c>
      <c r="E140" s="18">
        <v>9</v>
      </c>
      <c r="F140" s="18">
        <v>2</v>
      </c>
      <c r="G140" s="22">
        <v>3857.1</v>
      </c>
      <c r="H140" s="22">
        <v>3857.1</v>
      </c>
      <c r="I140" s="22">
        <v>3857.1</v>
      </c>
      <c r="J140" s="18">
        <v>164</v>
      </c>
      <c r="K140" s="18" t="s">
        <v>359</v>
      </c>
      <c r="L140" s="18" t="s">
        <v>360</v>
      </c>
      <c r="M140" s="18"/>
      <c r="N140" s="27"/>
      <c r="O140" s="27"/>
      <c r="P140" s="27"/>
      <c r="Q140" s="27"/>
      <c r="R140" s="27"/>
      <c r="S140" s="27"/>
      <c r="T140" s="27"/>
      <c r="U140" s="30">
        <v>3702831.57</v>
      </c>
      <c r="V140" s="27"/>
      <c r="W140" s="27"/>
      <c r="X140" s="27"/>
      <c r="Y140" s="27"/>
      <c r="Z140" s="30">
        <v>151890.07999999999</v>
      </c>
      <c r="AA140" s="30">
        <f t="shared" ref="AA140:AA141" si="16">SUM(U140+Z140)</f>
        <v>3854721.65</v>
      </c>
      <c r="AB140" s="39"/>
      <c r="AC140" s="27"/>
      <c r="AD140" s="30">
        <f t="shared" ref="AD140:AD141" si="17">AA140</f>
        <v>3854721.65</v>
      </c>
      <c r="AE140" s="36"/>
      <c r="AF140" s="19">
        <v>2022</v>
      </c>
      <c r="AG140" s="19">
        <v>2022</v>
      </c>
    </row>
    <row r="141" spans="1:33" ht="84.95" customHeight="1" x14ac:dyDescent="0.35">
      <c r="A141" s="18">
        <v>378</v>
      </c>
      <c r="B141" s="14" t="s">
        <v>492</v>
      </c>
      <c r="C141" s="19" t="s">
        <v>286</v>
      </c>
      <c r="D141" s="18">
        <v>1974</v>
      </c>
      <c r="E141" s="18">
        <v>9</v>
      </c>
      <c r="F141" s="18">
        <v>2</v>
      </c>
      <c r="G141" s="22">
        <v>3828.6</v>
      </c>
      <c r="H141" s="22">
        <v>3828.6</v>
      </c>
      <c r="I141" s="22">
        <v>3828.6</v>
      </c>
      <c r="J141" s="18">
        <v>160</v>
      </c>
      <c r="K141" s="18" t="s">
        <v>359</v>
      </c>
      <c r="L141" s="18" t="s">
        <v>360</v>
      </c>
      <c r="M141" s="18"/>
      <c r="N141" s="27"/>
      <c r="O141" s="27"/>
      <c r="P141" s="27"/>
      <c r="Q141" s="27"/>
      <c r="R141" s="27"/>
      <c r="S141" s="27"/>
      <c r="T141" s="27"/>
      <c r="U141" s="30">
        <v>3702831.57</v>
      </c>
      <c r="V141" s="27"/>
      <c r="W141" s="27"/>
      <c r="X141" s="27"/>
      <c r="Y141" s="27"/>
      <c r="Z141" s="30">
        <v>151890.07999999999</v>
      </c>
      <c r="AA141" s="30">
        <f t="shared" si="16"/>
        <v>3854721.65</v>
      </c>
      <c r="AB141" s="39"/>
      <c r="AC141" s="27"/>
      <c r="AD141" s="30">
        <f t="shared" si="17"/>
        <v>3854721.65</v>
      </c>
      <c r="AE141" s="36"/>
      <c r="AF141" s="19">
        <v>2022</v>
      </c>
      <c r="AG141" s="19">
        <v>2022</v>
      </c>
    </row>
    <row r="142" spans="1:33" ht="84.95" customHeight="1" x14ac:dyDescent="0.35">
      <c r="A142" s="18">
        <v>379</v>
      </c>
      <c r="B142" s="18" t="s">
        <v>492</v>
      </c>
      <c r="C142" s="18" t="s">
        <v>406</v>
      </c>
      <c r="D142" s="18">
        <v>1954</v>
      </c>
      <c r="E142" s="18">
        <v>5</v>
      </c>
      <c r="F142" s="18">
        <v>4</v>
      </c>
      <c r="G142" s="37" t="s">
        <v>407</v>
      </c>
      <c r="H142" s="22">
        <v>2284.9</v>
      </c>
      <c r="I142" s="22" t="s">
        <v>358</v>
      </c>
      <c r="J142" s="18" t="s">
        <v>358</v>
      </c>
      <c r="K142" s="18" t="s">
        <v>359</v>
      </c>
      <c r="L142" s="18" t="s">
        <v>360</v>
      </c>
      <c r="M142" s="18"/>
      <c r="N142" s="27"/>
      <c r="O142" s="27"/>
      <c r="P142" s="27"/>
      <c r="Q142" s="27"/>
      <c r="R142" s="27"/>
      <c r="S142" s="27"/>
      <c r="T142" s="27"/>
      <c r="U142" s="27"/>
      <c r="V142" s="27">
        <f>ROUND(3727.29*H142*1.015,2)</f>
        <v>8644232.1899999995</v>
      </c>
      <c r="W142" s="27"/>
      <c r="X142" s="27"/>
      <c r="Y142" s="27"/>
      <c r="Z142" s="27">
        <v>506206.99</v>
      </c>
      <c r="AA142" s="27">
        <f>SUM(N142:Z142)</f>
        <v>9150439.1799999997</v>
      </c>
      <c r="AB142" s="27"/>
      <c r="AC142" s="27"/>
      <c r="AD142" s="27">
        <f t="shared" si="14"/>
        <v>9150439.1799999997</v>
      </c>
      <c r="AE142" s="36"/>
      <c r="AF142" s="18">
        <v>2020</v>
      </c>
      <c r="AG142" s="18">
        <v>2022</v>
      </c>
    </row>
    <row r="143" spans="1:33" ht="84.95" customHeight="1" x14ac:dyDescent="0.35">
      <c r="A143" s="18">
        <v>380</v>
      </c>
      <c r="B143" s="14" t="s">
        <v>492</v>
      </c>
      <c r="C143" s="18" t="s">
        <v>408</v>
      </c>
      <c r="D143" s="18">
        <v>1949</v>
      </c>
      <c r="E143" s="18">
        <v>2</v>
      </c>
      <c r="F143" s="18">
        <v>2</v>
      </c>
      <c r="G143" s="37">
        <v>1021.7</v>
      </c>
      <c r="H143" s="22">
        <v>930.4</v>
      </c>
      <c r="I143" s="22">
        <v>1021.7</v>
      </c>
      <c r="J143" s="18">
        <v>14</v>
      </c>
      <c r="K143" s="18" t="s">
        <v>359</v>
      </c>
      <c r="L143" s="18" t="s">
        <v>360</v>
      </c>
      <c r="M143" s="18"/>
      <c r="N143" s="27">
        <v>581959.39</v>
      </c>
      <c r="O143" s="27">
        <f>ROUND(H143*2933.55*1.015,2)</f>
        <v>2770315.54</v>
      </c>
      <c r="P143" s="27">
        <v>565282.06000000006</v>
      </c>
      <c r="Q143" s="27">
        <v>622651.68999999994</v>
      </c>
      <c r="R143" s="18"/>
      <c r="S143" s="27">
        <v>959257.94</v>
      </c>
      <c r="T143" s="27"/>
      <c r="U143" s="27"/>
      <c r="V143" s="27">
        <v>8164250.3700000001</v>
      </c>
      <c r="W143" s="27"/>
      <c r="X143" s="27"/>
      <c r="Y143" s="27"/>
      <c r="Z143" s="27">
        <v>1373652.8</v>
      </c>
      <c r="AA143" s="27">
        <f>SUM(N143+O143+P143+Q143+S143+V143+Z143)</f>
        <v>15037369.789999999</v>
      </c>
      <c r="AB143" s="27"/>
      <c r="AC143" s="27"/>
      <c r="AD143" s="27">
        <f t="shared" si="14"/>
        <v>15037369.789999999</v>
      </c>
      <c r="AE143" s="36"/>
      <c r="AF143" s="18" t="s">
        <v>409</v>
      </c>
      <c r="AG143" s="18" t="s">
        <v>410</v>
      </c>
    </row>
    <row r="144" spans="1:33" ht="84.95" customHeight="1" x14ac:dyDescent="0.35">
      <c r="A144" s="18">
        <v>381</v>
      </c>
      <c r="B144" s="14" t="s">
        <v>492</v>
      </c>
      <c r="C144" s="18" t="s">
        <v>411</v>
      </c>
      <c r="D144" s="18">
        <v>1957</v>
      </c>
      <c r="E144" s="18">
        <v>4</v>
      </c>
      <c r="F144" s="18">
        <v>3</v>
      </c>
      <c r="G144" s="22">
        <v>2566.1999999999998</v>
      </c>
      <c r="H144" s="22">
        <v>1741.8</v>
      </c>
      <c r="I144" s="22" t="s">
        <v>358</v>
      </c>
      <c r="J144" s="18" t="s">
        <v>358</v>
      </c>
      <c r="K144" s="18" t="s">
        <v>359</v>
      </c>
      <c r="L144" s="18" t="s">
        <v>360</v>
      </c>
      <c r="M144" s="18"/>
      <c r="N144" s="27"/>
      <c r="O144" s="27"/>
      <c r="P144" s="27"/>
      <c r="Q144" s="27"/>
      <c r="R144" s="27"/>
      <c r="S144" s="27"/>
      <c r="T144" s="27"/>
      <c r="U144" s="27"/>
      <c r="V144" s="27">
        <f>ROUND(4075.29*H144*1.015,2)</f>
        <v>7204815.2199999997</v>
      </c>
      <c r="W144" s="27"/>
      <c r="X144" s="27"/>
      <c r="Y144" s="27"/>
      <c r="Z144" s="27">
        <v>368408.7</v>
      </c>
      <c r="AA144" s="27">
        <f>SUM(V144+Z144)</f>
        <v>7573223.9199999999</v>
      </c>
      <c r="AB144" s="27"/>
      <c r="AC144" s="27"/>
      <c r="AD144" s="27">
        <f t="shared" si="14"/>
        <v>7573223.9199999999</v>
      </c>
      <c r="AE144" s="36"/>
      <c r="AF144" s="18">
        <v>2020</v>
      </c>
      <c r="AG144" s="18">
        <v>2022</v>
      </c>
    </row>
    <row r="145" spans="1:33" ht="84.95" customHeight="1" x14ac:dyDescent="0.35">
      <c r="A145" s="18">
        <v>382</v>
      </c>
      <c r="B145" s="14" t="s">
        <v>492</v>
      </c>
      <c r="C145" s="18" t="s">
        <v>412</v>
      </c>
      <c r="D145" s="18">
        <v>1958</v>
      </c>
      <c r="E145" s="18">
        <v>3</v>
      </c>
      <c r="F145" s="18">
        <v>1</v>
      </c>
      <c r="G145" s="22">
        <v>615.70000000000005</v>
      </c>
      <c r="H145" s="22">
        <v>615.70000000000005</v>
      </c>
      <c r="I145" s="22">
        <v>405</v>
      </c>
      <c r="J145" s="18">
        <v>25</v>
      </c>
      <c r="K145" s="18" t="s">
        <v>359</v>
      </c>
      <c r="L145" s="18" t="s">
        <v>360</v>
      </c>
      <c r="M145" s="18"/>
      <c r="N145" s="27"/>
      <c r="O145" s="27"/>
      <c r="P145" s="27"/>
      <c r="Q145" s="27"/>
      <c r="R145" s="27"/>
      <c r="S145" s="27"/>
      <c r="T145" s="27"/>
      <c r="U145" s="27"/>
      <c r="V145" s="27">
        <f>ROUND(H145*5222.75*1.015,2)</f>
        <v>3263881.88</v>
      </c>
      <c r="W145" s="27"/>
      <c r="X145" s="27"/>
      <c r="Y145" s="27"/>
      <c r="Z145" s="27">
        <v>192938.83</v>
      </c>
      <c r="AA145" s="27">
        <f>SUM(V145+Z145)</f>
        <v>3456820.71</v>
      </c>
      <c r="AB145" s="27"/>
      <c r="AC145" s="27"/>
      <c r="AD145" s="27">
        <f>SUM(V145+Z145)</f>
        <v>3456820.71</v>
      </c>
      <c r="AE145" s="36"/>
      <c r="AF145" s="18">
        <v>2022</v>
      </c>
      <c r="AG145" s="18">
        <v>2022</v>
      </c>
    </row>
    <row r="146" spans="1:33" ht="84.95" customHeight="1" x14ac:dyDescent="0.35">
      <c r="A146" s="18">
        <v>383</v>
      </c>
      <c r="B146" s="14" t="s">
        <v>492</v>
      </c>
      <c r="C146" s="18" t="s">
        <v>413</v>
      </c>
      <c r="D146" s="18">
        <v>1962</v>
      </c>
      <c r="E146" s="18">
        <v>5</v>
      </c>
      <c r="F146" s="18">
        <v>4</v>
      </c>
      <c r="G146" s="37" t="s">
        <v>414</v>
      </c>
      <c r="H146" s="22">
        <v>2559.9</v>
      </c>
      <c r="I146" s="22" t="s">
        <v>358</v>
      </c>
      <c r="J146" s="18" t="s">
        <v>358</v>
      </c>
      <c r="K146" s="18" t="s">
        <v>359</v>
      </c>
      <c r="L146" s="18" t="s">
        <v>360</v>
      </c>
      <c r="M146" s="18"/>
      <c r="N146" s="27"/>
      <c r="O146" s="27"/>
      <c r="P146" s="27"/>
      <c r="Q146" s="27"/>
      <c r="R146" s="27"/>
      <c r="S146" s="27"/>
      <c r="T146" s="27"/>
      <c r="U146" s="27"/>
      <c r="V146" s="27">
        <f>ROUND(3727.29*H146*1.015,2)</f>
        <v>9684612.0199999996</v>
      </c>
      <c r="W146" s="27"/>
      <c r="X146" s="27"/>
      <c r="Y146" s="27"/>
      <c r="Z146" s="27">
        <v>503531.44</v>
      </c>
      <c r="AA146" s="27">
        <f>SUM(V146+Z146)</f>
        <v>10188143.459999999</v>
      </c>
      <c r="AB146" s="27"/>
      <c r="AC146" s="27"/>
      <c r="AD146" s="27">
        <f>SUM(N146:Z146)</f>
        <v>10188143.459999999</v>
      </c>
      <c r="AE146" s="36"/>
      <c r="AF146" s="18">
        <v>2020</v>
      </c>
      <c r="AG146" s="18">
        <v>2022</v>
      </c>
    </row>
    <row r="147" spans="1:33" ht="84.95" customHeight="1" x14ac:dyDescent="0.35">
      <c r="A147" s="18">
        <v>384</v>
      </c>
      <c r="B147" s="18" t="s">
        <v>492</v>
      </c>
      <c r="C147" s="18" t="s">
        <v>415</v>
      </c>
      <c r="D147" s="18">
        <v>1972</v>
      </c>
      <c r="E147" s="18">
        <v>5</v>
      </c>
      <c r="F147" s="18">
        <v>5</v>
      </c>
      <c r="G147" s="22">
        <v>5181.1000000000004</v>
      </c>
      <c r="H147" s="22">
        <f>3957.5+750.7</f>
        <v>4708.2</v>
      </c>
      <c r="I147" s="41">
        <v>3957.5</v>
      </c>
      <c r="J147" s="18">
        <v>162</v>
      </c>
      <c r="K147" s="18" t="s">
        <v>359</v>
      </c>
      <c r="L147" s="18" t="s">
        <v>360</v>
      </c>
      <c r="M147" s="18"/>
      <c r="N147" s="27"/>
      <c r="O147" s="27"/>
      <c r="P147" s="27"/>
      <c r="Q147" s="27"/>
      <c r="R147" s="27"/>
      <c r="S147" s="27"/>
      <c r="T147" s="27"/>
      <c r="U147" s="27"/>
      <c r="V147" s="27"/>
      <c r="W147" s="27">
        <f>763.97*H147*1.015</f>
        <v>3650877.4073099997</v>
      </c>
      <c r="X147" s="27">
        <f>3170.13*H147*1.015</f>
        <v>15149490.156989997</v>
      </c>
      <c r="Y147" s="27">
        <f>1135.41*H147*1.015</f>
        <v>5425923.4224299993</v>
      </c>
      <c r="Z147" s="27">
        <v>635639.35</v>
      </c>
      <c r="AA147" s="27">
        <f>SUM(N147:Z147)</f>
        <v>24861930.336729996</v>
      </c>
      <c r="AB147" s="27"/>
      <c r="AC147" s="27"/>
      <c r="AD147" s="27">
        <f>SUM(N147:Z147)</f>
        <v>24861930.336729996</v>
      </c>
      <c r="AE147" s="36"/>
      <c r="AF147" s="18">
        <v>2020</v>
      </c>
      <c r="AG147" s="18">
        <v>2022</v>
      </c>
    </row>
    <row r="148" spans="1:33" ht="84.95" customHeight="1" x14ac:dyDescent="0.35">
      <c r="A148" s="18">
        <v>385</v>
      </c>
      <c r="B148" s="18" t="s">
        <v>492</v>
      </c>
      <c r="C148" s="18" t="s">
        <v>416</v>
      </c>
      <c r="D148" s="18">
        <v>1971</v>
      </c>
      <c r="E148" s="18">
        <v>5</v>
      </c>
      <c r="F148" s="18">
        <v>7</v>
      </c>
      <c r="G148" s="22">
        <v>7077.6</v>
      </c>
      <c r="H148" s="22">
        <f>5514.6+938.3</f>
        <v>6452.9000000000005</v>
      </c>
      <c r="I148" s="41">
        <v>5514.6</v>
      </c>
      <c r="J148" s="18">
        <v>238</v>
      </c>
      <c r="K148" s="18" t="s">
        <v>359</v>
      </c>
      <c r="L148" s="18" t="s">
        <v>360</v>
      </c>
      <c r="M148" s="18"/>
      <c r="N148" s="27"/>
      <c r="O148" s="27"/>
      <c r="P148" s="27"/>
      <c r="Q148" s="27"/>
      <c r="R148" s="27"/>
      <c r="S148" s="27"/>
      <c r="T148" s="27"/>
      <c r="U148" s="27"/>
      <c r="V148" s="27">
        <f>ROUND(H148*3517.3*1.015,2)</f>
        <v>23037236.949999999</v>
      </c>
      <c r="W148" s="27">
        <f>ROUND(H148*763.97*1.015,2)</f>
        <v>5003769.34</v>
      </c>
      <c r="X148" s="27">
        <f>ROUND(H148*3170.13*1.015,2)</f>
        <v>20763379.859999999</v>
      </c>
      <c r="Y148" s="27">
        <f>ROUND(H148*1135.41*1.015,2)</f>
        <v>7436587.5</v>
      </c>
      <c r="Z148" s="27">
        <f>1361807.11+701067.64</f>
        <v>2062874.75</v>
      </c>
      <c r="AA148" s="27">
        <f>SUM(V148+W148+X148+Y148+Z148)</f>
        <v>58303848.399999999</v>
      </c>
      <c r="AB148" s="27"/>
      <c r="AC148" s="27"/>
      <c r="AD148" s="27">
        <f>SUM(V148+W148+X148+Y148+Z148)</f>
        <v>58303848.399999999</v>
      </c>
      <c r="AE148" s="36"/>
      <c r="AF148" s="18" t="s">
        <v>417</v>
      </c>
      <c r="AG148" s="18" t="s">
        <v>418</v>
      </c>
    </row>
    <row r="149" spans="1:33" ht="84.95" customHeight="1" x14ac:dyDescent="0.35">
      <c r="A149" s="18">
        <v>386</v>
      </c>
      <c r="B149" s="18" t="s">
        <v>492</v>
      </c>
      <c r="C149" s="21" t="s">
        <v>287</v>
      </c>
      <c r="D149" s="18">
        <v>1963</v>
      </c>
      <c r="E149" s="18">
        <v>6</v>
      </c>
      <c r="F149" s="18">
        <v>3</v>
      </c>
      <c r="G149" s="22">
        <v>2786</v>
      </c>
      <c r="H149" s="22">
        <v>2589.5</v>
      </c>
      <c r="I149" s="41">
        <v>2543.5</v>
      </c>
      <c r="J149" s="18">
        <v>103</v>
      </c>
      <c r="K149" s="18" t="s">
        <v>359</v>
      </c>
      <c r="L149" s="18" t="s">
        <v>360</v>
      </c>
      <c r="M149" s="18"/>
      <c r="N149" s="27"/>
      <c r="O149" s="28">
        <v>2377151.2400000002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8">
        <v>124000</v>
      </c>
      <c r="AA149" s="28">
        <f t="shared" ref="AA149" si="18">SUM(O149+Z149)</f>
        <v>2501151.2400000002</v>
      </c>
      <c r="AB149" s="28">
        <v>2501151.2400000002</v>
      </c>
      <c r="AC149" s="27"/>
      <c r="AD149" s="27"/>
      <c r="AE149" s="36"/>
      <c r="AF149" s="21">
        <v>2022</v>
      </c>
      <c r="AG149" s="21">
        <v>2022</v>
      </c>
    </row>
    <row r="150" spans="1:33" ht="84.95" customHeight="1" x14ac:dyDescent="0.35">
      <c r="A150" s="18">
        <v>387</v>
      </c>
      <c r="B150" s="14" t="s">
        <v>492</v>
      </c>
      <c r="C150" s="18" t="s">
        <v>419</v>
      </c>
      <c r="D150" s="18">
        <v>1937</v>
      </c>
      <c r="E150" s="18">
        <v>3</v>
      </c>
      <c r="F150" s="18">
        <v>4</v>
      </c>
      <c r="G150" s="22" t="s">
        <v>420</v>
      </c>
      <c r="H150" s="22">
        <v>2249.3000000000002</v>
      </c>
      <c r="I150" s="22" t="s">
        <v>358</v>
      </c>
      <c r="J150" s="18" t="s">
        <v>358</v>
      </c>
      <c r="K150" s="18" t="s">
        <v>362</v>
      </c>
      <c r="L150" s="18" t="s">
        <v>360</v>
      </c>
      <c r="M150" s="18"/>
      <c r="N150" s="27"/>
      <c r="O150" s="27"/>
      <c r="P150" s="27"/>
      <c r="Q150" s="27"/>
      <c r="R150" s="27"/>
      <c r="S150" s="27"/>
      <c r="T150" s="27"/>
      <c r="U150" s="27"/>
      <c r="V150" s="27">
        <f>ROUND(5975.33*H150*1.015,2)</f>
        <v>13641914.42</v>
      </c>
      <c r="W150" s="27"/>
      <c r="X150" s="27"/>
      <c r="Y150" s="27"/>
      <c r="Z150" s="27">
        <v>329793.06</v>
      </c>
      <c r="AA150" s="27">
        <f>SUM(V150+Z150)</f>
        <v>13971707.48</v>
      </c>
      <c r="AB150" s="27"/>
      <c r="AC150" s="27"/>
      <c r="AD150" s="27">
        <f>SUM(N150:Z150)</f>
        <v>13971707.48</v>
      </c>
      <c r="AE150" s="36"/>
      <c r="AF150" s="18">
        <v>2020</v>
      </c>
      <c r="AG150" s="18">
        <v>2022</v>
      </c>
    </row>
    <row r="151" spans="1:33" ht="84.95" customHeight="1" x14ac:dyDescent="0.35">
      <c r="A151" s="18">
        <v>388</v>
      </c>
      <c r="B151" s="14" t="s">
        <v>492</v>
      </c>
      <c r="C151" s="18" t="s">
        <v>421</v>
      </c>
      <c r="D151" s="18">
        <v>1952</v>
      </c>
      <c r="E151" s="18">
        <v>2</v>
      </c>
      <c r="F151" s="18">
        <v>2</v>
      </c>
      <c r="G151" s="22">
        <v>924.8</v>
      </c>
      <c r="H151" s="22">
        <v>608.1</v>
      </c>
      <c r="I151" s="22" t="s">
        <v>358</v>
      </c>
      <c r="J151" s="18" t="s">
        <v>358</v>
      </c>
      <c r="K151" s="18" t="s">
        <v>362</v>
      </c>
      <c r="L151" s="18" t="s">
        <v>360</v>
      </c>
      <c r="M151" s="18"/>
      <c r="N151" s="27"/>
      <c r="O151" s="27"/>
      <c r="P151" s="27"/>
      <c r="Q151" s="27"/>
      <c r="R151" s="27"/>
      <c r="S151" s="27"/>
      <c r="T151" s="27"/>
      <c r="U151" s="27"/>
      <c r="V151" s="27">
        <f>ROUND(8645.31*H151*1.015,2)</f>
        <v>5336071.21</v>
      </c>
      <c r="W151" s="27"/>
      <c r="X151" s="27"/>
      <c r="Y151" s="27"/>
      <c r="Z151" s="27">
        <v>74705</v>
      </c>
      <c r="AA151" s="27">
        <f>SUM(V151+Z151)</f>
        <v>5410776.21</v>
      </c>
      <c r="AB151" s="27"/>
      <c r="AC151" s="27"/>
      <c r="AD151" s="27">
        <f>SUM(N151:Z151)</f>
        <v>5410776.21</v>
      </c>
      <c r="AE151" s="36"/>
      <c r="AF151" s="18">
        <v>2020</v>
      </c>
      <c r="AG151" s="18">
        <v>2022</v>
      </c>
    </row>
    <row r="152" spans="1:33" ht="84.95" customHeight="1" x14ac:dyDescent="0.35">
      <c r="A152" s="18">
        <v>389</v>
      </c>
      <c r="B152" s="14" t="s">
        <v>492</v>
      </c>
      <c r="C152" s="18" t="s">
        <v>422</v>
      </c>
      <c r="D152" s="18">
        <v>1960</v>
      </c>
      <c r="E152" s="18">
        <v>4</v>
      </c>
      <c r="F152" s="18">
        <v>2</v>
      </c>
      <c r="G152" s="22" t="s">
        <v>423</v>
      </c>
      <c r="H152" s="22">
        <f>1281.1+342.4</f>
        <v>1623.5</v>
      </c>
      <c r="I152" s="22" t="s">
        <v>358</v>
      </c>
      <c r="J152" s="18" t="s">
        <v>358</v>
      </c>
      <c r="K152" s="18" t="s">
        <v>362</v>
      </c>
      <c r="L152" s="18" t="s">
        <v>360</v>
      </c>
      <c r="M152" s="18"/>
      <c r="N152" s="27"/>
      <c r="O152" s="27"/>
      <c r="P152" s="27"/>
      <c r="Q152" s="27"/>
      <c r="R152" s="27"/>
      <c r="S152" s="27"/>
      <c r="T152" s="27"/>
      <c r="U152" s="27"/>
      <c r="V152" s="27">
        <f>ROUND(5975.33*H152*1.015,2)</f>
        <v>9846462.4800000004</v>
      </c>
      <c r="W152" s="27"/>
      <c r="X152" s="27"/>
      <c r="Y152" s="27"/>
      <c r="Z152" s="27">
        <v>321553.62</v>
      </c>
      <c r="AA152" s="27">
        <f>SUM(V152+Z152)</f>
        <v>10168016.1</v>
      </c>
      <c r="AB152" s="27"/>
      <c r="AC152" s="27"/>
      <c r="AD152" s="27">
        <f>SUM(N152:Z152)</f>
        <v>10168016.1</v>
      </c>
      <c r="AE152" s="36"/>
      <c r="AF152" s="18">
        <v>2020</v>
      </c>
      <c r="AG152" s="18">
        <v>2022</v>
      </c>
    </row>
    <row r="153" spans="1:33" ht="84.95" customHeight="1" x14ac:dyDescent="0.35">
      <c r="A153" s="18">
        <v>390</v>
      </c>
      <c r="B153" s="14" t="s">
        <v>492</v>
      </c>
      <c r="C153" s="18" t="s">
        <v>424</v>
      </c>
      <c r="D153" s="18">
        <v>1963</v>
      </c>
      <c r="E153" s="18">
        <v>5</v>
      </c>
      <c r="F153" s="18">
        <v>2</v>
      </c>
      <c r="G153" s="22">
        <v>2774</v>
      </c>
      <c r="H153" s="22">
        <v>1867.9</v>
      </c>
      <c r="I153" s="22">
        <v>1703.7</v>
      </c>
      <c r="J153" s="18">
        <v>101</v>
      </c>
      <c r="K153" s="18" t="s">
        <v>359</v>
      </c>
      <c r="L153" s="18" t="s">
        <v>360</v>
      </c>
      <c r="M153" s="18"/>
      <c r="N153" s="27"/>
      <c r="O153" s="27"/>
      <c r="P153" s="27"/>
      <c r="Q153" s="27"/>
      <c r="R153" s="27"/>
      <c r="S153" s="27"/>
      <c r="T153" s="27"/>
      <c r="U153" s="27"/>
      <c r="V153" s="27">
        <v>6857764.7199999997</v>
      </c>
      <c r="W153" s="27"/>
      <c r="X153" s="27"/>
      <c r="Y153" s="27"/>
      <c r="Z153" s="27">
        <v>405385.11</v>
      </c>
      <c r="AA153" s="27">
        <f>SUM(V153+Z153)</f>
        <v>7263149.8300000001</v>
      </c>
      <c r="AB153" s="27"/>
      <c r="AC153" s="27"/>
      <c r="AD153" s="27">
        <f>SUM(V153+Z153)</f>
        <v>7263149.8300000001</v>
      </c>
      <c r="AE153" s="36"/>
      <c r="AF153" s="18">
        <v>2022</v>
      </c>
      <c r="AG153" s="18">
        <v>2022</v>
      </c>
    </row>
    <row r="154" spans="1:33" ht="84.95" customHeight="1" x14ac:dyDescent="0.35">
      <c r="A154" s="18">
        <v>391</v>
      </c>
      <c r="B154" s="14" t="s">
        <v>492</v>
      </c>
      <c r="C154" s="19" t="s">
        <v>288</v>
      </c>
      <c r="D154" s="18">
        <v>1978</v>
      </c>
      <c r="E154" s="18">
        <v>9</v>
      </c>
      <c r="F154" s="18">
        <v>2</v>
      </c>
      <c r="G154" s="22">
        <v>4212</v>
      </c>
      <c r="H154" s="22">
        <v>4202.7</v>
      </c>
      <c r="I154" s="22">
        <v>4202.7</v>
      </c>
      <c r="J154" s="18">
        <v>180</v>
      </c>
      <c r="K154" s="18" t="s">
        <v>359</v>
      </c>
      <c r="L154" s="18" t="s">
        <v>360</v>
      </c>
      <c r="M154" s="18"/>
      <c r="N154" s="27"/>
      <c r="O154" s="27"/>
      <c r="P154" s="27"/>
      <c r="Q154" s="27"/>
      <c r="R154" s="27"/>
      <c r="S154" s="27"/>
      <c r="T154" s="27"/>
      <c r="U154" s="30">
        <v>3702831.57</v>
      </c>
      <c r="V154" s="27"/>
      <c r="W154" s="27"/>
      <c r="X154" s="27"/>
      <c r="Y154" s="27"/>
      <c r="Z154" s="30">
        <v>151890.07999999999</v>
      </c>
      <c r="AA154" s="30">
        <f>SUM(U154+Z154)</f>
        <v>3854721.65</v>
      </c>
      <c r="AB154" s="39"/>
      <c r="AC154" s="27"/>
      <c r="AD154" s="30">
        <f>AA154</f>
        <v>3854721.65</v>
      </c>
      <c r="AE154" s="36"/>
      <c r="AF154" s="19">
        <v>2022</v>
      </c>
      <c r="AG154" s="19">
        <v>2022</v>
      </c>
    </row>
    <row r="155" spans="1:33" ht="84.95" customHeight="1" x14ac:dyDescent="0.35">
      <c r="A155" s="18">
        <v>392</v>
      </c>
      <c r="B155" s="14" t="s">
        <v>492</v>
      </c>
      <c r="C155" s="19" t="s">
        <v>289</v>
      </c>
      <c r="D155" s="18">
        <v>1977</v>
      </c>
      <c r="E155" s="18">
        <v>9</v>
      </c>
      <c r="F155" s="18">
        <v>1</v>
      </c>
      <c r="G155" s="22">
        <v>6695.5</v>
      </c>
      <c r="H155" s="22">
        <v>6695.5</v>
      </c>
      <c r="I155" s="22">
        <v>6695.5</v>
      </c>
      <c r="J155" s="18">
        <v>200</v>
      </c>
      <c r="K155" s="18" t="s">
        <v>359</v>
      </c>
      <c r="L155" s="18" t="s">
        <v>360</v>
      </c>
      <c r="M155" s="18"/>
      <c r="N155" s="27"/>
      <c r="O155" s="27"/>
      <c r="P155" s="27"/>
      <c r="Q155" s="27"/>
      <c r="R155" s="27"/>
      <c r="S155" s="27"/>
      <c r="T155" s="27"/>
      <c r="U155" s="30">
        <v>1851415.78</v>
      </c>
      <c r="V155" s="27"/>
      <c r="W155" s="27"/>
      <c r="X155" s="27"/>
      <c r="Y155" s="27"/>
      <c r="Z155" s="30">
        <v>75945.039999999994</v>
      </c>
      <c r="AA155" s="30">
        <f>SUM(U155+Z155)</f>
        <v>1927360.82</v>
      </c>
      <c r="AB155" s="39"/>
      <c r="AC155" s="27"/>
      <c r="AD155" s="30">
        <f>AA155</f>
        <v>1927360.82</v>
      </c>
      <c r="AE155" s="36"/>
      <c r="AF155" s="19">
        <v>2022</v>
      </c>
      <c r="AG155" s="19">
        <v>2022</v>
      </c>
    </row>
    <row r="156" spans="1:33" ht="84.95" customHeight="1" x14ac:dyDescent="0.35">
      <c r="A156" s="18">
        <v>393</v>
      </c>
      <c r="B156" s="14" t="s">
        <v>492</v>
      </c>
      <c r="C156" s="19" t="s">
        <v>290</v>
      </c>
      <c r="D156" s="18">
        <v>1977</v>
      </c>
      <c r="E156" s="18">
        <v>9</v>
      </c>
      <c r="F156" s="18">
        <v>2</v>
      </c>
      <c r="G156" s="22">
        <v>4117.3</v>
      </c>
      <c r="H156" s="22">
        <v>4117.3</v>
      </c>
      <c r="I156" s="22">
        <v>4117.3</v>
      </c>
      <c r="J156" s="18">
        <v>166</v>
      </c>
      <c r="K156" s="18" t="s">
        <v>359</v>
      </c>
      <c r="L156" s="18" t="s">
        <v>360</v>
      </c>
      <c r="M156" s="18"/>
      <c r="N156" s="27"/>
      <c r="O156" s="27"/>
      <c r="P156" s="27"/>
      <c r="Q156" s="27"/>
      <c r="R156" s="27"/>
      <c r="S156" s="27"/>
      <c r="T156" s="27"/>
      <c r="U156" s="30">
        <v>3702831.57</v>
      </c>
      <c r="V156" s="27"/>
      <c r="W156" s="27"/>
      <c r="X156" s="27"/>
      <c r="Y156" s="27"/>
      <c r="Z156" s="30">
        <v>151890.07999999999</v>
      </c>
      <c r="AA156" s="30">
        <f>SUM(U156+Z156)</f>
        <v>3854721.65</v>
      </c>
      <c r="AB156" s="39"/>
      <c r="AC156" s="27"/>
      <c r="AD156" s="30">
        <f>AA156</f>
        <v>3854721.65</v>
      </c>
      <c r="AE156" s="36"/>
      <c r="AF156" s="19">
        <v>2022</v>
      </c>
      <c r="AG156" s="19">
        <v>2022</v>
      </c>
    </row>
    <row r="157" spans="1:33" ht="84.95" customHeight="1" x14ac:dyDescent="0.35">
      <c r="A157" s="18">
        <v>394</v>
      </c>
      <c r="B157" s="18" t="s">
        <v>492</v>
      </c>
      <c r="C157" s="18" t="s">
        <v>425</v>
      </c>
      <c r="D157" s="18">
        <v>1989</v>
      </c>
      <c r="E157" s="18">
        <v>10</v>
      </c>
      <c r="F157" s="18">
        <v>2</v>
      </c>
      <c r="G157" s="22">
        <v>5939.3</v>
      </c>
      <c r="H157" s="22">
        <v>5889.1</v>
      </c>
      <c r="I157" s="22" t="s">
        <v>358</v>
      </c>
      <c r="J157" s="18" t="s">
        <v>358</v>
      </c>
      <c r="K157" s="18" t="s">
        <v>426</v>
      </c>
      <c r="L157" s="18" t="s">
        <v>388</v>
      </c>
      <c r="M157" s="18"/>
      <c r="N157" s="27"/>
      <c r="O157" s="27"/>
      <c r="P157" s="27"/>
      <c r="Q157" s="27"/>
      <c r="R157" s="27"/>
      <c r="S157" s="27"/>
      <c r="T157" s="27"/>
      <c r="U157" s="27"/>
      <c r="V157" s="27"/>
      <c r="W157" s="27">
        <f>635.48*H157*1.015</f>
        <v>3798541.3470199998</v>
      </c>
      <c r="X157" s="27"/>
      <c r="Y157" s="27"/>
      <c r="Z157" s="27">
        <v>411596.45</v>
      </c>
      <c r="AA157" s="27">
        <f>SUM(W157+Z157)</f>
        <v>4210137.7970199995</v>
      </c>
      <c r="AB157" s="27"/>
      <c r="AC157" s="27"/>
      <c r="AD157" s="27">
        <f>SUM(N157:Z157)</f>
        <v>4210137.7970199995</v>
      </c>
      <c r="AE157" s="36"/>
      <c r="AF157" s="18">
        <v>2020</v>
      </c>
      <c r="AG157" s="18">
        <v>2022</v>
      </c>
    </row>
    <row r="158" spans="1:33" ht="84.95" customHeight="1" x14ac:dyDescent="0.35">
      <c r="A158" s="18">
        <v>395</v>
      </c>
      <c r="B158" s="18" t="s">
        <v>492</v>
      </c>
      <c r="C158" s="18" t="s">
        <v>427</v>
      </c>
      <c r="D158" s="18">
        <v>1954</v>
      </c>
      <c r="E158" s="18">
        <v>6</v>
      </c>
      <c r="F158" s="18">
        <v>9</v>
      </c>
      <c r="G158" s="22">
        <v>10494.1</v>
      </c>
      <c r="H158" s="22">
        <v>10494.1</v>
      </c>
      <c r="I158" s="18">
        <v>2587.6</v>
      </c>
      <c r="J158" s="18">
        <v>85</v>
      </c>
      <c r="K158" s="15" t="s">
        <v>359</v>
      </c>
      <c r="L158" s="18" t="s">
        <v>360</v>
      </c>
      <c r="M158" s="18"/>
      <c r="N158" s="27"/>
      <c r="O158" s="27"/>
      <c r="P158" s="27"/>
      <c r="Q158" s="27"/>
      <c r="R158" s="27"/>
      <c r="S158" s="27"/>
      <c r="T158" s="27"/>
      <c r="U158" s="27"/>
      <c r="V158" s="27">
        <f>ROUND(H158*3855.19*1.015,2)</f>
        <v>41063600.619999997</v>
      </c>
      <c r="W158" s="27"/>
      <c r="X158" s="27"/>
      <c r="Y158" s="27"/>
      <c r="Z158" s="27">
        <v>2427404.96</v>
      </c>
      <c r="AA158" s="27">
        <f>SUM(V158+Z158)</f>
        <v>43491005.579999998</v>
      </c>
      <c r="AB158" s="27"/>
      <c r="AC158" s="29"/>
      <c r="AD158" s="27">
        <f>AA158</f>
        <v>43491005.579999998</v>
      </c>
      <c r="AE158" s="36"/>
      <c r="AF158" s="18">
        <v>2022</v>
      </c>
      <c r="AG158" s="18">
        <v>2023</v>
      </c>
    </row>
    <row r="159" spans="1:33" ht="84.95" customHeight="1" x14ac:dyDescent="0.35">
      <c r="A159" s="18">
        <v>396</v>
      </c>
      <c r="B159" s="14" t="s">
        <v>492</v>
      </c>
      <c r="C159" s="18" t="s">
        <v>428</v>
      </c>
      <c r="D159" s="18">
        <v>1976</v>
      </c>
      <c r="E159" s="18">
        <v>5</v>
      </c>
      <c r="F159" s="18">
        <v>2</v>
      </c>
      <c r="G159" s="22">
        <v>3867.2</v>
      </c>
      <c r="H159" s="22">
        <v>3212.4</v>
      </c>
      <c r="I159" s="22" t="s">
        <v>358</v>
      </c>
      <c r="J159" s="18" t="s">
        <v>358</v>
      </c>
      <c r="K159" s="15" t="s">
        <v>359</v>
      </c>
      <c r="L159" s="18" t="s">
        <v>360</v>
      </c>
      <c r="M159" s="18"/>
      <c r="N159" s="27"/>
      <c r="O159" s="27"/>
      <c r="P159" s="27"/>
      <c r="Q159" s="27"/>
      <c r="R159" s="27">
        <v>1215410.51</v>
      </c>
      <c r="S159" s="27"/>
      <c r="T159" s="27"/>
      <c r="U159" s="27"/>
      <c r="V159" s="27">
        <f>ROUND(3727.29*H159*1.015,2)</f>
        <v>12153149.59</v>
      </c>
      <c r="W159" s="27"/>
      <c r="X159" s="27"/>
      <c r="Y159" s="27"/>
      <c r="Z159" s="27">
        <v>531157.51</v>
      </c>
      <c r="AA159" s="27">
        <f>SUM(R159+V159+Z159)</f>
        <v>13899717.609999999</v>
      </c>
      <c r="AB159" s="27"/>
      <c r="AC159" s="27"/>
      <c r="AD159" s="27">
        <f>SUM(R159+V159+Z159)</f>
        <v>13899717.609999999</v>
      </c>
      <c r="AE159" s="36"/>
      <c r="AF159" s="18" t="s">
        <v>429</v>
      </c>
      <c r="AG159" s="18" t="s">
        <v>409</v>
      </c>
    </row>
    <row r="160" spans="1:33" ht="84.95" customHeight="1" x14ac:dyDescent="0.35">
      <c r="A160" s="18">
        <v>397</v>
      </c>
      <c r="B160" s="14" t="s">
        <v>492</v>
      </c>
      <c r="C160" s="21" t="s">
        <v>291</v>
      </c>
      <c r="D160" s="18">
        <v>1986</v>
      </c>
      <c r="E160" s="18">
        <v>10</v>
      </c>
      <c r="F160" s="18">
        <v>5</v>
      </c>
      <c r="G160" s="22">
        <v>12414</v>
      </c>
      <c r="H160" s="22">
        <v>13610.5</v>
      </c>
      <c r="I160" s="22">
        <v>13457.1</v>
      </c>
      <c r="J160" s="18">
        <v>505</v>
      </c>
      <c r="K160" s="15" t="s">
        <v>359</v>
      </c>
      <c r="L160" s="18" t="s">
        <v>360</v>
      </c>
      <c r="M160" s="18"/>
      <c r="N160" s="27"/>
      <c r="O160" s="28">
        <v>9508604.9600000009</v>
      </c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8">
        <v>496000</v>
      </c>
      <c r="AA160" s="28">
        <f>SUM(O160+Z160)</f>
        <v>10004604.960000001</v>
      </c>
      <c r="AB160" s="28">
        <f>AA160</f>
        <v>10004604.960000001</v>
      </c>
      <c r="AC160" s="27"/>
      <c r="AD160" s="27"/>
      <c r="AE160" s="36"/>
      <c r="AF160" s="21">
        <v>2022</v>
      </c>
      <c r="AG160" s="21">
        <v>2022</v>
      </c>
    </row>
    <row r="161" spans="1:33" ht="84.95" customHeight="1" x14ac:dyDescent="0.35">
      <c r="A161" s="18">
        <v>398</v>
      </c>
      <c r="B161" s="14" t="s">
        <v>492</v>
      </c>
      <c r="C161" s="21" t="s">
        <v>292</v>
      </c>
      <c r="D161" s="18">
        <v>1993</v>
      </c>
      <c r="E161" s="18">
        <v>10</v>
      </c>
      <c r="F161" s="18">
        <v>4</v>
      </c>
      <c r="G161" s="22">
        <v>10449.1</v>
      </c>
      <c r="H161" s="22">
        <v>10704.4</v>
      </c>
      <c r="I161" s="22">
        <v>10639.1</v>
      </c>
      <c r="J161" s="18">
        <v>406</v>
      </c>
      <c r="K161" s="15" t="s">
        <v>359</v>
      </c>
      <c r="L161" s="18" t="s">
        <v>388</v>
      </c>
      <c r="M161" s="18"/>
      <c r="N161" s="27"/>
      <c r="O161" s="28">
        <v>7131453.7199999997</v>
      </c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8">
        <v>372000</v>
      </c>
      <c r="AA161" s="28">
        <f>SUM(O161+Z161)</f>
        <v>7503453.7199999997</v>
      </c>
      <c r="AB161" s="28">
        <f>AA161</f>
        <v>7503453.7199999997</v>
      </c>
      <c r="AC161" s="27"/>
      <c r="AD161" s="27"/>
      <c r="AE161" s="36"/>
      <c r="AF161" s="21">
        <v>2022</v>
      </c>
      <c r="AG161" s="21">
        <v>2022</v>
      </c>
    </row>
    <row r="162" spans="1:33" ht="84.95" customHeight="1" x14ac:dyDescent="0.35">
      <c r="A162" s="18">
        <v>399</v>
      </c>
      <c r="B162" s="14" t="s">
        <v>492</v>
      </c>
      <c r="C162" s="21" t="s">
        <v>293</v>
      </c>
      <c r="D162" s="18">
        <v>1993</v>
      </c>
      <c r="E162" s="18">
        <v>10</v>
      </c>
      <c r="F162" s="18">
        <v>4</v>
      </c>
      <c r="G162" s="22">
        <v>10722.8</v>
      </c>
      <c r="H162" s="22">
        <v>10765.8</v>
      </c>
      <c r="I162" s="22">
        <v>10643.4</v>
      </c>
      <c r="J162" s="18">
        <v>440</v>
      </c>
      <c r="K162" s="15" t="s">
        <v>359</v>
      </c>
      <c r="L162" s="18" t="s">
        <v>360</v>
      </c>
      <c r="M162" s="18"/>
      <c r="N162" s="27"/>
      <c r="O162" s="28">
        <v>7131453.7199999997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8">
        <v>372000</v>
      </c>
      <c r="AA162" s="28">
        <f>SUM(O162+Z162)</f>
        <v>7503453.7199999997</v>
      </c>
      <c r="AB162" s="28">
        <f>AA162</f>
        <v>7503453.7199999997</v>
      </c>
      <c r="AC162" s="27"/>
      <c r="AD162" s="27"/>
      <c r="AE162" s="36"/>
      <c r="AF162" s="21">
        <v>2022</v>
      </c>
      <c r="AG162" s="21">
        <v>2022</v>
      </c>
    </row>
    <row r="163" spans="1:33" ht="84.95" customHeight="1" x14ac:dyDescent="0.35">
      <c r="A163" s="18">
        <v>400</v>
      </c>
      <c r="B163" s="14" t="s">
        <v>492</v>
      </c>
      <c r="C163" s="18" t="s">
        <v>430</v>
      </c>
      <c r="D163" s="18">
        <v>1970</v>
      </c>
      <c r="E163" s="18">
        <v>5</v>
      </c>
      <c r="F163" s="18">
        <v>8</v>
      </c>
      <c r="G163" s="22">
        <v>6607.5</v>
      </c>
      <c r="H163" s="22">
        <v>6019.7</v>
      </c>
      <c r="I163" s="22" t="s">
        <v>358</v>
      </c>
      <c r="J163" s="18" t="s">
        <v>358</v>
      </c>
      <c r="K163" s="15" t="s">
        <v>359</v>
      </c>
      <c r="L163" s="18" t="s">
        <v>360</v>
      </c>
      <c r="M163" s="18"/>
      <c r="N163" s="27"/>
      <c r="O163" s="27"/>
      <c r="P163" s="27"/>
      <c r="Q163" s="27"/>
      <c r="R163" s="27"/>
      <c r="S163" s="27"/>
      <c r="T163" s="27"/>
      <c r="U163" s="27"/>
      <c r="V163" s="27">
        <v>15914460.880000001</v>
      </c>
      <c r="W163" s="27"/>
      <c r="X163" s="27">
        <v>6730160.04</v>
      </c>
      <c r="Y163" s="27"/>
      <c r="Z163" s="27">
        <v>318289.21999999997</v>
      </c>
      <c r="AA163" s="27">
        <f>SUM(V163+X163+Z163)</f>
        <v>22962910.140000001</v>
      </c>
      <c r="AB163" s="27"/>
      <c r="AC163" s="27"/>
      <c r="AD163" s="27">
        <v>22962910.140000001</v>
      </c>
      <c r="AE163" s="36"/>
      <c r="AF163" s="18">
        <v>2020</v>
      </c>
      <c r="AG163" s="18">
        <v>2022</v>
      </c>
    </row>
    <row r="164" spans="1:33" ht="84.95" customHeight="1" x14ac:dyDescent="0.35">
      <c r="A164" s="18">
        <v>401</v>
      </c>
      <c r="B164" s="14" t="s">
        <v>492</v>
      </c>
      <c r="C164" s="18" t="s">
        <v>431</v>
      </c>
      <c r="D164" s="18">
        <v>1963</v>
      </c>
      <c r="E164" s="18">
        <v>5</v>
      </c>
      <c r="F164" s="18">
        <v>3</v>
      </c>
      <c r="G164" s="22">
        <v>3563.7</v>
      </c>
      <c r="H164" s="22">
        <v>3533.2</v>
      </c>
      <c r="I164" s="22">
        <v>3535.9</v>
      </c>
      <c r="J164" s="18">
        <v>196</v>
      </c>
      <c r="K164" s="15" t="s">
        <v>359</v>
      </c>
      <c r="L164" s="18" t="s">
        <v>360</v>
      </c>
      <c r="M164" s="18"/>
      <c r="N164" s="27">
        <f>ROUND(H164*616.25*1.015,2)</f>
        <v>2209994.52</v>
      </c>
      <c r="O164" s="27">
        <f>ROUND(H164*3349.66*1.015,2)</f>
        <v>12012543.99</v>
      </c>
      <c r="P164" s="27">
        <f>ROUND(H164*650.2*1.015,2)</f>
        <v>2331745.94</v>
      </c>
      <c r="Q164" s="27">
        <f>ROUND(H164*643.1*1.015,2)</f>
        <v>2306283.9300000002</v>
      </c>
      <c r="R164" s="27"/>
      <c r="S164" s="27">
        <f>ROUND(H164*644.55*1.015,2)</f>
        <v>2311483.92</v>
      </c>
      <c r="T164" s="27"/>
      <c r="U164" s="27"/>
      <c r="V164" s="27">
        <f>ROUND(H164*3517.3*1.015,2)</f>
        <v>12613734.23</v>
      </c>
      <c r="W164" s="27"/>
      <c r="X164" s="27"/>
      <c r="Y164" s="27"/>
      <c r="Z164" s="27">
        <v>1393012.7</v>
      </c>
      <c r="AA164" s="27">
        <f>SUM(N164+O164+P164+Q164+S164+V164+Z164)</f>
        <v>35178799.230000004</v>
      </c>
      <c r="AB164" s="27"/>
      <c r="AC164" s="27"/>
      <c r="AD164" s="27">
        <f>SUM(N164+O164+P164+Q164+S164+V164+Z164)</f>
        <v>35178799.230000004</v>
      </c>
      <c r="AE164" s="36"/>
      <c r="AF164" s="18" t="s">
        <v>432</v>
      </c>
      <c r="AG164" s="18" t="s">
        <v>410</v>
      </c>
    </row>
    <row r="165" spans="1:33" ht="84.95" customHeight="1" x14ac:dyDescent="0.35">
      <c r="A165" s="18">
        <v>402</v>
      </c>
      <c r="B165" s="18" t="s">
        <v>492</v>
      </c>
      <c r="C165" s="18" t="s">
        <v>433</v>
      </c>
      <c r="D165" s="18">
        <v>1962</v>
      </c>
      <c r="E165" s="18">
        <v>5</v>
      </c>
      <c r="F165" s="18">
        <v>3</v>
      </c>
      <c r="G165" s="22">
        <v>2565.1</v>
      </c>
      <c r="H165" s="22">
        <v>2532.8000000000002</v>
      </c>
      <c r="I165" s="22" t="s">
        <v>358</v>
      </c>
      <c r="J165" s="18" t="s">
        <v>358</v>
      </c>
      <c r="K165" s="15" t="s">
        <v>359</v>
      </c>
      <c r="L165" s="18" t="s">
        <v>360</v>
      </c>
      <c r="M165" s="18"/>
      <c r="N165" s="27"/>
      <c r="O165" s="27"/>
      <c r="P165" s="27"/>
      <c r="Q165" s="27"/>
      <c r="R165" s="27"/>
      <c r="S165" s="27"/>
      <c r="T165" s="27"/>
      <c r="U165" s="27"/>
      <c r="V165" s="27">
        <f>ROUND(3727.29*H165*1.015,2)</f>
        <v>9582087.3100000005</v>
      </c>
      <c r="W165" s="27"/>
      <c r="X165" s="27"/>
      <c r="Y165" s="27"/>
      <c r="Z165" s="27">
        <v>315469.21000000002</v>
      </c>
      <c r="AA165" s="27">
        <f>SUM(V165+Z165)</f>
        <v>9897556.5200000014</v>
      </c>
      <c r="AB165" s="27"/>
      <c r="AC165" s="27"/>
      <c r="AD165" s="27">
        <f>SUM(N165:Z165)</f>
        <v>9897556.5200000014</v>
      </c>
      <c r="AE165" s="36"/>
      <c r="AF165" s="18">
        <v>2020</v>
      </c>
      <c r="AG165" s="18">
        <v>2022</v>
      </c>
    </row>
    <row r="166" spans="1:33" ht="84.95" customHeight="1" x14ac:dyDescent="0.35">
      <c r="A166" s="18">
        <v>403</v>
      </c>
      <c r="B166" s="18" t="s">
        <v>492</v>
      </c>
      <c r="C166" s="21" t="s">
        <v>294</v>
      </c>
      <c r="D166" s="18">
        <v>1981</v>
      </c>
      <c r="E166" s="18">
        <v>9</v>
      </c>
      <c r="F166" s="18">
        <v>1</v>
      </c>
      <c r="G166" s="22">
        <v>2851.3</v>
      </c>
      <c r="H166" s="22">
        <v>2632.3</v>
      </c>
      <c r="I166" s="22">
        <v>2632.3</v>
      </c>
      <c r="J166" s="18">
        <v>104</v>
      </c>
      <c r="K166" s="15" t="s">
        <v>387</v>
      </c>
      <c r="L166" s="18" t="s">
        <v>360</v>
      </c>
      <c r="M166" s="18"/>
      <c r="N166" s="27"/>
      <c r="O166" s="28">
        <v>2377151.2400000002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8">
        <v>124000</v>
      </c>
      <c r="AA166" s="28">
        <f t="shared" ref="AA166:AA167" si="19">SUM(O166+Z166)</f>
        <v>2501151.2400000002</v>
      </c>
      <c r="AB166" s="28">
        <v>2501151.2400000002</v>
      </c>
      <c r="AC166" s="27"/>
      <c r="AD166" s="27"/>
      <c r="AE166" s="36"/>
      <c r="AF166" s="21">
        <v>2022</v>
      </c>
      <c r="AG166" s="21">
        <v>2022</v>
      </c>
    </row>
    <row r="167" spans="1:33" ht="84.95" customHeight="1" x14ac:dyDescent="0.35">
      <c r="A167" s="18">
        <v>404</v>
      </c>
      <c r="B167" s="18" t="s">
        <v>492</v>
      </c>
      <c r="C167" s="21" t="s">
        <v>295</v>
      </c>
      <c r="D167" s="18">
        <v>1981</v>
      </c>
      <c r="E167" s="18">
        <v>9</v>
      </c>
      <c r="F167" s="18">
        <v>4</v>
      </c>
      <c r="G167" s="22">
        <v>11792.6</v>
      </c>
      <c r="H167" s="22">
        <v>11474.3</v>
      </c>
      <c r="I167" s="22">
        <v>10921.1</v>
      </c>
      <c r="J167" s="18">
        <v>512</v>
      </c>
      <c r="K167" s="15" t="s">
        <v>359</v>
      </c>
      <c r="L167" s="18" t="s">
        <v>360</v>
      </c>
      <c r="M167" s="18"/>
      <c r="N167" s="27"/>
      <c r="O167" s="28">
        <v>4754302.4800000004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8">
        <v>248000</v>
      </c>
      <c r="AA167" s="28">
        <f t="shared" si="19"/>
        <v>5002302.4800000004</v>
      </c>
      <c r="AB167" s="28">
        <f>AA167</f>
        <v>5002302.4800000004</v>
      </c>
      <c r="AC167" s="27"/>
      <c r="AD167" s="27"/>
      <c r="AE167" s="36"/>
      <c r="AF167" s="21">
        <v>2022</v>
      </c>
      <c r="AG167" s="21">
        <v>2022</v>
      </c>
    </row>
    <row r="168" spans="1:33" ht="84.95" customHeight="1" x14ac:dyDescent="0.35">
      <c r="A168" s="18">
        <v>405</v>
      </c>
      <c r="B168" s="18" t="s">
        <v>492</v>
      </c>
      <c r="C168" s="21" t="s">
        <v>296</v>
      </c>
      <c r="D168" s="18">
        <v>1982</v>
      </c>
      <c r="E168" s="18">
        <v>9</v>
      </c>
      <c r="F168" s="18">
        <v>1</v>
      </c>
      <c r="G168" s="22">
        <v>2856.9</v>
      </c>
      <c r="H168" s="22">
        <v>2635.1</v>
      </c>
      <c r="I168" s="22">
        <v>2635.1</v>
      </c>
      <c r="J168" s="18">
        <v>112</v>
      </c>
      <c r="K168" s="15" t="s">
        <v>359</v>
      </c>
      <c r="L168" s="18" t="s">
        <v>360</v>
      </c>
      <c r="M168" s="18"/>
      <c r="N168" s="27"/>
      <c r="O168" s="28">
        <v>2377151.2400000002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8">
        <v>124000</v>
      </c>
      <c r="AA168" s="28">
        <f t="shared" ref="AA168:AA170" si="20">SUM(O168+Z168)</f>
        <v>2501151.2400000002</v>
      </c>
      <c r="AB168" s="28">
        <v>2501151.2400000002</v>
      </c>
      <c r="AC168" s="27"/>
      <c r="AD168" s="27"/>
      <c r="AE168" s="36"/>
      <c r="AF168" s="21">
        <v>2022</v>
      </c>
      <c r="AG168" s="21">
        <v>2022</v>
      </c>
    </row>
    <row r="169" spans="1:33" ht="84.95" customHeight="1" x14ac:dyDescent="0.35">
      <c r="A169" s="18">
        <v>406</v>
      </c>
      <c r="B169" s="18" t="s">
        <v>492</v>
      </c>
      <c r="C169" s="21" t="s">
        <v>297</v>
      </c>
      <c r="D169" s="18">
        <v>1982</v>
      </c>
      <c r="E169" s="18">
        <v>9</v>
      </c>
      <c r="F169" s="18">
        <v>1</v>
      </c>
      <c r="G169" s="22">
        <v>1769.9</v>
      </c>
      <c r="H169" s="22">
        <v>1223.5999999999999</v>
      </c>
      <c r="I169" s="22">
        <v>1223.5999999999999</v>
      </c>
      <c r="J169" s="18">
        <v>57</v>
      </c>
      <c r="K169" s="15" t="s">
        <v>359</v>
      </c>
      <c r="L169" s="18" t="s">
        <v>360</v>
      </c>
      <c r="M169" s="18"/>
      <c r="N169" s="27"/>
      <c r="O169" s="28">
        <v>2377151.2400000002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8">
        <v>124000</v>
      </c>
      <c r="AA169" s="28">
        <f t="shared" si="20"/>
        <v>2501151.2400000002</v>
      </c>
      <c r="AB169" s="28">
        <v>2501151.2400000002</v>
      </c>
      <c r="AC169" s="27"/>
      <c r="AD169" s="27"/>
      <c r="AE169" s="36"/>
      <c r="AF169" s="21">
        <v>2022</v>
      </c>
      <c r="AG169" s="21">
        <v>2022</v>
      </c>
    </row>
    <row r="170" spans="1:33" ht="84.95" customHeight="1" x14ac:dyDescent="0.35">
      <c r="A170" s="18">
        <v>407</v>
      </c>
      <c r="B170" s="18" t="s">
        <v>492</v>
      </c>
      <c r="C170" s="21" t="s">
        <v>298</v>
      </c>
      <c r="D170" s="18">
        <v>1981</v>
      </c>
      <c r="E170" s="18">
        <v>9</v>
      </c>
      <c r="F170" s="18">
        <v>2</v>
      </c>
      <c r="G170" s="22">
        <v>3877.8</v>
      </c>
      <c r="H170" s="22">
        <v>3830.8</v>
      </c>
      <c r="I170" s="22">
        <v>3830.8</v>
      </c>
      <c r="J170" s="18">
        <v>192</v>
      </c>
      <c r="K170" s="15" t="s">
        <v>359</v>
      </c>
      <c r="L170" s="18" t="s">
        <v>360</v>
      </c>
      <c r="M170" s="18"/>
      <c r="N170" s="27"/>
      <c r="O170" s="28">
        <v>2377151.2400000002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8">
        <v>124000</v>
      </c>
      <c r="AA170" s="28">
        <f t="shared" si="20"/>
        <v>2501151.2400000002</v>
      </c>
      <c r="AB170" s="28">
        <v>2501151.2400000002</v>
      </c>
      <c r="AC170" s="27"/>
      <c r="AD170" s="27"/>
      <c r="AE170" s="36"/>
      <c r="AF170" s="21">
        <v>2022</v>
      </c>
      <c r="AG170" s="21">
        <v>2022</v>
      </c>
    </row>
    <row r="171" spans="1:33" ht="84.95" customHeight="1" x14ac:dyDescent="0.35">
      <c r="A171" s="18">
        <v>408</v>
      </c>
      <c r="B171" s="18" t="s">
        <v>492</v>
      </c>
      <c r="C171" s="18" t="s">
        <v>434</v>
      </c>
      <c r="D171" s="18">
        <v>1965</v>
      </c>
      <c r="E171" s="18">
        <v>5</v>
      </c>
      <c r="F171" s="18">
        <v>2</v>
      </c>
      <c r="G171" s="22">
        <v>1614.1</v>
      </c>
      <c r="H171" s="22">
        <v>1481.6</v>
      </c>
      <c r="I171" s="22">
        <v>1481.8</v>
      </c>
      <c r="J171" s="18">
        <v>71</v>
      </c>
      <c r="K171" s="15" t="s">
        <v>359</v>
      </c>
      <c r="L171" s="18" t="s">
        <v>360</v>
      </c>
      <c r="M171" s="18"/>
      <c r="N171" s="27"/>
      <c r="O171" s="27"/>
      <c r="P171" s="27"/>
      <c r="Q171" s="27"/>
      <c r="R171" s="27"/>
      <c r="S171" s="27"/>
      <c r="T171" s="27"/>
      <c r="U171" s="27"/>
      <c r="V171" s="27">
        <f>ROUND(H171*3617.12*1.015,2)</f>
        <v>5439511.8700000001</v>
      </c>
      <c r="W171" s="27"/>
      <c r="X171" s="27"/>
      <c r="Y171" s="27"/>
      <c r="Z171" s="27">
        <v>626259.69999999995</v>
      </c>
      <c r="AA171" s="27">
        <f>SUM(V171+Z171)</f>
        <v>6065771.5700000003</v>
      </c>
      <c r="AB171" s="27"/>
      <c r="AC171" s="27"/>
      <c r="AD171" s="27">
        <f>SUM(V171+Z171)</f>
        <v>6065771.5700000003</v>
      </c>
      <c r="AE171" s="36"/>
      <c r="AF171" s="18">
        <v>2022</v>
      </c>
      <c r="AG171" s="18">
        <v>2022</v>
      </c>
    </row>
    <row r="172" spans="1:33" ht="84.95" customHeight="1" x14ac:dyDescent="0.35">
      <c r="A172" s="18">
        <v>409</v>
      </c>
      <c r="B172" s="21" t="s">
        <v>492</v>
      </c>
      <c r="C172" s="19" t="s">
        <v>299</v>
      </c>
      <c r="D172" s="18">
        <v>1977</v>
      </c>
      <c r="E172" s="18">
        <v>9</v>
      </c>
      <c r="F172" s="18">
        <v>2</v>
      </c>
      <c r="G172" s="22">
        <v>3501</v>
      </c>
      <c r="H172" s="22">
        <v>3500.7</v>
      </c>
      <c r="I172" s="22">
        <v>3500.7</v>
      </c>
      <c r="J172" s="18">
        <v>159</v>
      </c>
      <c r="K172" s="15" t="s">
        <v>359</v>
      </c>
      <c r="L172" s="18" t="s">
        <v>360</v>
      </c>
      <c r="M172" s="18"/>
      <c r="N172" s="27"/>
      <c r="O172" s="28">
        <v>4754302.4800000004</v>
      </c>
      <c r="P172" s="27"/>
      <c r="Q172" s="27"/>
      <c r="R172" s="27"/>
      <c r="S172" s="27"/>
      <c r="T172" s="27"/>
      <c r="U172" s="30">
        <v>3702831.57</v>
      </c>
      <c r="V172" s="27"/>
      <c r="W172" s="27"/>
      <c r="X172" s="27"/>
      <c r="Y172" s="27"/>
      <c r="Z172" s="30">
        <v>399890.08</v>
      </c>
      <c r="AA172" s="30">
        <f>SUM(O172:Z172)</f>
        <v>8857024.1300000008</v>
      </c>
      <c r="AB172" s="28">
        <v>5002302.4800000004</v>
      </c>
      <c r="AC172" s="27"/>
      <c r="AD172" s="30">
        <v>3854721.65</v>
      </c>
      <c r="AE172" s="36"/>
      <c r="AF172" s="19">
        <v>2022</v>
      </c>
      <c r="AG172" s="19">
        <v>2022</v>
      </c>
    </row>
    <row r="173" spans="1:33" ht="84.95" customHeight="1" x14ac:dyDescent="0.35">
      <c r="A173" s="18">
        <v>410</v>
      </c>
      <c r="B173" s="21" t="s">
        <v>492</v>
      </c>
      <c r="C173" s="19" t="s">
        <v>300</v>
      </c>
      <c r="D173" s="18">
        <v>1977</v>
      </c>
      <c r="E173" s="18">
        <v>9</v>
      </c>
      <c r="F173" s="18">
        <v>2</v>
      </c>
      <c r="G173" s="22">
        <v>3483</v>
      </c>
      <c r="H173" s="22">
        <v>3482.5</v>
      </c>
      <c r="I173" s="22">
        <v>3482.5</v>
      </c>
      <c r="J173" s="18">
        <v>150</v>
      </c>
      <c r="K173" s="15" t="s">
        <v>359</v>
      </c>
      <c r="L173" s="18" t="s">
        <v>360</v>
      </c>
      <c r="M173" s="18"/>
      <c r="N173" s="27"/>
      <c r="O173" s="28">
        <v>4754302.4800000004</v>
      </c>
      <c r="P173" s="27"/>
      <c r="Q173" s="27"/>
      <c r="R173" s="27"/>
      <c r="S173" s="27"/>
      <c r="T173" s="27"/>
      <c r="U173" s="30">
        <v>3702831.57</v>
      </c>
      <c r="V173" s="27"/>
      <c r="W173" s="27"/>
      <c r="X173" s="27"/>
      <c r="Y173" s="27"/>
      <c r="Z173" s="30">
        <v>399890.08</v>
      </c>
      <c r="AA173" s="30">
        <f t="shared" ref="AA173:AA177" si="21">SUM(O173:Z173)</f>
        <v>8857024.1300000008</v>
      </c>
      <c r="AB173" s="28">
        <v>5002302.4800000004</v>
      </c>
      <c r="AC173" s="27"/>
      <c r="AD173" s="30">
        <v>3854721.65</v>
      </c>
      <c r="AE173" s="36"/>
      <c r="AF173" s="19">
        <v>2022</v>
      </c>
      <c r="AG173" s="19">
        <v>2022</v>
      </c>
    </row>
    <row r="174" spans="1:33" ht="84.95" customHeight="1" x14ac:dyDescent="0.35">
      <c r="A174" s="18">
        <v>411</v>
      </c>
      <c r="B174" s="21" t="s">
        <v>492</v>
      </c>
      <c r="C174" s="19" t="s">
        <v>301</v>
      </c>
      <c r="D174" s="18">
        <v>1977</v>
      </c>
      <c r="E174" s="18">
        <v>9</v>
      </c>
      <c r="F174" s="18">
        <v>2</v>
      </c>
      <c r="G174" s="22">
        <v>3466</v>
      </c>
      <c r="H174" s="22">
        <v>3465.9</v>
      </c>
      <c r="I174" s="22">
        <v>3465.9</v>
      </c>
      <c r="J174" s="18">
        <v>160</v>
      </c>
      <c r="K174" s="15" t="s">
        <v>359</v>
      </c>
      <c r="L174" s="18" t="s">
        <v>360</v>
      </c>
      <c r="M174" s="18"/>
      <c r="N174" s="27"/>
      <c r="O174" s="28">
        <v>4754302.4800000004</v>
      </c>
      <c r="P174" s="27"/>
      <c r="Q174" s="27"/>
      <c r="R174" s="27"/>
      <c r="S174" s="27"/>
      <c r="T174" s="27"/>
      <c r="U174" s="30">
        <v>3702831.57</v>
      </c>
      <c r="V174" s="27"/>
      <c r="W174" s="27"/>
      <c r="X174" s="27"/>
      <c r="Y174" s="27"/>
      <c r="Z174" s="30">
        <v>399890.08</v>
      </c>
      <c r="AA174" s="30">
        <f t="shared" si="21"/>
        <v>8857024.1300000008</v>
      </c>
      <c r="AB174" s="28">
        <v>5002302.4800000004</v>
      </c>
      <c r="AC174" s="27"/>
      <c r="AD174" s="30">
        <v>3854721.65</v>
      </c>
      <c r="AE174" s="36"/>
      <c r="AF174" s="19">
        <v>2022</v>
      </c>
      <c r="AG174" s="19">
        <v>2022</v>
      </c>
    </row>
    <row r="175" spans="1:33" ht="84.95" customHeight="1" x14ac:dyDescent="0.35">
      <c r="A175" s="18">
        <v>412</v>
      </c>
      <c r="B175" s="21" t="s">
        <v>492</v>
      </c>
      <c r="C175" s="19" t="s">
        <v>302</v>
      </c>
      <c r="D175" s="18">
        <v>1977</v>
      </c>
      <c r="E175" s="18">
        <v>9</v>
      </c>
      <c r="F175" s="18">
        <v>3</v>
      </c>
      <c r="G175" s="22">
        <v>5240.3</v>
      </c>
      <c r="H175" s="22">
        <v>5240.3</v>
      </c>
      <c r="I175" s="22">
        <v>5240.3</v>
      </c>
      <c r="J175" s="18">
        <v>246</v>
      </c>
      <c r="K175" s="15" t="s">
        <v>359</v>
      </c>
      <c r="L175" s="18" t="s">
        <v>360</v>
      </c>
      <c r="M175" s="18"/>
      <c r="N175" s="27"/>
      <c r="O175" s="28">
        <v>7131453.7199999997</v>
      </c>
      <c r="P175" s="27"/>
      <c r="Q175" s="27"/>
      <c r="R175" s="27"/>
      <c r="S175" s="27"/>
      <c r="T175" s="27"/>
      <c r="U175" s="30">
        <v>5554247.3499999996</v>
      </c>
      <c r="V175" s="27"/>
      <c r="W175" s="27"/>
      <c r="X175" s="27"/>
      <c r="Y175" s="27"/>
      <c r="Z175" s="30">
        <v>599835.12</v>
      </c>
      <c r="AA175" s="30">
        <f t="shared" si="21"/>
        <v>13285536.189999999</v>
      </c>
      <c r="AB175" s="28">
        <v>7503453.7199999997</v>
      </c>
      <c r="AC175" s="27"/>
      <c r="AD175" s="30">
        <v>5782082.4699999997</v>
      </c>
      <c r="AE175" s="36"/>
      <c r="AF175" s="19">
        <v>2022</v>
      </c>
      <c r="AG175" s="19">
        <v>2022</v>
      </c>
    </row>
    <row r="176" spans="1:33" ht="84.95" customHeight="1" x14ac:dyDescent="0.35">
      <c r="A176" s="18">
        <v>413</v>
      </c>
      <c r="B176" s="21" t="s">
        <v>492</v>
      </c>
      <c r="C176" s="19" t="s">
        <v>303</v>
      </c>
      <c r="D176" s="18">
        <v>1978</v>
      </c>
      <c r="E176" s="18">
        <v>9</v>
      </c>
      <c r="F176" s="18">
        <v>5</v>
      </c>
      <c r="G176" s="22">
        <v>8780.2999999999993</v>
      </c>
      <c r="H176" s="22">
        <v>8780.2999999999993</v>
      </c>
      <c r="I176" s="22">
        <v>8780.2999999999993</v>
      </c>
      <c r="J176" s="18">
        <v>412</v>
      </c>
      <c r="K176" s="15"/>
      <c r="L176" s="18" t="s">
        <v>360</v>
      </c>
      <c r="M176" s="18"/>
      <c r="N176" s="27"/>
      <c r="O176" s="28">
        <v>11885756.199999999</v>
      </c>
      <c r="P176" s="27"/>
      <c r="Q176" s="27"/>
      <c r="R176" s="27"/>
      <c r="S176" s="27"/>
      <c r="T176" s="27"/>
      <c r="U176" s="30">
        <v>9257078.9199999999</v>
      </c>
      <c r="V176" s="27"/>
      <c r="W176" s="27"/>
      <c r="X176" s="27"/>
      <c r="Y176" s="27"/>
      <c r="Z176" s="30">
        <v>999725.2</v>
      </c>
      <c r="AA176" s="30">
        <f t="shared" si="21"/>
        <v>22142560.319999997</v>
      </c>
      <c r="AB176" s="28">
        <v>12505756.199999999</v>
      </c>
      <c r="AC176" s="27"/>
      <c r="AD176" s="30">
        <v>9636804.4199999999</v>
      </c>
      <c r="AE176" s="36"/>
      <c r="AF176" s="19">
        <v>2022</v>
      </c>
      <c r="AG176" s="19">
        <v>2022</v>
      </c>
    </row>
    <row r="177" spans="1:33" ht="84.95" customHeight="1" x14ac:dyDescent="0.35">
      <c r="A177" s="18">
        <v>414</v>
      </c>
      <c r="B177" s="21" t="s">
        <v>492</v>
      </c>
      <c r="C177" s="19" t="s">
        <v>304</v>
      </c>
      <c r="D177" s="18">
        <v>1979</v>
      </c>
      <c r="E177" s="18">
        <v>9</v>
      </c>
      <c r="F177" s="18">
        <v>3</v>
      </c>
      <c r="G177" s="22">
        <v>5706.6</v>
      </c>
      <c r="H177" s="22">
        <v>5706.6</v>
      </c>
      <c r="I177" s="22">
        <v>5706.6</v>
      </c>
      <c r="J177" s="18" t="s">
        <v>358</v>
      </c>
      <c r="K177" s="15"/>
      <c r="L177" s="18" t="s">
        <v>360</v>
      </c>
      <c r="M177" s="18"/>
      <c r="N177" s="27"/>
      <c r="O177" s="28">
        <v>7131453.7199999997</v>
      </c>
      <c r="P177" s="27"/>
      <c r="Q177" s="27"/>
      <c r="R177" s="27"/>
      <c r="S177" s="27"/>
      <c r="T177" s="27"/>
      <c r="U177" s="30">
        <v>5554247.3499999996</v>
      </c>
      <c r="V177" s="27"/>
      <c r="W177" s="27"/>
      <c r="X177" s="27"/>
      <c r="Y177" s="27"/>
      <c r="Z177" s="30">
        <v>599835.12</v>
      </c>
      <c r="AA177" s="30">
        <f t="shared" si="21"/>
        <v>13285536.189999999</v>
      </c>
      <c r="AB177" s="28">
        <v>7503453.7199999997</v>
      </c>
      <c r="AC177" s="27"/>
      <c r="AD177" s="30">
        <v>5782082.4699999997</v>
      </c>
      <c r="AE177" s="36"/>
      <c r="AF177" s="19">
        <v>2022</v>
      </c>
      <c r="AG177" s="19">
        <v>2022</v>
      </c>
    </row>
    <row r="178" spans="1:33" ht="84.95" customHeight="1" x14ac:dyDescent="0.35">
      <c r="A178" s="18">
        <v>415</v>
      </c>
      <c r="B178" s="18" t="s">
        <v>492</v>
      </c>
      <c r="C178" s="18" t="s">
        <v>435</v>
      </c>
      <c r="D178" s="18">
        <v>1962</v>
      </c>
      <c r="E178" s="18">
        <v>5</v>
      </c>
      <c r="F178" s="18">
        <v>3</v>
      </c>
      <c r="G178" s="22">
        <v>2742.6</v>
      </c>
      <c r="H178" s="22">
        <v>2431.1</v>
      </c>
      <c r="I178" s="22">
        <v>2431.1</v>
      </c>
      <c r="J178" s="18">
        <v>107</v>
      </c>
      <c r="K178" s="15" t="s">
        <v>359</v>
      </c>
      <c r="L178" s="18" t="s">
        <v>360</v>
      </c>
      <c r="M178" s="18"/>
      <c r="N178" s="27"/>
      <c r="O178" s="27"/>
      <c r="P178" s="27"/>
      <c r="Q178" s="27"/>
      <c r="R178" s="27"/>
      <c r="S178" s="27"/>
      <c r="T178" s="27"/>
      <c r="U178" s="27"/>
      <c r="V178" s="27">
        <f>ROUND(H178*3727.29*1.015,2)</f>
        <v>9197335.9399999995</v>
      </c>
      <c r="W178" s="27"/>
      <c r="X178" s="27"/>
      <c r="Y178" s="27"/>
      <c r="Z178" s="27">
        <v>543684.88</v>
      </c>
      <c r="AA178" s="27">
        <f>SUM(V178+Z178)</f>
        <v>9741020.8200000003</v>
      </c>
      <c r="AB178" s="27"/>
      <c r="AC178" s="27"/>
      <c r="AD178" s="27">
        <f>SUM(V178+Z178)</f>
        <v>9741020.8200000003</v>
      </c>
      <c r="AE178" s="36"/>
      <c r="AF178" s="18">
        <v>2022</v>
      </c>
      <c r="AG178" s="18">
        <v>2022</v>
      </c>
    </row>
    <row r="179" spans="1:33" ht="84.95" customHeight="1" x14ac:dyDescent="0.35">
      <c r="A179" s="18">
        <v>416</v>
      </c>
      <c r="B179" s="18" t="s">
        <v>492</v>
      </c>
      <c r="C179" s="18" t="s">
        <v>436</v>
      </c>
      <c r="D179" s="18">
        <v>1953</v>
      </c>
      <c r="E179" s="18">
        <v>4</v>
      </c>
      <c r="F179" s="18">
        <v>3</v>
      </c>
      <c r="G179" s="22">
        <v>1621.2</v>
      </c>
      <c r="H179" s="22">
        <f>1040+438.8</f>
        <v>1478.8</v>
      </c>
      <c r="I179" s="22" t="s">
        <v>358</v>
      </c>
      <c r="J179" s="18" t="s">
        <v>358</v>
      </c>
      <c r="K179" s="15" t="s">
        <v>359</v>
      </c>
      <c r="L179" s="18" t="s">
        <v>360</v>
      </c>
      <c r="M179" s="18"/>
      <c r="N179" s="27"/>
      <c r="O179" s="27"/>
      <c r="P179" s="27"/>
      <c r="Q179" s="27"/>
      <c r="R179" s="27"/>
      <c r="S179" s="27"/>
      <c r="T179" s="27"/>
      <c r="U179" s="27"/>
      <c r="V179" s="27"/>
      <c r="W179" s="27">
        <f>ROUND(H179*1954.25*1.015,2)</f>
        <v>2933294.07</v>
      </c>
      <c r="X179" s="27"/>
      <c r="Y179" s="27"/>
      <c r="Z179" s="27">
        <v>7014.9</v>
      </c>
      <c r="AA179" s="27">
        <f>SUM(W179+Z179)</f>
        <v>2940308.9699999997</v>
      </c>
      <c r="AB179" s="27"/>
      <c r="AC179" s="27"/>
      <c r="AD179" s="27">
        <f>AA179</f>
        <v>2940308.9699999997</v>
      </c>
      <c r="AE179" s="36"/>
      <c r="AF179" s="18">
        <v>2020</v>
      </c>
      <c r="AG179" s="18">
        <v>2022</v>
      </c>
    </row>
    <row r="180" spans="1:33" ht="84.95" customHeight="1" x14ac:dyDescent="0.35">
      <c r="A180" s="18">
        <v>417</v>
      </c>
      <c r="B180" s="18" t="s">
        <v>492</v>
      </c>
      <c r="C180" s="18" t="s">
        <v>437</v>
      </c>
      <c r="D180" s="18">
        <v>1959</v>
      </c>
      <c r="E180" s="18">
        <v>3</v>
      </c>
      <c r="F180" s="18">
        <v>2</v>
      </c>
      <c r="G180" s="22">
        <v>1324.4</v>
      </c>
      <c r="H180" s="22">
        <f>990.4+225.4</f>
        <v>1215.8</v>
      </c>
      <c r="I180" s="22">
        <v>703.5</v>
      </c>
      <c r="J180" s="18">
        <v>31</v>
      </c>
      <c r="K180" s="15" t="s">
        <v>359</v>
      </c>
      <c r="L180" s="18" t="s">
        <v>360</v>
      </c>
      <c r="M180" s="18"/>
      <c r="N180" s="27"/>
      <c r="O180" s="27"/>
      <c r="P180" s="27"/>
      <c r="Q180" s="27"/>
      <c r="R180" s="27"/>
      <c r="S180" s="27"/>
      <c r="T180" s="27"/>
      <c r="U180" s="27"/>
      <c r="V180" s="27">
        <f>ROUND(H180*5975.33*1.015,2)</f>
        <v>7373778.3099999996</v>
      </c>
      <c r="W180" s="27"/>
      <c r="X180" s="27"/>
      <c r="Y180" s="27"/>
      <c r="Z180" s="27">
        <v>310356.7</v>
      </c>
      <c r="AA180" s="27">
        <f>SUM(V180+Z180)</f>
        <v>7684135.0099999998</v>
      </c>
      <c r="AB180" s="27"/>
      <c r="AC180" s="27"/>
      <c r="AD180" s="27">
        <f>SUM(V180+Z180)</f>
        <v>7684135.0099999998</v>
      </c>
      <c r="AE180" s="36"/>
      <c r="AF180" s="18">
        <v>2022</v>
      </c>
      <c r="AG180" s="18">
        <v>2022</v>
      </c>
    </row>
    <row r="181" spans="1:33" ht="84.95" customHeight="1" x14ac:dyDescent="0.35">
      <c r="A181" s="18">
        <v>418</v>
      </c>
      <c r="B181" s="20" t="s">
        <v>492</v>
      </c>
      <c r="C181" s="21" t="s">
        <v>305</v>
      </c>
      <c r="D181" s="18" t="s">
        <v>438</v>
      </c>
      <c r="E181" s="18">
        <v>9</v>
      </c>
      <c r="F181" s="18">
        <v>3</v>
      </c>
      <c r="G181" s="22">
        <v>5200</v>
      </c>
      <c r="H181" s="22">
        <v>5196.8</v>
      </c>
      <c r="I181" s="22">
        <v>5064.8</v>
      </c>
      <c r="J181" s="18">
        <v>270</v>
      </c>
      <c r="K181" s="15" t="s">
        <v>359</v>
      </c>
      <c r="L181" s="18" t="s">
        <v>360</v>
      </c>
      <c r="M181" s="18"/>
      <c r="N181" s="27"/>
      <c r="O181" s="28">
        <v>7131453.7199999997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8">
        <v>372000</v>
      </c>
      <c r="AA181" s="28">
        <f>SUM(O181+Z181)</f>
        <v>7503453.7199999997</v>
      </c>
      <c r="AB181" s="28">
        <f>AA181</f>
        <v>7503453.7199999997</v>
      </c>
      <c r="AC181" s="27"/>
      <c r="AD181" s="27"/>
      <c r="AE181" s="36"/>
      <c r="AF181" s="21">
        <v>2022</v>
      </c>
      <c r="AG181" s="21">
        <v>2022</v>
      </c>
    </row>
    <row r="182" spans="1:33" ht="84.95" customHeight="1" x14ac:dyDescent="0.35">
      <c r="A182" s="18">
        <v>419</v>
      </c>
      <c r="B182" s="14" t="s">
        <v>492</v>
      </c>
      <c r="C182" s="18" t="s">
        <v>439</v>
      </c>
      <c r="D182" s="18">
        <v>1956</v>
      </c>
      <c r="E182" s="18">
        <v>5</v>
      </c>
      <c r="F182" s="18">
        <v>2</v>
      </c>
      <c r="G182" s="22">
        <v>3169.3</v>
      </c>
      <c r="H182" s="22">
        <f>1669.8+1305.9</f>
        <v>2975.7</v>
      </c>
      <c r="I182" s="22" t="s">
        <v>358</v>
      </c>
      <c r="J182" s="18" t="s">
        <v>358</v>
      </c>
      <c r="K182" s="15" t="s">
        <v>359</v>
      </c>
      <c r="L182" s="18" t="s">
        <v>360</v>
      </c>
      <c r="M182" s="18"/>
      <c r="N182" s="27"/>
      <c r="O182" s="27"/>
      <c r="P182" s="27"/>
      <c r="Q182" s="27"/>
      <c r="R182" s="27"/>
      <c r="S182" s="27"/>
      <c r="T182" s="27"/>
      <c r="U182" s="27"/>
      <c r="V182" s="27">
        <f>ROUND(3855.19*H182*1.015,2)</f>
        <v>11643967.220000001</v>
      </c>
      <c r="W182" s="27"/>
      <c r="X182" s="27"/>
      <c r="Y182" s="27"/>
      <c r="Z182" s="27">
        <v>486116.38</v>
      </c>
      <c r="AA182" s="27">
        <f>SUM(V182+Z182)</f>
        <v>12130083.600000001</v>
      </c>
      <c r="AB182" s="27"/>
      <c r="AC182" s="27"/>
      <c r="AD182" s="27">
        <f>SUM(N182:Z182)</f>
        <v>12130083.600000001</v>
      </c>
      <c r="AE182" s="36"/>
      <c r="AF182" s="18">
        <v>2020</v>
      </c>
      <c r="AG182" s="18">
        <v>2022</v>
      </c>
    </row>
    <row r="183" spans="1:33" ht="84.95" customHeight="1" x14ac:dyDescent="0.35">
      <c r="A183" s="18">
        <v>420</v>
      </c>
      <c r="B183" s="14" t="s">
        <v>492</v>
      </c>
      <c r="C183" s="18" t="s">
        <v>440</v>
      </c>
      <c r="D183" s="14">
        <v>1957</v>
      </c>
      <c r="E183" s="14">
        <v>5</v>
      </c>
      <c r="F183" s="14">
        <v>9</v>
      </c>
      <c r="G183" s="40">
        <v>11300.71</v>
      </c>
      <c r="H183" s="40">
        <v>10366.1</v>
      </c>
      <c r="I183" s="40">
        <v>7571.6</v>
      </c>
      <c r="J183" s="14">
        <v>141</v>
      </c>
      <c r="K183" s="42" t="s">
        <v>359</v>
      </c>
      <c r="L183" s="18" t="s">
        <v>360</v>
      </c>
      <c r="M183" s="14"/>
      <c r="N183" s="43"/>
      <c r="O183" s="43"/>
      <c r="P183" s="43"/>
      <c r="Q183" s="43"/>
      <c r="R183" s="43"/>
      <c r="S183" s="43"/>
      <c r="T183" s="43"/>
      <c r="U183" s="43"/>
      <c r="V183" s="43">
        <f>ROUND(H183*3855.19*1.015,2)</f>
        <v>40562734.329999998</v>
      </c>
      <c r="W183" s="43"/>
      <c r="X183" s="43"/>
      <c r="Y183" s="43"/>
      <c r="Z183" s="43">
        <v>2327236.1</v>
      </c>
      <c r="AA183" s="27">
        <f>SUM(V183+Z183)</f>
        <v>42889970.43</v>
      </c>
      <c r="AB183" s="27"/>
      <c r="AC183" s="27"/>
      <c r="AD183" s="27">
        <f>SUM(V183+Z183)</f>
        <v>42889970.43</v>
      </c>
      <c r="AE183" s="44"/>
      <c r="AF183" s="14">
        <v>2022</v>
      </c>
      <c r="AG183" s="14">
        <v>2023</v>
      </c>
    </row>
    <row r="184" spans="1:33" ht="84.95" customHeight="1" x14ac:dyDescent="0.35">
      <c r="A184" s="18">
        <v>421</v>
      </c>
      <c r="B184" s="14" t="s">
        <v>492</v>
      </c>
      <c r="C184" s="14" t="s">
        <v>441</v>
      </c>
      <c r="D184" s="14">
        <v>1951</v>
      </c>
      <c r="E184" s="14">
        <v>2</v>
      </c>
      <c r="F184" s="14">
        <v>2</v>
      </c>
      <c r="G184" s="40">
        <v>954.8</v>
      </c>
      <c r="H184" s="40">
        <v>954.8</v>
      </c>
      <c r="I184" s="40">
        <v>592.20000000000005</v>
      </c>
      <c r="J184" s="14">
        <v>33</v>
      </c>
      <c r="K184" s="42" t="s">
        <v>403</v>
      </c>
      <c r="L184" s="14" t="s">
        <v>360</v>
      </c>
      <c r="M184" s="14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>
        <v>6280782.7699999996</v>
      </c>
      <c r="Y184" s="43"/>
      <c r="Z184" s="43"/>
      <c r="AA184" s="27">
        <f>X184</f>
        <v>6280782.7699999996</v>
      </c>
      <c r="AB184" s="27"/>
      <c r="AC184" s="27"/>
      <c r="AD184" s="27">
        <f>AA184</f>
        <v>6280782.7699999996</v>
      </c>
      <c r="AE184" s="44"/>
      <c r="AF184" s="14">
        <v>2022</v>
      </c>
      <c r="AG184" s="14">
        <v>2023</v>
      </c>
    </row>
    <row r="185" spans="1:33" ht="84.95" customHeight="1" x14ac:dyDescent="0.35">
      <c r="A185" s="18">
        <v>422</v>
      </c>
      <c r="B185" s="14" t="s">
        <v>492</v>
      </c>
      <c r="C185" s="14" t="s">
        <v>442</v>
      </c>
      <c r="D185" s="14">
        <v>1951</v>
      </c>
      <c r="E185" s="14">
        <v>3</v>
      </c>
      <c r="F185" s="14">
        <v>3</v>
      </c>
      <c r="G185" s="40">
        <v>1914.5</v>
      </c>
      <c r="H185" s="40">
        <v>1905.9</v>
      </c>
      <c r="I185" s="40" t="s">
        <v>358</v>
      </c>
      <c r="J185" s="14" t="s">
        <v>358</v>
      </c>
      <c r="K185" s="42" t="s">
        <v>387</v>
      </c>
      <c r="L185" s="14" t="s">
        <v>360</v>
      </c>
      <c r="M185" s="14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>
        <v>7432827.1299999999</v>
      </c>
      <c r="Y185" s="43"/>
      <c r="Z185" s="43">
        <v>619835.74</v>
      </c>
      <c r="AA185" s="27">
        <f>SUM(X185+Z185)</f>
        <v>8052662.8700000001</v>
      </c>
      <c r="AB185" s="27"/>
      <c r="AC185" s="27"/>
      <c r="AD185" s="27">
        <f t="shared" ref="AD185:AD209" si="22">AA185</f>
        <v>8052662.8700000001</v>
      </c>
      <c r="AE185" s="44"/>
      <c r="AF185" s="14">
        <v>2022</v>
      </c>
      <c r="AG185" s="14">
        <v>2023</v>
      </c>
    </row>
    <row r="186" spans="1:33" ht="84.95" customHeight="1" x14ac:dyDescent="0.35">
      <c r="A186" s="18">
        <v>423</v>
      </c>
      <c r="B186" s="14" t="s">
        <v>492</v>
      </c>
      <c r="C186" s="14" t="s">
        <v>443</v>
      </c>
      <c r="D186" s="14">
        <v>1955</v>
      </c>
      <c r="E186" s="14">
        <v>4</v>
      </c>
      <c r="F186" s="14">
        <v>3</v>
      </c>
      <c r="G186" s="40">
        <v>2701.9</v>
      </c>
      <c r="H186" s="40">
        <f>1861.9+645.3</f>
        <v>2507.1999999999998</v>
      </c>
      <c r="I186" s="40">
        <v>1736.4</v>
      </c>
      <c r="J186" s="14">
        <v>51</v>
      </c>
      <c r="K186" s="42" t="s">
        <v>359</v>
      </c>
      <c r="L186" s="14" t="s">
        <v>360</v>
      </c>
      <c r="M186" s="14"/>
      <c r="N186" s="43"/>
      <c r="O186" s="43"/>
      <c r="P186" s="43"/>
      <c r="Q186" s="43"/>
      <c r="R186" s="43"/>
      <c r="S186" s="43"/>
      <c r="T186" s="43"/>
      <c r="U186" s="43"/>
      <c r="V186" s="43">
        <f>ROUND(H186*5975.33*1.015,2)</f>
        <v>15206067.59</v>
      </c>
      <c r="W186" s="43"/>
      <c r="X186" s="43"/>
      <c r="Y186" s="43"/>
      <c r="Z186" s="43">
        <v>852955.1</v>
      </c>
      <c r="AA186" s="27">
        <f>SUM(V186+Z186)</f>
        <v>16059022.689999999</v>
      </c>
      <c r="AB186" s="27"/>
      <c r="AC186" s="27"/>
      <c r="AD186" s="27">
        <f>SUM(V186+Z186)</f>
        <v>16059022.689999999</v>
      </c>
      <c r="AE186" s="44"/>
      <c r="AF186" s="14">
        <v>2022</v>
      </c>
      <c r="AG186" s="14">
        <v>2022</v>
      </c>
    </row>
    <row r="187" spans="1:33" ht="84.95" customHeight="1" x14ac:dyDescent="0.35">
      <c r="A187" s="18">
        <v>424</v>
      </c>
      <c r="B187" s="14" t="s">
        <v>492</v>
      </c>
      <c r="C187" s="14" t="s">
        <v>444</v>
      </c>
      <c r="D187" s="14">
        <v>1956</v>
      </c>
      <c r="E187" s="14">
        <v>2</v>
      </c>
      <c r="F187" s="14">
        <v>1</v>
      </c>
      <c r="G187" s="40">
        <v>711.6</v>
      </c>
      <c r="H187" s="40">
        <f>458.7+205.6</f>
        <v>664.3</v>
      </c>
      <c r="I187" s="40">
        <v>323.5</v>
      </c>
      <c r="J187" s="14">
        <v>20</v>
      </c>
      <c r="K187" s="42" t="s">
        <v>359</v>
      </c>
      <c r="L187" s="14" t="s">
        <v>360</v>
      </c>
      <c r="M187" s="14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>
        <f>ROUND(H187*6480.9*1.015,2)</f>
        <v>4369840.8</v>
      </c>
      <c r="Y187" s="43"/>
      <c r="Z187" s="43">
        <v>258315.71</v>
      </c>
      <c r="AA187" s="27">
        <f>SUM(X187+Z187)</f>
        <v>4628156.51</v>
      </c>
      <c r="AB187" s="27"/>
      <c r="AC187" s="27"/>
      <c r="AD187" s="27">
        <f>SUM(X187+Z187)</f>
        <v>4628156.51</v>
      </c>
      <c r="AE187" s="44"/>
      <c r="AF187" s="14">
        <v>2022</v>
      </c>
      <c r="AG187" s="14">
        <v>2022</v>
      </c>
    </row>
    <row r="188" spans="1:33" ht="84.95" customHeight="1" x14ac:dyDescent="0.35">
      <c r="A188" s="18">
        <v>425</v>
      </c>
      <c r="B188" s="14" t="s">
        <v>492</v>
      </c>
      <c r="C188" s="20" t="s">
        <v>306</v>
      </c>
      <c r="D188" s="14" t="s">
        <v>381</v>
      </c>
      <c r="E188" s="14">
        <v>5</v>
      </c>
      <c r="F188" s="14">
        <v>8</v>
      </c>
      <c r="G188" s="40">
        <v>6414.5</v>
      </c>
      <c r="H188" s="40">
        <v>6414.6</v>
      </c>
      <c r="I188" s="40">
        <v>6400.6</v>
      </c>
      <c r="J188" s="14">
        <v>306</v>
      </c>
      <c r="K188" s="42" t="s">
        <v>359</v>
      </c>
      <c r="L188" s="14" t="s">
        <v>360</v>
      </c>
      <c r="M188" s="14"/>
      <c r="N188" s="43"/>
      <c r="O188" s="28">
        <v>2377151.2400000002</v>
      </c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8">
        <v>124000</v>
      </c>
      <c r="AA188" s="28">
        <f t="shared" ref="AA188:AA207" si="23">SUM(O188+Z188)</f>
        <v>2501151.2400000002</v>
      </c>
      <c r="AB188" s="28">
        <v>2501151.2400000002</v>
      </c>
      <c r="AC188" s="27"/>
      <c r="AD188" s="27"/>
      <c r="AE188" s="36"/>
      <c r="AF188" s="21">
        <v>2022</v>
      </c>
      <c r="AG188" s="21">
        <v>2022</v>
      </c>
    </row>
    <row r="189" spans="1:33" ht="84.95" customHeight="1" x14ac:dyDescent="0.35">
      <c r="A189" s="18">
        <v>426</v>
      </c>
      <c r="B189" s="14" t="s">
        <v>492</v>
      </c>
      <c r="C189" s="20" t="s">
        <v>307</v>
      </c>
      <c r="D189" s="14" t="s">
        <v>381</v>
      </c>
      <c r="E189" s="14">
        <v>5</v>
      </c>
      <c r="F189" s="14">
        <v>8</v>
      </c>
      <c r="G189" s="40">
        <v>5783</v>
      </c>
      <c r="H189" s="40">
        <v>5786.1</v>
      </c>
      <c r="I189" s="40">
        <v>5772.4</v>
      </c>
      <c r="J189" s="14">
        <v>273</v>
      </c>
      <c r="K189" s="42" t="s">
        <v>359</v>
      </c>
      <c r="L189" s="14" t="s">
        <v>360</v>
      </c>
      <c r="M189" s="14"/>
      <c r="N189" s="43"/>
      <c r="O189" s="28">
        <v>2377151.2400000002</v>
      </c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28">
        <v>124000</v>
      </c>
      <c r="AA189" s="28">
        <f t="shared" si="23"/>
        <v>2501151.2400000002</v>
      </c>
      <c r="AB189" s="28">
        <v>2501151.2400000002</v>
      </c>
      <c r="AC189" s="27"/>
      <c r="AD189" s="27"/>
      <c r="AE189" s="36"/>
      <c r="AF189" s="21">
        <v>2022</v>
      </c>
      <c r="AG189" s="21">
        <v>2022</v>
      </c>
    </row>
    <row r="190" spans="1:33" ht="84.95" customHeight="1" x14ac:dyDescent="0.35">
      <c r="A190" s="18">
        <v>427</v>
      </c>
      <c r="B190" s="14" t="s">
        <v>492</v>
      </c>
      <c r="C190" s="20" t="s">
        <v>309</v>
      </c>
      <c r="D190" s="14" t="s">
        <v>381</v>
      </c>
      <c r="E190" s="14">
        <v>5</v>
      </c>
      <c r="F190" s="14">
        <v>4</v>
      </c>
      <c r="G190" s="40">
        <v>2862.6</v>
      </c>
      <c r="H190" s="40">
        <v>2861.9</v>
      </c>
      <c r="I190" s="40">
        <v>2845.1</v>
      </c>
      <c r="J190" s="14">
        <v>137</v>
      </c>
      <c r="K190" s="42" t="s">
        <v>359</v>
      </c>
      <c r="L190" s="14" t="s">
        <v>360</v>
      </c>
      <c r="M190" s="14"/>
      <c r="N190" s="43"/>
      <c r="O190" s="28">
        <v>2377151.2400000002</v>
      </c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28">
        <v>124000</v>
      </c>
      <c r="AA190" s="28">
        <f t="shared" si="23"/>
        <v>2501151.2400000002</v>
      </c>
      <c r="AB190" s="28">
        <v>2501151.2400000002</v>
      </c>
      <c r="AC190" s="27"/>
      <c r="AD190" s="27"/>
      <c r="AE190" s="36"/>
      <c r="AF190" s="21">
        <v>2022</v>
      </c>
      <c r="AG190" s="21">
        <v>2022</v>
      </c>
    </row>
    <row r="191" spans="1:33" ht="84.95" customHeight="1" x14ac:dyDescent="0.35">
      <c r="A191" s="18">
        <v>428</v>
      </c>
      <c r="B191" s="14" t="s">
        <v>492</v>
      </c>
      <c r="C191" s="20" t="s">
        <v>310</v>
      </c>
      <c r="D191" s="14" t="s">
        <v>381</v>
      </c>
      <c r="E191" s="14">
        <v>5</v>
      </c>
      <c r="F191" s="14">
        <v>4</v>
      </c>
      <c r="G191" s="40">
        <v>2983.4</v>
      </c>
      <c r="H191" s="40">
        <v>2983.1</v>
      </c>
      <c r="I191" s="40">
        <v>2966.3</v>
      </c>
      <c r="J191" s="14">
        <v>137</v>
      </c>
      <c r="K191" s="42" t="s">
        <v>359</v>
      </c>
      <c r="L191" s="14" t="s">
        <v>360</v>
      </c>
      <c r="M191" s="14"/>
      <c r="N191" s="43"/>
      <c r="O191" s="28">
        <v>2377151.2400000002</v>
      </c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28">
        <v>124000</v>
      </c>
      <c r="AA191" s="28">
        <f t="shared" si="23"/>
        <v>2501151.2400000002</v>
      </c>
      <c r="AB191" s="28">
        <v>2501151.2400000002</v>
      </c>
      <c r="AC191" s="27"/>
      <c r="AD191" s="27"/>
      <c r="AE191" s="36"/>
      <c r="AF191" s="21">
        <v>2022</v>
      </c>
      <c r="AG191" s="21">
        <v>2022</v>
      </c>
    </row>
    <row r="192" spans="1:33" ht="84.95" customHeight="1" x14ac:dyDescent="0.35">
      <c r="A192" s="18">
        <v>429</v>
      </c>
      <c r="B192" s="14" t="s">
        <v>492</v>
      </c>
      <c r="C192" s="20" t="s">
        <v>311</v>
      </c>
      <c r="D192" s="14">
        <v>1968</v>
      </c>
      <c r="E192" s="14">
        <v>5</v>
      </c>
      <c r="F192" s="14">
        <v>8</v>
      </c>
      <c r="G192" s="40">
        <v>6149.5</v>
      </c>
      <c r="H192" s="40">
        <v>6146.1</v>
      </c>
      <c r="I192" s="40">
        <v>6023.3</v>
      </c>
      <c r="J192" s="14">
        <v>333</v>
      </c>
      <c r="K192" s="42" t="s">
        <v>359</v>
      </c>
      <c r="L192" s="14" t="s">
        <v>360</v>
      </c>
      <c r="M192" s="14"/>
      <c r="N192" s="43"/>
      <c r="O192" s="28">
        <v>2377151.2400000002</v>
      </c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28">
        <v>124000</v>
      </c>
      <c r="AA192" s="28">
        <f t="shared" si="23"/>
        <v>2501151.2400000002</v>
      </c>
      <c r="AB192" s="28">
        <v>2501151.2400000002</v>
      </c>
      <c r="AC192" s="27"/>
      <c r="AD192" s="27"/>
      <c r="AE192" s="36"/>
      <c r="AF192" s="21">
        <v>2022</v>
      </c>
      <c r="AG192" s="21">
        <v>2022</v>
      </c>
    </row>
    <row r="193" spans="1:33" ht="84.95" customHeight="1" x14ac:dyDescent="0.35">
      <c r="A193" s="18">
        <v>430</v>
      </c>
      <c r="B193" s="14" t="s">
        <v>492</v>
      </c>
      <c r="C193" s="20" t="s">
        <v>312</v>
      </c>
      <c r="D193" s="14">
        <v>1968</v>
      </c>
      <c r="E193" s="14">
        <v>5</v>
      </c>
      <c r="F193" s="14">
        <v>4</v>
      </c>
      <c r="G193" s="40">
        <v>3032.2</v>
      </c>
      <c r="H193" s="40">
        <v>3057.9</v>
      </c>
      <c r="I193" s="40">
        <v>2821</v>
      </c>
      <c r="J193" s="14">
        <v>122</v>
      </c>
      <c r="K193" s="42" t="s">
        <v>359</v>
      </c>
      <c r="L193" s="14" t="s">
        <v>360</v>
      </c>
      <c r="M193" s="14"/>
      <c r="N193" s="43"/>
      <c r="O193" s="28">
        <v>2377151.2400000002</v>
      </c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28">
        <v>124000</v>
      </c>
      <c r="AA193" s="28">
        <f t="shared" si="23"/>
        <v>2501151.2400000002</v>
      </c>
      <c r="AB193" s="28">
        <v>2501151.2400000002</v>
      </c>
      <c r="AC193" s="27"/>
      <c r="AD193" s="27"/>
      <c r="AE193" s="36"/>
      <c r="AF193" s="21">
        <v>2022</v>
      </c>
      <c r="AG193" s="21">
        <v>2022</v>
      </c>
    </row>
    <row r="194" spans="1:33" ht="84.95" customHeight="1" x14ac:dyDescent="0.35">
      <c r="A194" s="18">
        <v>431</v>
      </c>
      <c r="B194" s="14" t="s">
        <v>492</v>
      </c>
      <c r="C194" s="20" t="s">
        <v>313</v>
      </c>
      <c r="D194" s="14">
        <v>1968</v>
      </c>
      <c r="E194" s="14">
        <v>5</v>
      </c>
      <c r="F194" s="14">
        <v>4</v>
      </c>
      <c r="G194" s="40">
        <v>2797.6</v>
      </c>
      <c r="H194" s="40">
        <v>2796.7</v>
      </c>
      <c r="I194" s="40">
        <v>2719.3</v>
      </c>
      <c r="J194" s="14">
        <v>137</v>
      </c>
      <c r="K194" s="42" t="s">
        <v>359</v>
      </c>
      <c r="L194" s="14" t="s">
        <v>360</v>
      </c>
      <c r="M194" s="14"/>
      <c r="N194" s="43"/>
      <c r="O194" s="28">
        <v>2377151.2400000002</v>
      </c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28">
        <v>124000</v>
      </c>
      <c r="AA194" s="28">
        <f t="shared" si="23"/>
        <v>2501151.2400000002</v>
      </c>
      <c r="AB194" s="28">
        <v>2501151.2400000002</v>
      </c>
      <c r="AC194" s="27"/>
      <c r="AD194" s="27"/>
      <c r="AE194" s="36"/>
      <c r="AF194" s="21">
        <v>2022</v>
      </c>
      <c r="AG194" s="21">
        <v>2022</v>
      </c>
    </row>
    <row r="195" spans="1:33" ht="84.95" customHeight="1" x14ac:dyDescent="0.35">
      <c r="A195" s="18">
        <v>432</v>
      </c>
      <c r="B195" s="14" t="s">
        <v>492</v>
      </c>
      <c r="C195" s="20" t="s">
        <v>314</v>
      </c>
      <c r="D195" s="14">
        <v>1968</v>
      </c>
      <c r="E195" s="14">
        <v>5</v>
      </c>
      <c r="F195" s="14">
        <v>4</v>
      </c>
      <c r="G195" s="40">
        <v>3037.8</v>
      </c>
      <c r="H195" s="40">
        <v>3035.8</v>
      </c>
      <c r="I195" s="40">
        <v>3005.8</v>
      </c>
      <c r="J195" s="14" t="s">
        <v>445</v>
      </c>
      <c r="K195" s="42" t="s">
        <v>359</v>
      </c>
      <c r="L195" s="14" t="s">
        <v>360</v>
      </c>
      <c r="M195" s="14"/>
      <c r="N195" s="43"/>
      <c r="O195" s="28">
        <v>2377151.2400000002</v>
      </c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28">
        <v>124000</v>
      </c>
      <c r="AA195" s="28">
        <f t="shared" si="23"/>
        <v>2501151.2400000002</v>
      </c>
      <c r="AB195" s="28">
        <v>2501151.2400000002</v>
      </c>
      <c r="AC195" s="27"/>
      <c r="AD195" s="27"/>
      <c r="AE195" s="36"/>
      <c r="AF195" s="21">
        <v>2022</v>
      </c>
      <c r="AG195" s="21">
        <v>2022</v>
      </c>
    </row>
    <row r="196" spans="1:33" ht="84.95" customHeight="1" x14ac:dyDescent="0.35">
      <c r="A196" s="18">
        <v>433</v>
      </c>
      <c r="B196" s="14" t="s">
        <v>492</v>
      </c>
      <c r="C196" s="20" t="s">
        <v>315</v>
      </c>
      <c r="D196" s="14">
        <v>1968</v>
      </c>
      <c r="E196" s="14">
        <v>5</v>
      </c>
      <c r="F196" s="14">
        <v>4</v>
      </c>
      <c r="G196" s="40">
        <v>3961.2</v>
      </c>
      <c r="H196" s="40">
        <v>3941.6</v>
      </c>
      <c r="I196" s="40">
        <v>3353</v>
      </c>
      <c r="J196" s="14">
        <v>174</v>
      </c>
      <c r="K196" s="42" t="s">
        <v>359</v>
      </c>
      <c r="L196" s="14" t="s">
        <v>360</v>
      </c>
      <c r="M196" s="14"/>
      <c r="N196" s="43"/>
      <c r="O196" s="28">
        <v>2377151.2400000002</v>
      </c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28">
        <v>124000</v>
      </c>
      <c r="AA196" s="28">
        <f t="shared" si="23"/>
        <v>2501151.2400000002</v>
      </c>
      <c r="AB196" s="28">
        <v>2501151.2400000002</v>
      </c>
      <c r="AC196" s="27"/>
      <c r="AD196" s="27"/>
      <c r="AE196" s="36"/>
      <c r="AF196" s="21">
        <v>2022</v>
      </c>
      <c r="AG196" s="21">
        <v>2022</v>
      </c>
    </row>
    <row r="197" spans="1:33" ht="84.95" customHeight="1" x14ac:dyDescent="0.35">
      <c r="A197" s="18">
        <v>434</v>
      </c>
      <c r="B197" s="14" t="s">
        <v>492</v>
      </c>
      <c r="C197" s="20" t="s">
        <v>316</v>
      </c>
      <c r="D197" s="14">
        <v>1967</v>
      </c>
      <c r="E197" s="14">
        <v>5</v>
      </c>
      <c r="F197" s="14">
        <v>4</v>
      </c>
      <c r="G197" s="40" t="s">
        <v>446</v>
      </c>
      <c r="H197" s="40">
        <v>2731</v>
      </c>
      <c r="I197" s="40">
        <v>2713.8</v>
      </c>
      <c r="J197" s="14">
        <v>133</v>
      </c>
      <c r="K197" s="42" t="s">
        <v>359</v>
      </c>
      <c r="L197" s="14" t="s">
        <v>360</v>
      </c>
      <c r="M197" s="14"/>
      <c r="N197" s="43"/>
      <c r="O197" s="28">
        <v>2377151.2400000002</v>
      </c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28">
        <v>124000</v>
      </c>
      <c r="AA197" s="28">
        <f t="shared" si="23"/>
        <v>2501151.2400000002</v>
      </c>
      <c r="AB197" s="28">
        <v>2501151.2400000002</v>
      </c>
      <c r="AC197" s="27"/>
      <c r="AD197" s="27"/>
      <c r="AE197" s="36"/>
      <c r="AF197" s="21">
        <v>2022</v>
      </c>
      <c r="AG197" s="21">
        <v>2022</v>
      </c>
    </row>
    <row r="198" spans="1:33" ht="84.95" customHeight="1" x14ac:dyDescent="0.35">
      <c r="A198" s="18">
        <v>435</v>
      </c>
      <c r="B198" s="14" t="s">
        <v>492</v>
      </c>
      <c r="C198" s="20" t="s">
        <v>318</v>
      </c>
      <c r="D198" s="14">
        <v>1967</v>
      </c>
      <c r="E198" s="14">
        <v>5</v>
      </c>
      <c r="F198" s="14">
        <v>4</v>
      </c>
      <c r="G198" s="40" t="s">
        <v>447</v>
      </c>
      <c r="H198" s="40">
        <v>2735.2</v>
      </c>
      <c r="I198" s="40">
        <v>2717.8</v>
      </c>
      <c r="J198" s="14">
        <v>113</v>
      </c>
      <c r="K198" s="42" t="s">
        <v>359</v>
      </c>
      <c r="L198" s="14" t="s">
        <v>360</v>
      </c>
      <c r="M198" s="14"/>
      <c r="N198" s="43"/>
      <c r="O198" s="28">
        <v>2377151.2400000002</v>
      </c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28">
        <v>124000</v>
      </c>
      <c r="AA198" s="28">
        <f t="shared" si="23"/>
        <v>2501151.2400000002</v>
      </c>
      <c r="AB198" s="28">
        <v>2501151.2400000002</v>
      </c>
      <c r="AC198" s="27"/>
      <c r="AD198" s="27"/>
      <c r="AE198" s="36"/>
      <c r="AF198" s="21">
        <v>2022</v>
      </c>
      <c r="AG198" s="21">
        <v>2022</v>
      </c>
    </row>
    <row r="199" spans="1:33" ht="84.95" customHeight="1" x14ac:dyDescent="0.35">
      <c r="A199" s="18">
        <v>436</v>
      </c>
      <c r="B199" s="14" t="s">
        <v>492</v>
      </c>
      <c r="C199" s="20" t="s">
        <v>319</v>
      </c>
      <c r="D199" s="14">
        <v>1967</v>
      </c>
      <c r="E199" s="14">
        <v>5</v>
      </c>
      <c r="F199" s="14">
        <v>6</v>
      </c>
      <c r="G199" s="40">
        <v>4451.8</v>
      </c>
      <c r="H199" s="40">
        <v>4447.2</v>
      </c>
      <c r="I199" s="40">
        <v>4363.2</v>
      </c>
      <c r="J199" s="14">
        <v>221</v>
      </c>
      <c r="K199" s="42" t="s">
        <v>359</v>
      </c>
      <c r="L199" s="14" t="s">
        <v>360</v>
      </c>
      <c r="M199" s="14"/>
      <c r="N199" s="43"/>
      <c r="O199" s="28">
        <v>2377151.2400000002</v>
      </c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28">
        <v>124000</v>
      </c>
      <c r="AA199" s="28">
        <f t="shared" si="23"/>
        <v>2501151.2400000002</v>
      </c>
      <c r="AB199" s="28">
        <v>2501151.2400000002</v>
      </c>
      <c r="AC199" s="27"/>
      <c r="AD199" s="27"/>
      <c r="AE199" s="36"/>
      <c r="AF199" s="21">
        <v>2022</v>
      </c>
      <c r="AG199" s="21">
        <v>2022</v>
      </c>
    </row>
    <row r="200" spans="1:33" ht="84.95" customHeight="1" x14ac:dyDescent="0.35">
      <c r="A200" s="18">
        <v>437</v>
      </c>
      <c r="B200" s="14" t="s">
        <v>492</v>
      </c>
      <c r="C200" s="20" t="s">
        <v>320</v>
      </c>
      <c r="D200" s="14">
        <v>1968</v>
      </c>
      <c r="E200" s="14">
        <v>5</v>
      </c>
      <c r="F200" s="14">
        <v>6</v>
      </c>
      <c r="G200" s="40" t="s">
        <v>448</v>
      </c>
      <c r="H200" s="40">
        <v>2968.6</v>
      </c>
      <c r="I200" s="40">
        <v>2861.5</v>
      </c>
      <c r="J200" s="14">
        <v>131</v>
      </c>
      <c r="K200" s="42" t="s">
        <v>359</v>
      </c>
      <c r="L200" s="14" t="s">
        <v>360</v>
      </c>
      <c r="M200" s="14"/>
      <c r="N200" s="43"/>
      <c r="O200" s="28">
        <v>2377151.2400000002</v>
      </c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28">
        <v>124000</v>
      </c>
      <c r="AA200" s="28">
        <f t="shared" si="23"/>
        <v>2501151.2400000002</v>
      </c>
      <c r="AB200" s="28">
        <v>2501151.2400000002</v>
      </c>
      <c r="AC200" s="27"/>
      <c r="AD200" s="27"/>
      <c r="AE200" s="36"/>
      <c r="AF200" s="21">
        <v>2022</v>
      </c>
      <c r="AG200" s="21">
        <v>2022</v>
      </c>
    </row>
    <row r="201" spans="1:33" ht="84.95" customHeight="1" x14ac:dyDescent="0.35">
      <c r="A201" s="18">
        <v>438</v>
      </c>
      <c r="B201" s="14" t="s">
        <v>492</v>
      </c>
      <c r="C201" s="20" t="s">
        <v>321</v>
      </c>
      <c r="D201" s="14">
        <v>1969</v>
      </c>
      <c r="E201" s="14">
        <v>5</v>
      </c>
      <c r="F201" s="14">
        <v>6</v>
      </c>
      <c r="G201" s="40">
        <v>4473.7</v>
      </c>
      <c r="H201" s="40">
        <v>4473.8999999999996</v>
      </c>
      <c r="I201" s="40">
        <v>4401.3</v>
      </c>
      <c r="J201" s="14">
        <v>224</v>
      </c>
      <c r="K201" s="42" t="s">
        <v>359</v>
      </c>
      <c r="L201" s="14" t="s">
        <v>360</v>
      </c>
      <c r="M201" s="14"/>
      <c r="N201" s="43"/>
      <c r="O201" s="28">
        <v>2377151.2400000002</v>
      </c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28">
        <v>124000</v>
      </c>
      <c r="AA201" s="28">
        <f t="shared" si="23"/>
        <v>2501151.2400000002</v>
      </c>
      <c r="AB201" s="28">
        <v>2501151.2400000002</v>
      </c>
      <c r="AC201" s="27"/>
      <c r="AD201" s="27"/>
      <c r="AE201" s="36"/>
      <c r="AF201" s="21">
        <v>2022</v>
      </c>
      <c r="AG201" s="21">
        <v>2022</v>
      </c>
    </row>
    <row r="202" spans="1:33" ht="84.95" customHeight="1" x14ac:dyDescent="0.35">
      <c r="A202" s="18">
        <v>439</v>
      </c>
      <c r="B202" s="14" t="s">
        <v>492</v>
      </c>
      <c r="C202" s="20" t="s">
        <v>322</v>
      </c>
      <c r="D202" s="14">
        <v>1970</v>
      </c>
      <c r="E202" s="14">
        <v>5</v>
      </c>
      <c r="F202" s="14">
        <v>9</v>
      </c>
      <c r="G202" s="40">
        <v>6455.9</v>
      </c>
      <c r="H202" s="40">
        <v>6419.9</v>
      </c>
      <c r="I202" s="40">
        <v>6419.9</v>
      </c>
      <c r="J202" s="14">
        <v>281</v>
      </c>
      <c r="K202" s="42" t="s">
        <v>359</v>
      </c>
      <c r="L202" s="14" t="s">
        <v>360</v>
      </c>
      <c r="M202" s="14"/>
      <c r="N202" s="43"/>
      <c r="O202" s="28">
        <v>2377151.2400000002</v>
      </c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28">
        <v>124000</v>
      </c>
      <c r="AA202" s="28">
        <f t="shared" si="23"/>
        <v>2501151.2400000002</v>
      </c>
      <c r="AB202" s="28">
        <v>2501151.2400000002</v>
      </c>
      <c r="AC202" s="27"/>
      <c r="AD202" s="27"/>
      <c r="AE202" s="36"/>
      <c r="AF202" s="21">
        <v>2022</v>
      </c>
      <c r="AG202" s="21">
        <v>2022</v>
      </c>
    </row>
    <row r="203" spans="1:33" ht="84.95" customHeight="1" x14ac:dyDescent="0.35">
      <c r="A203" s="18">
        <v>440</v>
      </c>
      <c r="B203" s="14" t="s">
        <v>492</v>
      </c>
      <c r="C203" s="20" t="s">
        <v>323</v>
      </c>
      <c r="D203" s="14">
        <v>1971</v>
      </c>
      <c r="E203" s="14">
        <v>5</v>
      </c>
      <c r="F203" s="14">
        <v>7</v>
      </c>
      <c r="G203" s="40">
        <v>5039.2</v>
      </c>
      <c r="H203" s="40">
        <v>5039</v>
      </c>
      <c r="I203" s="40">
        <v>4999.3999999999996</v>
      </c>
      <c r="J203" s="14">
        <v>225</v>
      </c>
      <c r="K203" s="42" t="s">
        <v>359</v>
      </c>
      <c r="L203" s="14" t="s">
        <v>360</v>
      </c>
      <c r="M203" s="14"/>
      <c r="N203" s="43"/>
      <c r="O203" s="28">
        <v>2377151.2400000002</v>
      </c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28">
        <v>124000</v>
      </c>
      <c r="AA203" s="28">
        <f t="shared" si="23"/>
        <v>2501151.2400000002</v>
      </c>
      <c r="AB203" s="28">
        <v>2501151.2400000002</v>
      </c>
      <c r="AC203" s="27"/>
      <c r="AD203" s="27"/>
      <c r="AE203" s="36"/>
      <c r="AF203" s="21">
        <v>2022</v>
      </c>
      <c r="AG203" s="21">
        <v>2022</v>
      </c>
    </row>
    <row r="204" spans="1:33" ht="84.95" customHeight="1" x14ac:dyDescent="0.35">
      <c r="A204" s="18">
        <v>441</v>
      </c>
      <c r="B204" s="14" t="s">
        <v>492</v>
      </c>
      <c r="C204" s="20" t="s">
        <v>324</v>
      </c>
      <c r="D204" s="14" t="s">
        <v>368</v>
      </c>
      <c r="E204" s="14">
        <v>5</v>
      </c>
      <c r="F204" s="14">
        <v>8</v>
      </c>
      <c r="G204" s="40">
        <v>3207.2</v>
      </c>
      <c r="H204" s="40">
        <v>3206.6</v>
      </c>
      <c r="I204" s="40">
        <v>3073.1</v>
      </c>
      <c r="J204" s="14" t="s">
        <v>449</v>
      </c>
      <c r="K204" s="42" t="s">
        <v>359</v>
      </c>
      <c r="L204" s="14" t="s">
        <v>360</v>
      </c>
      <c r="M204" s="14"/>
      <c r="N204" s="43"/>
      <c r="O204" s="28">
        <v>2377151.2400000002</v>
      </c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28">
        <v>124000</v>
      </c>
      <c r="AA204" s="28">
        <f t="shared" si="23"/>
        <v>2501151.2400000002</v>
      </c>
      <c r="AB204" s="28">
        <v>2501151.2400000002</v>
      </c>
      <c r="AC204" s="27"/>
      <c r="AD204" s="27"/>
      <c r="AE204" s="36"/>
      <c r="AF204" s="21">
        <v>2022</v>
      </c>
      <c r="AG204" s="21">
        <v>2022</v>
      </c>
    </row>
    <row r="205" spans="1:33" ht="84.95" customHeight="1" x14ac:dyDescent="0.35">
      <c r="A205" s="18">
        <v>442</v>
      </c>
      <c r="B205" s="14" t="s">
        <v>492</v>
      </c>
      <c r="C205" s="20" t="s">
        <v>325</v>
      </c>
      <c r="D205" s="14">
        <v>1971</v>
      </c>
      <c r="E205" s="14">
        <v>5</v>
      </c>
      <c r="F205" s="14">
        <v>4</v>
      </c>
      <c r="G205" s="40">
        <v>3039.1</v>
      </c>
      <c r="H205" s="40">
        <v>3043.4</v>
      </c>
      <c r="I205" s="40">
        <v>2796.5</v>
      </c>
      <c r="J205" s="14">
        <v>125</v>
      </c>
      <c r="K205" s="42" t="s">
        <v>359</v>
      </c>
      <c r="L205" s="14" t="s">
        <v>360</v>
      </c>
      <c r="M205" s="14"/>
      <c r="N205" s="43"/>
      <c r="O205" s="28">
        <v>2377151.2400000002</v>
      </c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28">
        <v>124000</v>
      </c>
      <c r="AA205" s="28">
        <f t="shared" si="23"/>
        <v>2501151.2400000002</v>
      </c>
      <c r="AB205" s="28">
        <v>2501151.2400000002</v>
      </c>
      <c r="AC205" s="27"/>
      <c r="AD205" s="27"/>
      <c r="AE205" s="36"/>
      <c r="AF205" s="21">
        <v>2022</v>
      </c>
      <c r="AG205" s="21">
        <v>2022</v>
      </c>
    </row>
    <row r="206" spans="1:33" ht="84.95" customHeight="1" x14ac:dyDescent="0.35">
      <c r="A206" s="18">
        <v>443</v>
      </c>
      <c r="B206" s="14" t="s">
        <v>492</v>
      </c>
      <c r="C206" s="20" t="s">
        <v>326</v>
      </c>
      <c r="D206" s="14">
        <v>1971</v>
      </c>
      <c r="E206" s="14">
        <v>5</v>
      </c>
      <c r="F206" s="14">
        <v>4</v>
      </c>
      <c r="G206" s="40">
        <v>3349.8</v>
      </c>
      <c r="H206" s="40">
        <v>3348.1</v>
      </c>
      <c r="I206" s="40">
        <v>2799.8</v>
      </c>
      <c r="J206" s="14">
        <v>129</v>
      </c>
      <c r="K206" s="42" t="s">
        <v>359</v>
      </c>
      <c r="L206" s="14" t="s">
        <v>360</v>
      </c>
      <c r="M206" s="14"/>
      <c r="N206" s="43"/>
      <c r="O206" s="28">
        <v>2377151.2400000002</v>
      </c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28">
        <v>124000</v>
      </c>
      <c r="AA206" s="28">
        <f t="shared" si="23"/>
        <v>2501151.2400000002</v>
      </c>
      <c r="AB206" s="28">
        <v>2501151.2400000002</v>
      </c>
      <c r="AC206" s="27"/>
      <c r="AD206" s="27"/>
      <c r="AE206" s="36"/>
      <c r="AF206" s="21">
        <v>2022</v>
      </c>
      <c r="AG206" s="21">
        <v>2022</v>
      </c>
    </row>
    <row r="207" spans="1:33" ht="84.95" customHeight="1" x14ac:dyDescent="0.35">
      <c r="A207" s="18">
        <v>444</v>
      </c>
      <c r="B207" s="14" t="s">
        <v>492</v>
      </c>
      <c r="C207" s="20" t="s">
        <v>327</v>
      </c>
      <c r="D207" s="14">
        <v>1971</v>
      </c>
      <c r="E207" s="14">
        <v>5</v>
      </c>
      <c r="F207" s="14">
        <v>7</v>
      </c>
      <c r="G207" s="40">
        <v>5400.7</v>
      </c>
      <c r="H207" s="40">
        <v>5399.4</v>
      </c>
      <c r="I207" s="40">
        <v>4940.5</v>
      </c>
      <c r="J207" s="14">
        <v>99</v>
      </c>
      <c r="K207" s="42" t="s">
        <v>359</v>
      </c>
      <c r="L207" s="14" t="s">
        <v>360</v>
      </c>
      <c r="M207" s="14"/>
      <c r="N207" s="43"/>
      <c r="O207" s="28">
        <v>4754302.4800000004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8">
        <v>248000</v>
      </c>
      <c r="AA207" s="28">
        <f t="shared" si="23"/>
        <v>5002302.4800000004</v>
      </c>
      <c r="AB207" s="28">
        <f>AA207</f>
        <v>5002302.4800000004</v>
      </c>
      <c r="AC207" s="27"/>
      <c r="AD207" s="27"/>
      <c r="AE207" s="36"/>
      <c r="AF207" s="21">
        <v>2022</v>
      </c>
      <c r="AG207" s="21">
        <v>2022</v>
      </c>
    </row>
    <row r="208" spans="1:33" ht="84.95" customHeight="1" x14ac:dyDescent="0.35">
      <c r="A208" s="18">
        <v>445</v>
      </c>
      <c r="B208" s="14" t="s">
        <v>492</v>
      </c>
      <c r="C208" s="14" t="s">
        <v>450</v>
      </c>
      <c r="D208" s="14">
        <v>1971</v>
      </c>
      <c r="E208" s="14">
        <v>5</v>
      </c>
      <c r="F208" s="14">
        <v>4</v>
      </c>
      <c r="G208" s="40">
        <v>2745.7</v>
      </c>
      <c r="H208" s="40">
        <v>2728.5</v>
      </c>
      <c r="I208" s="40">
        <v>2716.1</v>
      </c>
      <c r="J208" s="14">
        <v>152</v>
      </c>
      <c r="K208" s="42" t="s">
        <v>359</v>
      </c>
      <c r="L208" s="14" t="s">
        <v>360</v>
      </c>
      <c r="M208" s="14"/>
      <c r="N208" s="43">
        <v>1706659.7</v>
      </c>
      <c r="O208" s="43">
        <v>9276640.5199999996</v>
      </c>
      <c r="P208" s="43">
        <v>1800681.76</v>
      </c>
      <c r="Q208" s="43">
        <f>ROUND(H208*643.1*1.015,2)</f>
        <v>1781018.83</v>
      </c>
      <c r="R208" s="43"/>
      <c r="S208" s="43">
        <v>1785034.5</v>
      </c>
      <c r="T208" s="43"/>
      <c r="U208" s="43"/>
      <c r="V208" s="43">
        <v>9740630.4000000004</v>
      </c>
      <c r="W208" s="43"/>
      <c r="X208" s="43"/>
      <c r="Y208" s="43"/>
      <c r="Z208" s="27">
        <v>1328755</v>
      </c>
      <c r="AA208" s="43">
        <f>SUM(N208+O208+P208+Q208+S208+V208+Z208)</f>
        <v>27419420.710000001</v>
      </c>
      <c r="AB208" s="27"/>
      <c r="AC208" s="27"/>
      <c r="AD208" s="27">
        <f>SUM(N208:Z208)</f>
        <v>27419420.710000001</v>
      </c>
      <c r="AE208" s="44"/>
      <c r="AF208" s="14" t="s">
        <v>432</v>
      </c>
      <c r="AG208" s="14" t="s">
        <v>410</v>
      </c>
    </row>
    <row r="209" spans="1:33" ht="84.95" customHeight="1" x14ac:dyDescent="0.35">
      <c r="A209" s="18">
        <v>446</v>
      </c>
      <c r="B209" s="18" t="s">
        <v>492</v>
      </c>
      <c r="C209" s="18" t="s">
        <v>451</v>
      </c>
      <c r="D209" s="18">
        <v>1966</v>
      </c>
      <c r="E209" s="18">
        <v>5</v>
      </c>
      <c r="F209" s="18">
        <v>2</v>
      </c>
      <c r="G209" s="22">
        <v>2155</v>
      </c>
      <c r="H209" s="22">
        <v>1976</v>
      </c>
      <c r="I209" s="22">
        <v>1643.3</v>
      </c>
      <c r="J209" s="18">
        <v>88</v>
      </c>
      <c r="K209" s="15" t="s">
        <v>359</v>
      </c>
      <c r="L209" s="18" t="s">
        <v>360</v>
      </c>
      <c r="M209" s="18"/>
      <c r="N209" s="27"/>
      <c r="O209" s="27"/>
      <c r="P209" s="27"/>
      <c r="Q209" s="27"/>
      <c r="R209" s="27"/>
      <c r="S209" s="27"/>
      <c r="T209" s="27"/>
      <c r="U209" s="27"/>
      <c r="V209" s="27">
        <v>8432162.1600000001</v>
      </c>
      <c r="W209" s="27"/>
      <c r="X209" s="27"/>
      <c r="Y209" s="27"/>
      <c r="Z209" s="27">
        <v>939358.67</v>
      </c>
      <c r="AA209" s="27">
        <f>SUM(V209+Z209)</f>
        <v>9371520.8300000001</v>
      </c>
      <c r="AB209" s="27"/>
      <c r="AC209" s="27"/>
      <c r="AD209" s="27">
        <f t="shared" si="22"/>
        <v>9371520.8300000001</v>
      </c>
      <c r="AE209" s="36"/>
      <c r="AF209" s="18">
        <v>2022</v>
      </c>
      <c r="AG209" s="18">
        <v>2023</v>
      </c>
    </row>
    <row r="210" spans="1:33" ht="84.95" customHeight="1" x14ac:dyDescent="0.35">
      <c r="A210" s="18">
        <v>447</v>
      </c>
      <c r="B210" s="14" t="s">
        <v>492</v>
      </c>
      <c r="C210" s="14" t="s">
        <v>452</v>
      </c>
      <c r="D210" s="14">
        <v>1950</v>
      </c>
      <c r="E210" s="14">
        <v>5</v>
      </c>
      <c r="F210" s="14">
        <v>4</v>
      </c>
      <c r="G210" s="40">
        <v>4034.6</v>
      </c>
      <c r="H210" s="40">
        <f>2715.8+991.6</f>
        <v>3707.4</v>
      </c>
      <c r="I210" s="40">
        <v>1736.2</v>
      </c>
      <c r="J210" s="14" t="s">
        <v>358</v>
      </c>
      <c r="K210" s="42" t="s">
        <v>359</v>
      </c>
      <c r="L210" s="14" t="s">
        <v>360</v>
      </c>
      <c r="M210" s="14"/>
      <c r="N210" s="43">
        <f>ROUND(H210*332.83*1.015,2)</f>
        <v>1252442.95</v>
      </c>
      <c r="O210" s="43">
        <f>ROUND(H210*2235.31*1.015,2)</f>
        <v>8411496.1199999992</v>
      </c>
      <c r="P210" s="43">
        <f>ROUND(H210*430.48*1.015,2)</f>
        <v>1619900.98</v>
      </c>
      <c r="Q210" s="43">
        <f>ROUND(H210*457.67*1.015,2)</f>
        <v>1722217.24</v>
      </c>
      <c r="R210" s="64">
        <f>ROUND(1197448.78*1.015,2)</f>
        <v>1215410.51</v>
      </c>
      <c r="S210" s="43">
        <f>ROUND(H210*467.73*1.015,2)</f>
        <v>1760073.14</v>
      </c>
      <c r="T210" s="43"/>
      <c r="U210" s="43"/>
      <c r="V210" s="43"/>
      <c r="W210" s="43"/>
      <c r="X210" s="43"/>
      <c r="Y210" s="43"/>
      <c r="Z210" s="43">
        <v>679427.78</v>
      </c>
      <c r="AA210" s="27">
        <f>SUM(N210+O210+P210+Q210+R210+S210+Z210)</f>
        <v>16660968.719999999</v>
      </c>
      <c r="AB210" s="27"/>
      <c r="AC210" s="27"/>
      <c r="AD210" s="27">
        <f>SUM(N210:Z210)</f>
        <v>16660968.719999999</v>
      </c>
      <c r="AE210" s="44"/>
      <c r="AF210" s="14">
        <v>2020</v>
      </c>
      <c r="AG210" s="14">
        <v>2022</v>
      </c>
    </row>
    <row r="211" spans="1:33" ht="84.95" customHeight="1" x14ac:dyDescent="0.35">
      <c r="A211" s="18">
        <v>448</v>
      </c>
      <c r="B211" s="14" t="s">
        <v>492</v>
      </c>
      <c r="C211" s="14" t="s">
        <v>453</v>
      </c>
      <c r="D211" s="18">
        <v>1962</v>
      </c>
      <c r="E211" s="18">
        <v>5</v>
      </c>
      <c r="F211" s="18">
        <v>3</v>
      </c>
      <c r="G211" s="22">
        <v>3099.1</v>
      </c>
      <c r="H211" s="22">
        <f>2523.4+338.1</f>
        <v>2861.5</v>
      </c>
      <c r="I211" s="22">
        <v>1777.3</v>
      </c>
      <c r="J211" s="18">
        <v>71</v>
      </c>
      <c r="K211" s="18" t="s">
        <v>359</v>
      </c>
      <c r="L211" s="14" t="s">
        <v>360</v>
      </c>
      <c r="M211" s="18"/>
      <c r="N211" s="43"/>
      <c r="O211" s="43"/>
      <c r="P211" s="43"/>
      <c r="Q211" s="43"/>
      <c r="R211" s="64"/>
      <c r="S211" s="43"/>
      <c r="T211" s="43"/>
      <c r="U211" s="43"/>
      <c r="V211" s="43">
        <v>6807443.0899999999</v>
      </c>
      <c r="W211" s="43"/>
      <c r="X211" s="43">
        <v>9207396.9000000004</v>
      </c>
      <c r="Y211" s="43"/>
      <c r="Z211" s="43">
        <v>1094734.04</v>
      </c>
      <c r="AA211" s="27">
        <f>SUM(V211+X211+Z211)</f>
        <v>17109574.030000001</v>
      </c>
      <c r="AB211" s="27"/>
      <c r="AC211" s="27"/>
      <c r="AD211" s="27">
        <f>SUM(V211:Z211)</f>
        <v>17109574.030000001</v>
      </c>
      <c r="AE211" s="44"/>
      <c r="AF211" s="14" t="s">
        <v>409</v>
      </c>
      <c r="AG211" s="14" t="s">
        <v>454</v>
      </c>
    </row>
    <row r="212" spans="1:33" ht="84.95" customHeight="1" x14ac:dyDescent="0.35">
      <c r="A212" s="18">
        <v>449</v>
      </c>
      <c r="B212" s="14" t="s">
        <v>492</v>
      </c>
      <c r="C212" s="45" t="s">
        <v>328</v>
      </c>
      <c r="D212" s="18">
        <v>1976</v>
      </c>
      <c r="E212" s="18">
        <v>9</v>
      </c>
      <c r="F212" s="18">
        <v>4</v>
      </c>
      <c r="G212" s="22">
        <v>8728.9</v>
      </c>
      <c r="H212" s="22">
        <v>8728.9</v>
      </c>
      <c r="I212" s="22">
        <v>8728.9</v>
      </c>
      <c r="J212" s="18">
        <v>301</v>
      </c>
      <c r="K212" s="18" t="s">
        <v>359</v>
      </c>
      <c r="L212" s="14" t="s">
        <v>360</v>
      </c>
      <c r="M212" s="26"/>
      <c r="N212" s="43"/>
      <c r="O212" s="43"/>
      <c r="P212" s="43"/>
      <c r="Q212" s="43"/>
      <c r="R212" s="64"/>
      <c r="S212" s="43"/>
      <c r="T212" s="43"/>
      <c r="U212" s="65">
        <v>7405663.1399999997</v>
      </c>
      <c r="V212" s="43"/>
      <c r="W212" s="43"/>
      <c r="X212" s="43"/>
      <c r="Y212" s="43"/>
      <c r="Z212" s="65">
        <v>303780.15999999997</v>
      </c>
      <c r="AA212" s="30">
        <f t="shared" ref="AA212:AA223" si="24">SUM(U212+Z212)</f>
        <v>7709443.2999999998</v>
      </c>
      <c r="AB212" s="27"/>
      <c r="AC212" s="27"/>
      <c r="AD212" s="30">
        <f t="shared" ref="AD212:AD223" si="25">AA212</f>
        <v>7709443.2999999998</v>
      </c>
      <c r="AE212" s="44"/>
      <c r="AF212" s="45">
        <v>2022</v>
      </c>
      <c r="AG212" s="45">
        <v>2022</v>
      </c>
    </row>
    <row r="213" spans="1:33" ht="84.95" customHeight="1" x14ac:dyDescent="0.35">
      <c r="A213" s="18">
        <v>450</v>
      </c>
      <c r="B213" s="14" t="s">
        <v>492</v>
      </c>
      <c r="C213" s="45" t="s">
        <v>329</v>
      </c>
      <c r="D213" s="18">
        <v>1975</v>
      </c>
      <c r="E213" s="18">
        <v>9</v>
      </c>
      <c r="F213" s="18">
        <v>2</v>
      </c>
      <c r="G213" s="22">
        <v>4531</v>
      </c>
      <c r="H213" s="22">
        <v>4531</v>
      </c>
      <c r="I213" s="22">
        <v>4531</v>
      </c>
      <c r="J213" s="18">
        <v>166</v>
      </c>
      <c r="K213" s="18" t="s">
        <v>359</v>
      </c>
      <c r="L213" s="14" t="s">
        <v>360</v>
      </c>
      <c r="M213" s="26"/>
      <c r="N213" s="43"/>
      <c r="O213" s="43"/>
      <c r="P213" s="43"/>
      <c r="Q213" s="43"/>
      <c r="R213" s="64"/>
      <c r="S213" s="43"/>
      <c r="T213" s="43"/>
      <c r="U213" s="65">
        <v>3702831.57</v>
      </c>
      <c r="V213" s="43"/>
      <c r="W213" s="43"/>
      <c r="X213" s="43"/>
      <c r="Y213" s="43"/>
      <c r="Z213" s="65">
        <v>151890.07999999999</v>
      </c>
      <c r="AA213" s="30">
        <f t="shared" si="24"/>
        <v>3854721.65</v>
      </c>
      <c r="AB213" s="27"/>
      <c r="AC213" s="27"/>
      <c r="AD213" s="30">
        <f t="shared" si="25"/>
        <v>3854721.65</v>
      </c>
      <c r="AE213" s="44"/>
      <c r="AF213" s="45">
        <v>2022</v>
      </c>
      <c r="AG213" s="45">
        <v>2022</v>
      </c>
    </row>
    <row r="214" spans="1:33" ht="84.95" customHeight="1" x14ac:dyDescent="0.35">
      <c r="A214" s="18">
        <v>451</v>
      </c>
      <c r="B214" s="14" t="s">
        <v>492</v>
      </c>
      <c r="C214" s="45" t="s">
        <v>330</v>
      </c>
      <c r="D214" s="18">
        <v>1977</v>
      </c>
      <c r="E214" s="18">
        <v>9</v>
      </c>
      <c r="F214" s="18">
        <v>1</v>
      </c>
      <c r="G214" s="22">
        <v>3551.7</v>
      </c>
      <c r="H214" s="22">
        <v>3551.7</v>
      </c>
      <c r="I214" s="22">
        <v>3551.7</v>
      </c>
      <c r="J214" s="18">
        <v>112</v>
      </c>
      <c r="K214" s="18" t="s">
        <v>359</v>
      </c>
      <c r="L214" s="14" t="s">
        <v>360</v>
      </c>
      <c r="M214" s="26"/>
      <c r="N214" s="43"/>
      <c r="O214" s="43"/>
      <c r="P214" s="43"/>
      <c r="Q214" s="43"/>
      <c r="R214" s="64"/>
      <c r="S214" s="43"/>
      <c r="T214" s="43"/>
      <c r="U214" s="65">
        <v>1851415.78</v>
      </c>
      <c r="V214" s="43"/>
      <c r="W214" s="43"/>
      <c r="X214" s="43"/>
      <c r="Y214" s="43"/>
      <c r="Z214" s="65">
        <v>75945.039999999994</v>
      </c>
      <c r="AA214" s="30">
        <f t="shared" si="24"/>
        <v>1927360.82</v>
      </c>
      <c r="AB214" s="27"/>
      <c r="AC214" s="27"/>
      <c r="AD214" s="30">
        <f t="shared" si="25"/>
        <v>1927360.82</v>
      </c>
      <c r="AE214" s="44"/>
      <c r="AF214" s="45">
        <v>2022</v>
      </c>
      <c r="AG214" s="45">
        <v>2022</v>
      </c>
    </row>
    <row r="215" spans="1:33" ht="84.95" customHeight="1" x14ac:dyDescent="0.35">
      <c r="A215" s="18">
        <v>452</v>
      </c>
      <c r="B215" s="14" t="s">
        <v>492</v>
      </c>
      <c r="C215" s="45" t="s">
        <v>331</v>
      </c>
      <c r="D215" s="18">
        <v>1976</v>
      </c>
      <c r="E215" s="18">
        <v>9</v>
      </c>
      <c r="F215" s="18">
        <v>6</v>
      </c>
      <c r="G215" s="22">
        <v>13115.9</v>
      </c>
      <c r="H215" s="22">
        <v>13115.9</v>
      </c>
      <c r="I215" s="22">
        <v>13115.9</v>
      </c>
      <c r="J215" s="18">
        <v>506</v>
      </c>
      <c r="K215" s="18" t="s">
        <v>359</v>
      </c>
      <c r="L215" s="14" t="s">
        <v>360</v>
      </c>
      <c r="M215" s="26"/>
      <c r="N215" s="43"/>
      <c r="O215" s="43"/>
      <c r="P215" s="43"/>
      <c r="Q215" s="43"/>
      <c r="R215" s="64"/>
      <c r="S215" s="43"/>
      <c r="T215" s="43"/>
      <c r="U215" s="65">
        <v>11108494.710000001</v>
      </c>
      <c r="V215" s="43"/>
      <c r="W215" s="43"/>
      <c r="X215" s="43"/>
      <c r="Y215" s="43"/>
      <c r="Z215" s="65">
        <v>455670.24</v>
      </c>
      <c r="AA215" s="30">
        <f t="shared" si="24"/>
        <v>11564164.950000001</v>
      </c>
      <c r="AB215" s="27"/>
      <c r="AC215" s="27"/>
      <c r="AD215" s="30">
        <f t="shared" si="25"/>
        <v>11564164.950000001</v>
      </c>
      <c r="AE215" s="44"/>
      <c r="AF215" s="45">
        <v>2022</v>
      </c>
      <c r="AG215" s="45">
        <v>2022</v>
      </c>
    </row>
    <row r="216" spans="1:33" ht="84.95" customHeight="1" x14ac:dyDescent="0.35">
      <c r="A216" s="18">
        <v>453</v>
      </c>
      <c r="B216" s="14" t="s">
        <v>492</v>
      </c>
      <c r="C216" s="20" t="s">
        <v>332</v>
      </c>
      <c r="D216" s="18">
        <v>1966</v>
      </c>
      <c r="E216" s="18">
        <v>5</v>
      </c>
      <c r="F216" s="18">
        <v>4</v>
      </c>
      <c r="G216" s="22">
        <v>3027.4</v>
      </c>
      <c r="H216" s="22">
        <v>2719.1</v>
      </c>
      <c r="I216" s="22">
        <v>2719.1</v>
      </c>
      <c r="J216" s="18">
        <v>137</v>
      </c>
      <c r="K216" s="18" t="s">
        <v>359</v>
      </c>
      <c r="L216" s="14" t="s">
        <v>360</v>
      </c>
      <c r="M216" s="26"/>
      <c r="N216" s="43"/>
      <c r="O216" s="28">
        <v>2377151.2400000002</v>
      </c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28">
        <v>124000</v>
      </c>
      <c r="AA216" s="28">
        <f t="shared" ref="AA216:AA218" si="26">SUM(O216+Z216)</f>
        <v>2501151.2400000002</v>
      </c>
      <c r="AB216" s="28">
        <v>2501151.2400000002</v>
      </c>
      <c r="AC216" s="27"/>
      <c r="AD216" s="27"/>
      <c r="AE216" s="36"/>
      <c r="AF216" s="21">
        <v>2022</v>
      </c>
      <c r="AG216" s="21">
        <v>2022</v>
      </c>
    </row>
    <row r="217" spans="1:33" ht="84.95" customHeight="1" x14ac:dyDescent="0.35">
      <c r="A217" s="18">
        <v>454</v>
      </c>
      <c r="B217" s="14" t="s">
        <v>492</v>
      </c>
      <c r="C217" s="20" t="s">
        <v>333</v>
      </c>
      <c r="D217" s="18">
        <v>1966</v>
      </c>
      <c r="E217" s="18">
        <v>5</v>
      </c>
      <c r="F217" s="18">
        <v>4</v>
      </c>
      <c r="G217" s="22">
        <v>2730.5</v>
      </c>
      <c r="H217" s="22">
        <v>2730.6</v>
      </c>
      <c r="I217" s="22">
        <v>2730.6</v>
      </c>
      <c r="J217" s="18">
        <v>126</v>
      </c>
      <c r="K217" s="18" t="s">
        <v>359</v>
      </c>
      <c r="L217" s="14" t="s">
        <v>360</v>
      </c>
      <c r="M217" s="26"/>
      <c r="N217" s="43"/>
      <c r="O217" s="28">
        <v>2377151.2400000002</v>
      </c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28">
        <v>124000</v>
      </c>
      <c r="AA217" s="28">
        <f t="shared" si="26"/>
        <v>2501151.2400000002</v>
      </c>
      <c r="AB217" s="28">
        <v>2501151.2400000002</v>
      </c>
      <c r="AC217" s="27"/>
      <c r="AD217" s="27"/>
      <c r="AE217" s="36"/>
      <c r="AF217" s="21">
        <v>2022</v>
      </c>
      <c r="AG217" s="21">
        <v>2022</v>
      </c>
    </row>
    <row r="218" spans="1:33" ht="84.95" customHeight="1" x14ac:dyDescent="0.35">
      <c r="A218" s="18">
        <v>455</v>
      </c>
      <c r="B218" s="14" t="s">
        <v>492</v>
      </c>
      <c r="C218" s="20" t="s">
        <v>334</v>
      </c>
      <c r="D218" s="18">
        <v>1966</v>
      </c>
      <c r="E218" s="18">
        <v>5</v>
      </c>
      <c r="F218" s="18">
        <v>4</v>
      </c>
      <c r="G218" s="22">
        <v>2719.5</v>
      </c>
      <c r="H218" s="22">
        <v>2719.3</v>
      </c>
      <c r="I218" s="22">
        <v>2719.3</v>
      </c>
      <c r="J218" s="18">
        <v>133</v>
      </c>
      <c r="K218" s="18" t="s">
        <v>359</v>
      </c>
      <c r="L218" s="14" t="s">
        <v>360</v>
      </c>
      <c r="M218" s="26"/>
      <c r="N218" s="43"/>
      <c r="O218" s="28">
        <v>2377151.2400000002</v>
      </c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28">
        <v>124000</v>
      </c>
      <c r="AA218" s="28">
        <f t="shared" si="26"/>
        <v>2501151.2400000002</v>
      </c>
      <c r="AB218" s="28">
        <v>2501151.2400000002</v>
      </c>
      <c r="AC218" s="27"/>
      <c r="AD218" s="27"/>
      <c r="AE218" s="36"/>
      <c r="AF218" s="21">
        <v>2022</v>
      </c>
      <c r="AG218" s="21">
        <v>2022</v>
      </c>
    </row>
    <row r="219" spans="1:33" ht="84.95" customHeight="1" x14ac:dyDescent="0.35">
      <c r="A219" s="18">
        <v>456</v>
      </c>
      <c r="B219" s="14" t="s">
        <v>492</v>
      </c>
      <c r="C219" s="45" t="s">
        <v>335</v>
      </c>
      <c r="D219" s="18">
        <v>1977</v>
      </c>
      <c r="E219" s="18">
        <v>9</v>
      </c>
      <c r="F219" s="18">
        <v>1</v>
      </c>
      <c r="G219" s="22">
        <v>2739.44</v>
      </c>
      <c r="H219" s="22">
        <v>2739.44</v>
      </c>
      <c r="I219" s="22">
        <v>2739.44</v>
      </c>
      <c r="J219" s="18">
        <v>105</v>
      </c>
      <c r="K219" s="18" t="s">
        <v>359</v>
      </c>
      <c r="L219" s="14" t="s">
        <v>360</v>
      </c>
      <c r="M219" s="26"/>
      <c r="N219" s="43"/>
      <c r="O219" s="43"/>
      <c r="P219" s="43"/>
      <c r="Q219" s="43"/>
      <c r="R219" s="64"/>
      <c r="S219" s="43"/>
      <c r="T219" s="43"/>
      <c r="U219" s="65">
        <v>1851415.78</v>
      </c>
      <c r="V219" s="43"/>
      <c r="W219" s="43"/>
      <c r="X219" s="43"/>
      <c r="Y219" s="43"/>
      <c r="Z219" s="65">
        <v>75945.039999999994</v>
      </c>
      <c r="AA219" s="30">
        <f t="shared" si="24"/>
        <v>1927360.82</v>
      </c>
      <c r="AB219" s="27"/>
      <c r="AC219" s="27"/>
      <c r="AD219" s="30">
        <f t="shared" si="25"/>
        <v>1927360.82</v>
      </c>
      <c r="AE219" s="44"/>
      <c r="AF219" s="45">
        <v>2022</v>
      </c>
      <c r="AG219" s="45">
        <v>2022</v>
      </c>
    </row>
    <row r="220" spans="1:33" ht="84.95" customHeight="1" x14ac:dyDescent="0.35">
      <c r="A220" s="18">
        <v>457</v>
      </c>
      <c r="B220" s="14" t="s">
        <v>492</v>
      </c>
      <c r="C220" s="45" t="s">
        <v>336</v>
      </c>
      <c r="D220" s="18">
        <v>1977</v>
      </c>
      <c r="E220" s="18">
        <v>9</v>
      </c>
      <c r="F220" s="18">
        <v>2</v>
      </c>
      <c r="G220" s="22">
        <v>4529.1000000000004</v>
      </c>
      <c r="H220" s="22">
        <v>4529.1000000000004</v>
      </c>
      <c r="I220" s="22">
        <v>4529.1000000000004</v>
      </c>
      <c r="J220" s="18">
        <v>166</v>
      </c>
      <c r="K220" s="18" t="s">
        <v>359</v>
      </c>
      <c r="L220" s="14" t="s">
        <v>360</v>
      </c>
      <c r="M220" s="26"/>
      <c r="N220" s="43"/>
      <c r="O220" s="43"/>
      <c r="P220" s="43"/>
      <c r="Q220" s="43"/>
      <c r="R220" s="64"/>
      <c r="S220" s="43"/>
      <c r="T220" s="43"/>
      <c r="U220" s="65">
        <v>3702831.57</v>
      </c>
      <c r="V220" s="43"/>
      <c r="W220" s="43"/>
      <c r="X220" s="43"/>
      <c r="Y220" s="43"/>
      <c r="Z220" s="65">
        <v>151890.07999999999</v>
      </c>
      <c r="AA220" s="30">
        <f t="shared" si="24"/>
        <v>3854721.65</v>
      </c>
      <c r="AB220" s="27"/>
      <c r="AC220" s="27"/>
      <c r="AD220" s="30">
        <f t="shared" si="25"/>
        <v>3854721.65</v>
      </c>
      <c r="AE220" s="44"/>
      <c r="AF220" s="45">
        <v>2022</v>
      </c>
      <c r="AG220" s="45">
        <v>2022</v>
      </c>
    </row>
    <row r="221" spans="1:33" ht="84.95" customHeight="1" x14ac:dyDescent="0.35">
      <c r="A221" s="18">
        <v>458</v>
      </c>
      <c r="B221" s="14" t="s">
        <v>492</v>
      </c>
      <c r="C221" s="45" t="s">
        <v>337</v>
      </c>
      <c r="D221" s="18">
        <v>1976</v>
      </c>
      <c r="E221" s="18">
        <v>9</v>
      </c>
      <c r="F221" s="18">
        <v>4</v>
      </c>
      <c r="G221" s="22">
        <v>8913</v>
      </c>
      <c r="H221" s="22">
        <v>8913</v>
      </c>
      <c r="I221" s="22">
        <v>8913</v>
      </c>
      <c r="J221" s="18">
        <v>331</v>
      </c>
      <c r="K221" s="18" t="s">
        <v>359</v>
      </c>
      <c r="L221" s="14" t="s">
        <v>360</v>
      </c>
      <c r="M221" s="26"/>
      <c r="N221" s="43"/>
      <c r="O221" s="43"/>
      <c r="P221" s="43"/>
      <c r="Q221" s="43"/>
      <c r="R221" s="64"/>
      <c r="S221" s="43"/>
      <c r="T221" s="43"/>
      <c r="U221" s="65">
        <v>7405663.1399999997</v>
      </c>
      <c r="V221" s="43"/>
      <c r="W221" s="43"/>
      <c r="X221" s="43"/>
      <c r="Y221" s="43"/>
      <c r="Z221" s="65">
        <v>303780.15999999997</v>
      </c>
      <c r="AA221" s="30">
        <f t="shared" si="24"/>
        <v>7709443.2999999998</v>
      </c>
      <c r="AB221" s="27"/>
      <c r="AC221" s="27"/>
      <c r="AD221" s="30">
        <f t="shared" si="25"/>
        <v>7709443.2999999998</v>
      </c>
      <c r="AE221" s="44"/>
      <c r="AF221" s="45">
        <v>2022</v>
      </c>
      <c r="AG221" s="45">
        <v>2022</v>
      </c>
    </row>
    <row r="222" spans="1:33" ht="84.95" customHeight="1" x14ac:dyDescent="0.35">
      <c r="A222" s="18">
        <v>459</v>
      </c>
      <c r="B222" s="14" t="s">
        <v>492</v>
      </c>
      <c r="C222" s="45" t="s">
        <v>338</v>
      </c>
      <c r="D222" s="18">
        <v>1976</v>
      </c>
      <c r="E222" s="18">
        <v>9</v>
      </c>
      <c r="F222" s="18">
        <v>6</v>
      </c>
      <c r="G222" s="22">
        <v>3099.1</v>
      </c>
      <c r="H222" s="22">
        <v>13691.3</v>
      </c>
      <c r="I222" s="22">
        <v>13691.3</v>
      </c>
      <c r="J222" s="18">
        <v>524</v>
      </c>
      <c r="K222" s="18" t="s">
        <v>359</v>
      </c>
      <c r="L222" s="14" t="s">
        <v>360</v>
      </c>
      <c r="M222" s="26"/>
      <c r="N222" s="43"/>
      <c r="O222" s="43"/>
      <c r="P222" s="43"/>
      <c r="Q222" s="43"/>
      <c r="R222" s="64"/>
      <c r="S222" s="43"/>
      <c r="T222" s="43"/>
      <c r="U222" s="65">
        <v>9257078.9199999999</v>
      </c>
      <c r="V222" s="43"/>
      <c r="W222" s="43"/>
      <c r="X222" s="43"/>
      <c r="Y222" s="43"/>
      <c r="Z222" s="65">
        <v>379725.2</v>
      </c>
      <c r="AA222" s="30">
        <f t="shared" si="24"/>
        <v>9636804.1199999992</v>
      </c>
      <c r="AB222" s="27"/>
      <c r="AC222" s="27"/>
      <c r="AD222" s="30">
        <f t="shared" si="25"/>
        <v>9636804.1199999992</v>
      </c>
      <c r="AE222" s="44"/>
      <c r="AF222" s="45">
        <v>2022</v>
      </c>
      <c r="AG222" s="45">
        <v>2022</v>
      </c>
    </row>
    <row r="223" spans="1:33" ht="84.95" customHeight="1" x14ac:dyDescent="0.35">
      <c r="A223" s="18">
        <v>460</v>
      </c>
      <c r="B223" s="14" t="s">
        <v>492</v>
      </c>
      <c r="C223" s="45" t="s">
        <v>339</v>
      </c>
      <c r="D223" s="18">
        <v>1977</v>
      </c>
      <c r="E223" s="18">
        <v>9</v>
      </c>
      <c r="F223" s="18">
        <v>1</v>
      </c>
      <c r="G223" s="22">
        <v>1855</v>
      </c>
      <c r="H223" s="22">
        <v>1855</v>
      </c>
      <c r="I223" s="22">
        <v>1855</v>
      </c>
      <c r="J223" s="18">
        <v>75</v>
      </c>
      <c r="K223" s="18" t="s">
        <v>359</v>
      </c>
      <c r="L223" s="14" t="s">
        <v>360</v>
      </c>
      <c r="M223" s="18"/>
      <c r="N223" s="27"/>
      <c r="O223" s="27"/>
      <c r="P223" s="27"/>
      <c r="Q223" s="27"/>
      <c r="R223" s="66"/>
      <c r="S223" s="27"/>
      <c r="T223" s="27"/>
      <c r="U223" s="30">
        <v>1851415.78</v>
      </c>
      <c r="V223" s="43"/>
      <c r="W223" s="43"/>
      <c r="X223" s="43"/>
      <c r="Y223" s="43"/>
      <c r="Z223" s="65">
        <v>75945.039999999994</v>
      </c>
      <c r="AA223" s="30">
        <f t="shared" si="24"/>
        <v>1927360.82</v>
      </c>
      <c r="AB223" s="27"/>
      <c r="AC223" s="27"/>
      <c r="AD223" s="30">
        <f t="shared" si="25"/>
        <v>1927360.82</v>
      </c>
      <c r="AE223" s="44"/>
      <c r="AF223" s="45">
        <v>2022</v>
      </c>
      <c r="AG223" s="45">
        <v>2022</v>
      </c>
    </row>
    <row r="224" spans="1:33" ht="84.95" customHeight="1" x14ac:dyDescent="0.35">
      <c r="A224" s="189" t="s">
        <v>455</v>
      </c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1"/>
      <c r="N224" s="27">
        <f t="shared" ref="N224:AB224" si="27">SUM(N17:N223)</f>
        <v>10735303.509999998</v>
      </c>
      <c r="O224" s="27">
        <f t="shared" si="27"/>
        <v>400959001.96000046</v>
      </c>
      <c r="P224" s="27">
        <f t="shared" si="27"/>
        <v>15207952.59</v>
      </c>
      <c r="Q224" s="27">
        <f t="shared" si="27"/>
        <v>15510208.1</v>
      </c>
      <c r="R224" s="27">
        <f t="shared" si="27"/>
        <v>3646231.5317000002</v>
      </c>
      <c r="S224" s="27">
        <f t="shared" si="27"/>
        <v>17358937.379999999</v>
      </c>
      <c r="T224" s="27">
        <f t="shared" si="27"/>
        <v>1787495.94</v>
      </c>
      <c r="U224" s="27">
        <f t="shared" si="27"/>
        <v>268455288.69999981</v>
      </c>
      <c r="V224" s="27">
        <f t="shared" si="27"/>
        <v>442919853.99999988</v>
      </c>
      <c r="W224" s="27">
        <f t="shared" si="27"/>
        <v>15386482.16433</v>
      </c>
      <c r="X224" s="27">
        <f t="shared" si="27"/>
        <v>92240899.62698999</v>
      </c>
      <c r="Y224" s="27">
        <f t="shared" si="27"/>
        <v>14186414.352429999</v>
      </c>
      <c r="Z224" s="27">
        <f t="shared" si="27"/>
        <v>60629422.829999968</v>
      </c>
      <c r="AA224" s="27">
        <f t="shared" si="27"/>
        <v>1359023492.6854508</v>
      </c>
      <c r="AB224" s="27">
        <f t="shared" si="27"/>
        <v>349008823.15000033</v>
      </c>
      <c r="AC224" s="27"/>
      <c r="AD224" s="27">
        <f t="shared" ref="AD224" si="28">SUM(AD17:AD223)</f>
        <v>1010014669.8354502</v>
      </c>
      <c r="AE224" s="27"/>
      <c r="AF224" s="70"/>
      <c r="AG224" s="70"/>
    </row>
    <row r="225" spans="1:34" ht="52.5" customHeight="1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71"/>
    </row>
    <row r="226" spans="1:34" s="3" customFormat="1" ht="60" customHeight="1" x14ac:dyDescent="1.1000000000000001">
      <c r="A226" s="46" t="s">
        <v>456</v>
      </c>
      <c r="B226" s="46"/>
      <c r="C226" s="46"/>
      <c r="D226" s="47"/>
      <c r="E226" s="47"/>
      <c r="F226" s="47"/>
      <c r="G226" s="47"/>
      <c r="H226" s="47"/>
      <c r="I226" s="47"/>
      <c r="J226" s="47"/>
      <c r="K226" s="52"/>
      <c r="L226" s="47"/>
      <c r="M226" s="46"/>
      <c r="N226" s="53"/>
      <c r="O226" s="53"/>
      <c r="P226" s="53"/>
      <c r="Q226" s="53"/>
      <c r="R226" s="53"/>
      <c r="S226" s="53"/>
      <c r="T226" s="53"/>
      <c r="U226" s="67"/>
      <c r="V226" s="53"/>
      <c r="W226" s="53"/>
      <c r="X226" s="53"/>
      <c r="Y226" s="53"/>
      <c r="Z226" s="53"/>
      <c r="AA226" s="53"/>
      <c r="AB226" s="53"/>
      <c r="AC226" s="53"/>
      <c r="AD226" s="53"/>
      <c r="AE226" s="46"/>
      <c r="AF226" s="46"/>
      <c r="AG226" s="46"/>
    </row>
    <row r="227" spans="1:34" s="3" customFormat="1" ht="60" customHeight="1" x14ac:dyDescent="1.1000000000000001">
      <c r="A227" s="4" t="s">
        <v>457</v>
      </c>
      <c r="B227" s="4"/>
      <c r="C227" s="4"/>
      <c r="D227" s="47"/>
      <c r="E227" s="47"/>
      <c r="F227" s="47"/>
      <c r="G227" s="47"/>
      <c r="H227" s="47"/>
      <c r="I227" s="47"/>
      <c r="J227" s="50"/>
      <c r="K227" s="54"/>
      <c r="L227" s="50"/>
      <c r="N227" s="55"/>
      <c r="O227" s="55"/>
      <c r="P227" s="55"/>
      <c r="Q227" s="55"/>
      <c r="R227" s="55"/>
      <c r="S227" s="55"/>
      <c r="T227" s="55"/>
      <c r="U227" s="68"/>
      <c r="V227" s="55"/>
      <c r="W227" s="55"/>
      <c r="X227" s="55"/>
      <c r="Y227" s="55"/>
      <c r="Z227" s="53"/>
      <c r="AA227" s="53"/>
      <c r="AB227" s="53"/>
      <c r="AC227" s="53"/>
      <c r="AD227" s="53"/>
      <c r="AE227" s="46"/>
      <c r="AF227" s="46"/>
      <c r="AG227" s="46"/>
    </row>
    <row r="228" spans="1:34" s="3" customFormat="1" ht="60" customHeight="1" x14ac:dyDescent="1.1000000000000001">
      <c r="A228" s="46" t="s">
        <v>458</v>
      </c>
      <c r="B228" s="46"/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M228" s="46"/>
      <c r="N228" s="53"/>
      <c r="O228" s="53"/>
      <c r="P228" s="53"/>
      <c r="Q228" s="53"/>
      <c r="R228" s="53"/>
      <c r="S228" s="55"/>
      <c r="T228" s="55"/>
      <c r="U228" s="68"/>
      <c r="V228" s="55"/>
      <c r="W228" s="55"/>
      <c r="X228" s="55"/>
      <c r="Y228" s="55"/>
      <c r="Z228" s="53"/>
      <c r="AA228" s="53"/>
      <c r="AB228" s="53"/>
      <c r="AC228" s="53"/>
      <c r="AD228" s="53"/>
      <c r="AE228" s="46"/>
      <c r="AF228" s="46"/>
      <c r="AG228" s="46"/>
    </row>
    <row r="229" spans="1:34" s="3" customFormat="1" ht="60" customHeight="1" x14ac:dyDescent="1.1000000000000001">
      <c r="A229" s="46" t="s">
        <v>459</v>
      </c>
      <c r="B229" s="46"/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M229" s="46"/>
      <c r="N229" s="53"/>
      <c r="O229" s="53"/>
      <c r="P229" s="53"/>
      <c r="Q229" s="53"/>
      <c r="R229" s="53"/>
      <c r="S229" s="55"/>
      <c r="T229" s="55"/>
      <c r="U229" s="68"/>
      <c r="V229" s="55"/>
      <c r="W229" s="55"/>
      <c r="X229" s="55"/>
      <c r="Y229" s="55"/>
      <c r="Z229" s="53"/>
      <c r="AA229" s="53"/>
      <c r="AB229" s="53"/>
      <c r="AC229" s="53"/>
      <c r="AD229" s="53"/>
      <c r="AE229" s="46"/>
      <c r="AF229" s="46"/>
      <c r="AG229" s="46"/>
    </row>
    <row r="230" spans="1:34" s="3" customFormat="1" ht="60" customHeight="1" x14ac:dyDescent="1.1000000000000001">
      <c r="A230" s="4" t="s">
        <v>460</v>
      </c>
      <c r="B230" s="4"/>
      <c r="C230" s="4"/>
      <c r="D230" s="47"/>
      <c r="E230" s="47"/>
      <c r="F230" s="47"/>
      <c r="G230" s="47"/>
      <c r="H230" s="47"/>
      <c r="I230" s="47"/>
      <c r="J230" s="50"/>
      <c r="K230" s="54"/>
      <c r="L230" s="50"/>
      <c r="N230" s="55"/>
      <c r="O230" s="55"/>
      <c r="P230" s="55"/>
      <c r="Q230" s="55"/>
      <c r="R230" s="55"/>
      <c r="S230" s="55"/>
      <c r="T230" s="55"/>
      <c r="U230" s="68"/>
      <c r="V230" s="55"/>
      <c r="W230" s="55"/>
      <c r="X230" s="55"/>
      <c r="Y230" s="55"/>
      <c r="Z230" s="53"/>
      <c r="AA230" s="53"/>
      <c r="AB230" s="53"/>
      <c r="AC230" s="53"/>
      <c r="AD230" s="53"/>
      <c r="AE230" s="46"/>
      <c r="AF230" s="46"/>
      <c r="AG230" s="46"/>
    </row>
    <row r="231" spans="1:34" s="3" customFormat="1" ht="60" customHeight="1" x14ac:dyDescent="1.1000000000000001">
      <c r="A231" s="46" t="s">
        <v>461</v>
      </c>
      <c r="B231" s="46"/>
      <c r="C231" s="46"/>
      <c r="D231" s="47"/>
      <c r="E231" s="47"/>
      <c r="F231" s="47"/>
      <c r="G231" s="47"/>
      <c r="H231" s="47"/>
      <c r="I231" s="47"/>
      <c r="J231" s="50"/>
      <c r="K231" s="54"/>
      <c r="L231" s="50"/>
      <c r="M231" s="56"/>
      <c r="N231" s="57"/>
      <c r="O231" s="57"/>
      <c r="P231" s="57"/>
      <c r="Q231" s="57"/>
      <c r="R231" s="57"/>
      <c r="S231" s="57"/>
      <c r="T231" s="57"/>
      <c r="U231" s="68"/>
      <c r="V231" s="55"/>
      <c r="W231" s="55"/>
      <c r="X231" s="55"/>
      <c r="Y231" s="55"/>
      <c r="Z231" s="58"/>
      <c r="AA231" s="58"/>
      <c r="AB231" s="58"/>
      <c r="AC231" s="58"/>
      <c r="AD231" s="58"/>
      <c r="AE231" s="4"/>
      <c r="AF231" s="4"/>
      <c r="AG231" s="4"/>
    </row>
    <row r="232" spans="1:34" s="3" customFormat="1" ht="60" customHeight="1" x14ac:dyDescent="1.1000000000000001">
      <c r="A232" s="4" t="s">
        <v>462</v>
      </c>
      <c r="B232" s="4"/>
      <c r="C232" s="4"/>
      <c r="D232" s="47"/>
      <c r="E232" s="47"/>
      <c r="F232" s="47"/>
      <c r="G232" s="47"/>
      <c r="H232" s="47"/>
      <c r="I232" s="47"/>
      <c r="J232" s="47"/>
      <c r="K232" s="54"/>
      <c r="L232" s="50"/>
      <c r="N232" s="55"/>
      <c r="O232" s="55"/>
      <c r="P232" s="55"/>
      <c r="Q232" s="55"/>
      <c r="R232" s="55"/>
      <c r="S232" s="55"/>
      <c r="T232" s="55"/>
      <c r="U232" s="68"/>
      <c r="V232" s="55"/>
      <c r="W232" s="55"/>
      <c r="X232" s="55"/>
      <c r="Y232" s="55"/>
      <c r="Z232" s="58"/>
      <c r="AA232" s="58"/>
      <c r="AB232" s="58"/>
      <c r="AC232" s="58"/>
      <c r="AD232" s="58"/>
      <c r="AE232" s="4"/>
      <c r="AF232" s="4"/>
      <c r="AG232" s="4"/>
    </row>
    <row r="233" spans="1:34" s="3" customFormat="1" ht="60" customHeight="1" x14ac:dyDescent="1.1000000000000001">
      <c r="A233" s="46" t="s">
        <v>463</v>
      </c>
      <c r="B233" s="46"/>
      <c r="C233" s="46"/>
      <c r="D233" s="47"/>
      <c r="E233" s="47"/>
      <c r="F233" s="47"/>
      <c r="G233" s="47"/>
      <c r="H233" s="47"/>
      <c r="I233" s="47"/>
      <c r="J233" s="50"/>
      <c r="K233" s="54"/>
      <c r="L233" s="50"/>
      <c r="M233" s="56"/>
      <c r="N233" s="57"/>
      <c r="O233" s="57"/>
      <c r="P233" s="57"/>
      <c r="Q233" s="57"/>
      <c r="R233" s="57"/>
      <c r="S233" s="57"/>
      <c r="T233" s="57"/>
      <c r="U233" s="68"/>
      <c r="V233" s="55"/>
      <c r="W233" s="55"/>
      <c r="X233" s="55"/>
      <c r="Y233" s="55"/>
      <c r="Z233" s="58"/>
      <c r="AA233" s="58"/>
      <c r="AB233" s="58"/>
      <c r="AC233" s="58"/>
      <c r="AD233" s="58"/>
      <c r="AE233" s="4"/>
      <c r="AF233" s="4"/>
      <c r="AG233" s="4"/>
    </row>
    <row r="234" spans="1:34" s="3" customFormat="1" ht="60" customHeight="1" x14ac:dyDescent="1.1000000000000001">
      <c r="A234" s="46" t="s">
        <v>497</v>
      </c>
      <c r="B234" s="46"/>
      <c r="C234" s="46"/>
      <c r="D234" s="47"/>
      <c r="E234" s="47"/>
      <c r="F234" s="47"/>
      <c r="G234" s="47"/>
      <c r="H234" s="47"/>
      <c r="I234" s="47"/>
      <c r="J234" s="50"/>
      <c r="K234" s="54"/>
      <c r="L234" s="50"/>
      <c r="M234" s="56"/>
      <c r="N234" s="57"/>
      <c r="O234" s="57"/>
      <c r="P234" s="57"/>
      <c r="Q234" s="57"/>
      <c r="R234" s="57"/>
      <c r="S234" s="57"/>
      <c r="T234" s="57"/>
      <c r="U234" s="68"/>
      <c r="V234" s="55"/>
      <c r="W234" s="55"/>
      <c r="X234" s="55"/>
      <c r="Y234" s="55"/>
      <c r="Z234" s="58"/>
      <c r="AA234" s="58"/>
      <c r="AB234" s="58"/>
      <c r="AC234" s="58"/>
      <c r="AD234" s="58"/>
      <c r="AE234" s="4"/>
      <c r="AF234" s="4"/>
      <c r="AG234" s="4"/>
    </row>
    <row r="235" spans="1:34" s="4" customFormat="1" ht="60" customHeight="1" x14ac:dyDescent="1.05">
      <c r="A235" s="4" t="s">
        <v>498</v>
      </c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34" s="3" customFormat="1" ht="60" customHeight="1" x14ac:dyDescent="1.1000000000000001">
      <c r="A236" s="46" t="s">
        <v>465</v>
      </c>
      <c r="B236" s="46"/>
      <c r="C236" s="46"/>
      <c r="D236" s="47"/>
      <c r="E236" s="47"/>
      <c r="F236" s="47"/>
      <c r="G236" s="47"/>
      <c r="H236" s="47"/>
      <c r="I236" s="47"/>
      <c r="J236" s="47"/>
      <c r="K236" s="47"/>
      <c r="L236" s="47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</row>
    <row r="237" spans="1:34" s="3" customFormat="1" ht="60" customHeight="1" x14ac:dyDescent="1.1000000000000001">
      <c r="A237" s="46" t="s">
        <v>464</v>
      </c>
      <c r="B237" s="46"/>
      <c r="C237" s="46"/>
      <c r="D237" s="47"/>
      <c r="E237" s="47"/>
      <c r="F237" s="47"/>
      <c r="G237" s="47"/>
      <c r="H237" s="47"/>
      <c r="I237" s="47"/>
      <c r="J237" s="50"/>
      <c r="K237" s="54"/>
      <c r="L237" s="50"/>
      <c r="M237" s="56"/>
      <c r="N237" s="57"/>
      <c r="O237" s="57"/>
      <c r="P237" s="57"/>
      <c r="Q237" s="57"/>
      <c r="R237" s="57"/>
      <c r="S237" s="57"/>
      <c r="T237" s="57"/>
      <c r="U237" s="68"/>
      <c r="V237" s="55"/>
      <c r="W237" s="55"/>
      <c r="X237" s="55"/>
      <c r="Y237" s="55"/>
      <c r="Z237" s="58"/>
      <c r="AA237" s="58"/>
      <c r="AB237" s="58"/>
      <c r="AC237" s="58"/>
      <c r="AD237" s="58"/>
      <c r="AE237" s="4"/>
      <c r="AF237" s="4"/>
      <c r="AG237" s="4"/>
    </row>
    <row r="238" spans="1:34" s="3" customFormat="1" ht="60" customHeight="1" x14ac:dyDescent="1.1000000000000001">
      <c r="A238" s="46" t="s">
        <v>466</v>
      </c>
      <c r="B238" s="46"/>
      <c r="C238" s="46"/>
      <c r="D238" s="47"/>
      <c r="E238" s="47"/>
      <c r="F238" s="47"/>
      <c r="G238" s="47"/>
      <c r="H238" s="47"/>
      <c r="I238" s="47"/>
      <c r="J238" s="47"/>
      <c r="K238" s="47"/>
      <c r="L238" s="47"/>
      <c r="M238" s="46"/>
      <c r="N238" s="46"/>
      <c r="O238" s="46"/>
      <c r="P238" s="58"/>
      <c r="Q238" s="58"/>
      <c r="R238" s="58"/>
      <c r="S238" s="58"/>
      <c r="T238" s="58"/>
      <c r="U238" s="67"/>
      <c r="V238" s="58"/>
      <c r="W238" s="58"/>
      <c r="X238" s="58"/>
      <c r="Y238" s="58"/>
      <c r="Z238" s="58"/>
      <c r="AA238" s="58"/>
      <c r="AB238" s="58"/>
      <c r="AC238" s="58"/>
      <c r="AD238" s="58"/>
      <c r="AE238" s="4"/>
      <c r="AF238" s="4"/>
      <c r="AG238" s="4"/>
    </row>
    <row r="239" spans="1:34" s="3" customFormat="1" ht="60" customHeight="1" x14ac:dyDescent="1.1000000000000001">
      <c r="A239" s="181" t="s">
        <v>467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</row>
    <row r="240" spans="1:34" s="3" customFormat="1" ht="60" customHeight="1" x14ac:dyDescent="1.1000000000000001">
      <c r="A240" s="181" t="s">
        <v>468</v>
      </c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</row>
    <row r="241" spans="1:36" s="3" customFormat="1" ht="60" customHeight="1" x14ac:dyDescent="1.1000000000000001">
      <c r="A241" s="46" t="s">
        <v>469</v>
      </c>
      <c r="B241" s="46"/>
      <c r="C241" s="46"/>
      <c r="D241" s="47"/>
      <c r="E241" s="47"/>
      <c r="F241" s="47"/>
      <c r="G241" s="47"/>
      <c r="H241" s="47"/>
      <c r="I241" s="47"/>
      <c r="J241" s="47"/>
      <c r="K241" s="47"/>
      <c r="L241" s="47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1:36" s="3" customFormat="1" ht="60" customHeight="1" x14ac:dyDescent="1.1000000000000001">
      <c r="A242" s="46" t="s">
        <v>470</v>
      </c>
      <c r="B242" s="46"/>
      <c r="C242" s="46"/>
      <c r="D242" s="47"/>
      <c r="E242" s="47"/>
      <c r="F242" s="47"/>
      <c r="G242" s="47"/>
      <c r="H242" s="47"/>
      <c r="I242" s="47"/>
      <c r="J242" s="47"/>
      <c r="K242" s="47"/>
      <c r="L242" s="47"/>
      <c r="M242" s="46"/>
      <c r="N242" s="46"/>
      <c r="O242" s="46"/>
      <c r="P242" s="58"/>
      <c r="Q242" s="58"/>
      <c r="R242" s="58"/>
      <c r="S242" s="58"/>
      <c r="T242" s="58"/>
      <c r="U242" s="67"/>
      <c r="V242" s="58"/>
      <c r="W242" s="58"/>
      <c r="X242" s="58"/>
      <c r="Y242" s="58"/>
      <c r="Z242" s="58"/>
      <c r="AA242" s="58"/>
      <c r="AB242" s="58"/>
      <c r="AC242" s="58"/>
      <c r="AD242" s="58"/>
      <c r="AE242" s="4"/>
      <c r="AF242" s="4"/>
      <c r="AG242" s="4"/>
      <c r="AI242" s="46"/>
      <c r="AJ242" s="46"/>
    </row>
    <row r="243" spans="1:36" s="3" customFormat="1" ht="60" customHeight="1" x14ac:dyDescent="1.1000000000000001">
      <c r="A243" s="181" t="s">
        <v>471</v>
      </c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</row>
    <row r="244" spans="1:36" s="3" customFormat="1" ht="60" customHeight="1" x14ac:dyDescent="1.1000000000000001">
      <c r="A244" s="181" t="s">
        <v>472</v>
      </c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48"/>
      <c r="AJ244" s="48"/>
    </row>
    <row r="245" spans="1:36" s="3" customFormat="1" ht="56.85" customHeight="1" x14ac:dyDescent="1.1000000000000001">
      <c r="A245" s="49"/>
      <c r="B245" s="46"/>
      <c r="C245" s="46"/>
      <c r="D245" s="47"/>
      <c r="E245" s="47"/>
      <c r="F245" s="50"/>
      <c r="G245" s="50"/>
      <c r="H245" s="50"/>
      <c r="I245" s="50"/>
      <c r="J245" s="50"/>
      <c r="K245" s="54"/>
      <c r="L245" s="50"/>
      <c r="N245" s="55"/>
      <c r="O245" s="55"/>
      <c r="P245" s="55"/>
      <c r="Q245" s="55"/>
      <c r="R245" s="55"/>
      <c r="S245" s="55"/>
      <c r="T245" s="55"/>
      <c r="U245" s="68"/>
      <c r="V245" s="55"/>
      <c r="W245" s="55"/>
      <c r="X245" s="55"/>
      <c r="Y245" s="55"/>
      <c r="Z245" s="55"/>
      <c r="AA245" s="55"/>
      <c r="AB245" s="55"/>
      <c r="AC245" s="55"/>
      <c r="AD245" s="55"/>
    </row>
    <row r="246" spans="1:36" s="3" customFormat="1" ht="56.85" customHeight="1" x14ac:dyDescent="1.1000000000000001">
      <c r="A246" s="5"/>
      <c r="D246" s="50"/>
      <c r="E246" s="50"/>
      <c r="F246" s="50"/>
      <c r="G246" s="50"/>
      <c r="H246" s="50"/>
      <c r="I246" s="50"/>
      <c r="J246" s="50"/>
      <c r="K246" s="54"/>
      <c r="L246" s="50"/>
      <c r="N246" s="55"/>
      <c r="O246" s="55"/>
      <c r="P246" s="55"/>
      <c r="Q246" s="55"/>
      <c r="R246" s="55"/>
      <c r="S246" s="55"/>
      <c r="T246" s="55"/>
      <c r="U246" s="68"/>
      <c r="V246" s="55"/>
      <c r="W246" s="55"/>
      <c r="X246" s="55"/>
      <c r="Y246" s="55"/>
      <c r="Z246" s="55"/>
      <c r="AA246" s="55"/>
      <c r="AB246" s="55"/>
      <c r="AC246" s="55"/>
      <c r="AD246" s="55"/>
    </row>
    <row r="247" spans="1:36" ht="44.25" customHeight="1" x14ac:dyDescent="0.35">
      <c r="I247" s="59"/>
      <c r="J247" s="59"/>
      <c r="K247" s="60"/>
      <c r="L247" s="59"/>
      <c r="M247" s="61"/>
      <c r="N247" s="62"/>
      <c r="O247" s="62"/>
      <c r="P247" s="62"/>
      <c r="Q247" s="62"/>
      <c r="R247" s="62"/>
      <c r="S247" s="62"/>
      <c r="T247" s="62"/>
      <c r="U247" s="69"/>
      <c r="V247" s="62"/>
      <c r="W247" s="62"/>
      <c r="X247" s="62"/>
      <c r="Y247" s="62"/>
      <c r="Z247" s="62"/>
      <c r="AA247" s="63"/>
      <c r="AB247" s="63"/>
      <c r="AC247" s="63"/>
      <c r="AD247" s="63"/>
      <c r="AE247" s="5"/>
      <c r="AF247" s="5"/>
      <c r="AG247" s="5"/>
    </row>
    <row r="248" spans="1:36" ht="15.75" customHeight="1" x14ac:dyDescent="0.35">
      <c r="M248" s="5"/>
      <c r="N248" s="63"/>
      <c r="O248" s="63"/>
      <c r="P248" s="63"/>
      <c r="Q248" s="63"/>
      <c r="R248" s="63"/>
      <c r="S248" s="63"/>
      <c r="T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5"/>
      <c r="AF248" s="5"/>
      <c r="AG248" s="5"/>
    </row>
    <row r="249" spans="1:36" ht="15.75" customHeight="1" x14ac:dyDescent="0.35">
      <c r="R249" s="63"/>
      <c r="S249" s="63"/>
      <c r="T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5"/>
      <c r="AF249" s="5"/>
      <c r="AG249" s="5"/>
    </row>
    <row r="250" spans="1:36" ht="13.5" customHeight="1" x14ac:dyDescent="0.35">
      <c r="R250" s="63"/>
      <c r="S250" s="63"/>
      <c r="T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5"/>
      <c r="AF250" s="5"/>
      <c r="AG250" s="5"/>
    </row>
    <row r="251" spans="1:36" ht="15.75" hidden="1" customHeight="1" x14ac:dyDescent="0.35">
      <c r="R251" s="63"/>
      <c r="S251" s="63"/>
      <c r="T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5"/>
      <c r="AF251" s="5"/>
      <c r="AG251" s="5"/>
    </row>
  </sheetData>
  <autoFilter ref="C1:C251" xr:uid="{00000000-0009-0000-0000-000005000000}"/>
  <mergeCells count="32">
    <mergeCell ref="AA1:AH1"/>
    <mergeCell ref="AA2:AH2"/>
    <mergeCell ref="AA3:AH3"/>
    <mergeCell ref="AA4:AH4"/>
    <mergeCell ref="AA6:AG6"/>
    <mergeCell ref="A224:M224"/>
    <mergeCell ref="A239:AH239"/>
    <mergeCell ref="A240:AH240"/>
    <mergeCell ref="A243:AH243"/>
    <mergeCell ref="AA7:AG7"/>
    <mergeCell ref="AA8:AG8"/>
    <mergeCell ref="AA9:AG9"/>
    <mergeCell ref="A11:AG11"/>
    <mergeCell ref="H13:I13"/>
    <mergeCell ref="N13:Z13"/>
    <mergeCell ref="AA13:AE13"/>
    <mergeCell ref="AI243:AJ243"/>
    <mergeCell ref="A244:AH244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AF13:AF14"/>
    <mergeCell ref="AG13:AG14"/>
    <mergeCell ref="A16:AG16"/>
  </mergeCells>
  <pageMargins left="0.78740157480314998" right="0.70866141732283505" top="1.1811023622047201" bottom="0.35433070866141703" header="0" footer="0"/>
  <pageSetup paperSize="9" scale="18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33" max="3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 июльскими изменениями</vt:lpstr>
      <vt:lpstr>на 16.04 (2)</vt:lpstr>
      <vt:lpstr>на 16.04</vt:lpstr>
      <vt:lpstr>приложение к письму ФКР (цвет)</vt:lpstr>
      <vt:lpstr>3307</vt:lpstr>
      <vt:lpstr>15.12 (2)</vt:lpstr>
      <vt:lpstr>'15.12 (2)'!Заголовки_для_печати</vt:lpstr>
      <vt:lpstr>'с июльскими изменениями'!Заголовки_для_печати</vt:lpstr>
      <vt:lpstr>'15.12 (2)'!Область_печати</vt:lpstr>
      <vt:lpstr>'на 16.04'!Область_печати</vt:lpstr>
      <vt:lpstr>'на 16.04 (2)'!Область_печати</vt:lpstr>
      <vt:lpstr>'приложение к письму ФКР (цвет)'!Область_печати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2022-09-06T06:36:05Z</cp:lastPrinted>
  <dcterms:created xsi:type="dcterms:W3CDTF">2022-01-20T06:29:00Z</dcterms:created>
  <dcterms:modified xsi:type="dcterms:W3CDTF">2022-09-14T08:23:06Z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14D3FB8FE3C14CB286E03BDC5894AE72</vt:lpwstr>
  </property>
</Properties>
</file>