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ЭтаКнига" defaultThemeVersion="124226"/>
  <xr:revisionPtr revIDLastSave="0" documentId="13_ncr:1_{2A43643B-A085-49F5-BBC8-FCA22938CA7B}" xr6:coauthVersionLast="47" xr6:coauthVersionMax="47" xr10:uidLastSave="{00000000-0000-0000-0000-000000000000}"/>
  <bookViews>
    <workbookView xWindow="-25320" yWindow="2490" windowWidth="25440" windowHeight="15390" xr2:uid="{00000000-000D-0000-FFFF-FFFF00000000}"/>
  </bookViews>
  <sheets>
    <sheet name="Основной отчет" sheetId="1" r:id="rId1"/>
    <sheet name="Показатели" sheetId="2" r:id="rId2"/>
    <sheet name="Финансовая поддержка" sheetId="3" r:id="rId3"/>
    <sheet name="Оценка эффективности" sheetId="4" r:id="rId4"/>
  </sheets>
  <definedNames>
    <definedName name="_ftn1" localSheetId="0">'Основной отчет'!$C$10</definedName>
    <definedName name="_ftn2" localSheetId="0">'Основной отчет'!$C$11</definedName>
    <definedName name="_ftnref1" localSheetId="0">'Основной отчет'!$D$7</definedName>
    <definedName name="_ftnref2" localSheetId="0">'Основной отчет'!$E$7</definedName>
    <definedName name="_xlnm.Print_Titles" localSheetId="0">'Основной отчет'!$6:$7</definedName>
    <definedName name="_xlnm.Print_Titles" localSheetId="1">Показатели!$4:$6</definedName>
  </definedNames>
  <calcPr calcId="191029"/>
</workbook>
</file>

<file path=xl/calcChain.xml><?xml version="1.0" encoding="utf-8"?>
<calcChain xmlns="http://schemas.openxmlformats.org/spreadsheetml/2006/main">
  <c r="N7" i="2" l="1"/>
  <c r="N10" i="2"/>
  <c r="N19" i="2"/>
  <c r="N25" i="2"/>
  <c r="N24" i="2"/>
  <c r="N23" i="2"/>
  <c r="N22" i="2"/>
  <c r="N21" i="2"/>
  <c r="N20" i="2"/>
  <c r="N17" i="2"/>
  <c r="N16" i="2"/>
  <c r="N15" i="2"/>
  <c r="N14" i="2"/>
  <c r="N13" i="2"/>
  <c r="N12" i="2"/>
  <c r="N11" i="2"/>
  <c r="N9" i="2"/>
  <c r="N8" i="2"/>
  <c r="H25" i="2" l="1"/>
  <c r="M18" i="2"/>
  <c r="M10" i="2" s="1"/>
  <c r="M26" i="2"/>
  <c r="M19" i="2" s="1"/>
  <c r="M24" i="2"/>
  <c r="M23" i="2"/>
  <c r="M22" i="2"/>
  <c r="M21" i="2"/>
  <c r="M20" i="2"/>
  <c r="M12" i="2"/>
  <c r="M13" i="2"/>
  <c r="M14" i="2"/>
  <c r="M15" i="2"/>
  <c r="M16" i="2"/>
  <c r="M17" i="2"/>
  <c r="M11" i="2"/>
  <c r="M9" i="2"/>
  <c r="M8" i="2"/>
  <c r="M25" i="2"/>
  <c r="H8" i="2"/>
  <c r="I23" i="2"/>
  <c r="I24" i="2"/>
  <c r="M7" i="2" l="1"/>
  <c r="I12" i="2"/>
  <c r="I18" i="2"/>
  <c r="I9" i="2"/>
  <c r="I8" i="2"/>
  <c r="H18" i="2"/>
  <c r="D93" i="1" l="1"/>
  <c r="D94" i="1"/>
  <c r="F114" i="1" l="1"/>
  <c r="F113" i="1"/>
  <c r="F119" i="1"/>
  <c r="F118" i="1"/>
  <c r="F124" i="1"/>
  <c r="F123" i="1"/>
  <c r="E19" i="1"/>
  <c r="E18" i="1" s="1"/>
  <c r="D19" i="1"/>
  <c r="E28" i="1"/>
  <c r="E24" i="1"/>
  <c r="E23" i="1" s="1"/>
  <c r="D24" i="1"/>
  <c r="E29" i="1"/>
  <c r="D29" i="1"/>
  <c r="E33" i="1"/>
  <c r="D33" i="1"/>
  <c r="E34" i="1"/>
  <c r="D34" i="1"/>
  <c r="E44" i="1"/>
  <c r="D44" i="1"/>
  <c r="E48" i="1"/>
  <c r="D48" i="1"/>
  <c r="E58" i="1"/>
  <c r="D58" i="1"/>
  <c r="E63" i="1"/>
  <c r="D63" i="1"/>
  <c r="D69" i="1"/>
  <c r="D68" i="1" s="1"/>
  <c r="E78" i="1"/>
  <c r="D78" i="1"/>
  <c r="E83" i="1"/>
  <c r="D83" i="1"/>
  <c r="E88" i="1"/>
  <c r="D88" i="1"/>
  <c r="I108" i="1"/>
  <c r="E109" i="1"/>
  <c r="D109" i="1"/>
  <c r="E113" i="1"/>
  <c r="D113" i="1"/>
  <c r="D118" i="1"/>
  <c r="D123" i="1"/>
  <c r="D128" i="1"/>
  <c r="E118" i="1"/>
  <c r="E128" i="1"/>
  <c r="D14" i="1" l="1"/>
  <c r="E43" i="1"/>
  <c r="D13" i="1"/>
  <c r="D9" i="1"/>
  <c r="D39" i="1"/>
  <c r="D38" i="1" s="1"/>
  <c r="D43" i="1"/>
  <c r="E123" i="1"/>
  <c r="E133" i="1"/>
  <c r="F24" i="1"/>
  <c r="D23" i="1"/>
  <c r="F23" i="1" s="1"/>
  <c r="F19" i="1"/>
  <c r="D18" i="1"/>
  <c r="F18" i="1" s="1"/>
  <c r="I31" i="1"/>
  <c r="I30" i="1"/>
  <c r="I29" i="1"/>
  <c r="I28" i="1"/>
  <c r="E104" i="1" l="1"/>
  <c r="F104" i="1" s="1"/>
  <c r="E73" i="1" l="1"/>
  <c r="I110" i="1" l="1"/>
  <c r="I109" i="1"/>
  <c r="I111" i="1"/>
  <c r="F134" i="1"/>
  <c r="D133" i="1"/>
  <c r="I24" i="1" l="1"/>
  <c r="I26" i="1"/>
  <c r="I23" i="1"/>
  <c r="I25" i="1"/>
  <c r="F133" i="1"/>
  <c r="D53" i="1"/>
  <c r="I27" i="1" l="1"/>
  <c r="E98" i="1"/>
  <c r="I15" i="2"/>
  <c r="H16" i="2"/>
  <c r="I16" i="2"/>
  <c r="H15" i="2"/>
  <c r="E69" i="1" l="1"/>
  <c r="E70" i="1"/>
  <c r="E71" i="1"/>
  <c r="E72" i="1"/>
  <c r="D70" i="1"/>
  <c r="D71" i="1"/>
  <c r="D72" i="1"/>
  <c r="F29" i="1"/>
  <c r="I36" i="1"/>
  <c r="I35" i="1"/>
  <c r="I34" i="1"/>
  <c r="I33" i="1"/>
  <c r="I16" i="1"/>
  <c r="I15" i="1"/>
  <c r="I14" i="1"/>
  <c r="I13" i="1"/>
  <c r="I106" i="1"/>
  <c r="I103" i="1"/>
  <c r="E110" i="1"/>
  <c r="E111" i="1"/>
  <c r="E106" i="1" s="1"/>
  <c r="E112" i="1"/>
  <c r="D110" i="1"/>
  <c r="D105" i="1" s="1"/>
  <c r="D111" i="1"/>
  <c r="D106" i="1" s="1"/>
  <c r="D112" i="1"/>
  <c r="D107" i="1" s="1"/>
  <c r="D104" i="1"/>
  <c r="I46" i="1"/>
  <c r="I45" i="1"/>
  <c r="I44" i="1"/>
  <c r="I43" i="1"/>
  <c r="I71" i="1"/>
  <c r="I70" i="1"/>
  <c r="I69" i="1"/>
  <c r="I68" i="1"/>
  <c r="I86" i="1"/>
  <c r="I85" i="1"/>
  <c r="I84" i="1"/>
  <c r="I83" i="1"/>
  <c r="I96" i="1"/>
  <c r="I95" i="1"/>
  <c r="I94" i="1"/>
  <c r="I93" i="1"/>
  <c r="E84" i="1"/>
  <c r="E85" i="1"/>
  <c r="E86" i="1"/>
  <c r="E87" i="1"/>
  <c r="D85" i="1"/>
  <c r="D86" i="1"/>
  <c r="D87" i="1"/>
  <c r="D84" i="1"/>
  <c r="E94" i="1"/>
  <c r="F94" i="1" s="1"/>
  <c r="E95" i="1"/>
  <c r="E96" i="1"/>
  <c r="E97" i="1"/>
  <c r="D95" i="1"/>
  <c r="D96" i="1"/>
  <c r="D97" i="1"/>
  <c r="E107" i="1" l="1"/>
  <c r="E108" i="1"/>
  <c r="E68" i="1"/>
  <c r="E14" i="1"/>
  <c r="E39" i="1"/>
  <c r="I21" i="1"/>
  <c r="I19" i="1"/>
  <c r="E105" i="1"/>
  <c r="E103" i="1" s="1"/>
  <c r="I97" i="1"/>
  <c r="I41" i="1"/>
  <c r="I11" i="1" s="1"/>
  <c r="I72" i="1"/>
  <c r="I39" i="1"/>
  <c r="I38" i="1"/>
  <c r="I8" i="1" s="1"/>
  <c r="I40" i="1"/>
  <c r="F99" i="1"/>
  <c r="D98" i="1"/>
  <c r="F74" i="1"/>
  <c r="D73" i="1"/>
  <c r="F54" i="1"/>
  <c r="E53" i="1"/>
  <c r="D45" i="1"/>
  <c r="D40" i="1" s="1"/>
  <c r="D10" i="1" s="1"/>
  <c r="E45" i="1"/>
  <c r="E40" i="1" s="1"/>
  <c r="E10" i="1" s="1"/>
  <c r="D46" i="1"/>
  <c r="D41" i="1" s="1"/>
  <c r="D11" i="1" s="1"/>
  <c r="E46" i="1"/>
  <c r="E41" i="1" s="1"/>
  <c r="E11" i="1" s="1"/>
  <c r="D47" i="1"/>
  <c r="D42" i="1" s="1"/>
  <c r="D12" i="1" s="1"/>
  <c r="E47" i="1"/>
  <c r="E42" i="1" s="1"/>
  <c r="E12" i="1" s="1"/>
  <c r="E13" i="1" l="1"/>
  <c r="E9" i="1"/>
  <c r="F6" i="4"/>
  <c r="I42" i="1"/>
  <c r="F73" i="1"/>
  <c r="F44" i="1"/>
  <c r="F98" i="1"/>
  <c r="F53" i="1"/>
  <c r="F69" i="1"/>
  <c r="I47" i="1"/>
  <c r="H20" i="2"/>
  <c r="I20" i="2"/>
  <c r="H21" i="2"/>
  <c r="I21" i="2"/>
  <c r="H22" i="2"/>
  <c r="I22" i="2"/>
  <c r="H23" i="2"/>
  <c r="H24" i="2"/>
  <c r="H11" i="2"/>
  <c r="I11" i="2"/>
  <c r="H12" i="2"/>
  <c r="H13" i="2"/>
  <c r="I13" i="2"/>
  <c r="H14" i="2"/>
  <c r="I14" i="2"/>
  <c r="H17" i="2"/>
  <c r="I17" i="2"/>
  <c r="E7" i="4" l="1"/>
  <c r="D7" i="4"/>
  <c r="F68" i="1"/>
  <c r="F43" i="1"/>
  <c r="I105" i="1"/>
  <c r="I10" i="1" s="1"/>
  <c r="I112" i="1" l="1"/>
  <c r="I104" i="1"/>
  <c r="F7" i="4" l="1"/>
  <c r="I107" i="1"/>
  <c r="I9" i="1"/>
  <c r="F5" i="4" s="1"/>
  <c r="E93" i="1"/>
  <c r="F93" i="1" l="1"/>
  <c r="F14" i="1"/>
  <c r="D28" i="1"/>
  <c r="F34" i="1"/>
  <c r="F33" i="1" l="1"/>
  <c r="F28" i="1"/>
  <c r="F13" i="1"/>
  <c r="D103" i="1" l="1"/>
  <c r="D108" i="1"/>
  <c r="F109" i="1"/>
  <c r="D8" i="1" l="1"/>
  <c r="F103" i="1"/>
  <c r="F108" i="1"/>
  <c r="F39" i="1"/>
  <c r="F9" i="1"/>
  <c r="E38" i="1"/>
  <c r="E8" i="1" s="1"/>
  <c r="I32" i="1" l="1"/>
  <c r="I37" i="1"/>
  <c r="F38" i="1"/>
  <c r="F8" i="1"/>
  <c r="H9" i="2"/>
  <c r="D5" i="4" l="1"/>
  <c r="D6" i="4"/>
  <c r="E5" i="4"/>
  <c r="E6" i="4"/>
  <c r="I17" i="1"/>
  <c r="G5" i="4" l="1"/>
  <c r="H5" i="4" s="1"/>
  <c r="I87" i="1"/>
  <c r="I12" i="1" l="1"/>
  <c r="G6" i="4"/>
  <c r="H6" i="4" s="1"/>
  <c r="G7" i="4"/>
  <c r="H7" i="4" s="1"/>
</calcChain>
</file>

<file path=xl/sharedStrings.xml><?xml version="1.0" encoding="utf-8"?>
<sst xmlns="http://schemas.openxmlformats.org/spreadsheetml/2006/main" count="459" uniqueCount="177">
  <si>
    <t>№ п/п</t>
  </si>
  <si>
    <t>Муниципальная программа, подпрограмма, основное мероприятие, мероприятие</t>
  </si>
  <si>
    <t>Заплани-ровано на отчетный год</t>
  </si>
  <si>
    <t>Результаты выполнения мероприятий</t>
  </si>
  <si>
    <t>Ожидаемые результаты реализации (краткая характеристика) мероприятий</t>
  </si>
  <si>
    <t>Фактические результаты реализации (краткая характеристика) мероприятий</t>
  </si>
  <si>
    <t xml:space="preserve">Выполне-ние (да / нет / частично) </t>
  </si>
  <si>
    <t>Соисполнители</t>
  </si>
  <si>
    <t>Причины низкой степени освоения средств, невыполнения мероприятий</t>
  </si>
  <si>
    <t>Источник</t>
  </si>
  <si>
    <t xml:space="preserve">Фактическое исполнение </t>
  </si>
  <si>
    <t>Всего:</t>
  </si>
  <si>
    <t>МБ</t>
  </si>
  <si>
    <t>ФБ</t>
  </si>
  <si>
    <t>ОБ</t>
  </si>
  <si>
    <t>ВБ</t>
  </si>
  <si>
    <t xml:space="preserve">Количество мероприятий, всего, в т.ч. </t>
  </si>
  <si>
    <t>Выполнены в полном объеме</t>
  </si>
  <si>
    <t>Выполнены частично</t>
  </si>
  <si>
    <t>Не выполнены</t>
  </si>
  <si>
    <t>Степень выполнения мероприятий</t>
  </si>
  <si>
    <t>-</t>
  </si>
  <si>
    <t>1.</t>
  </si>
  <si>
    <t>1.1.</t>
  </si>
  <si>
    <t>1.1.1.</t>
  </si>
  <si>
    <t>2.</t>
  </si>
  <si>
    <t>2.1.1.</t>
  </si>
  <si>
    <t>2.1.2.</t>
  </si>
  <si>
    <t>2.1.</t>
  </si>
  <si>
    <t>Отчет о ходе реализации муниципальной программы</t>
  </si>
  <si>
    <t>Муниципальная программа, подпрограмма, показатель</t>
  </si>
  <si>
    <t>Направ-ленность</t>
  </si>
  <si>
    <t>Значение показателя</t>
  </si>
  <si>
    <t>факт</t>
  </si>
  <si>
    <t>план</t>
  </si>
  <si>
    <t>Степень достиже-ния показателя (ДП)</t>
  </si>
  <si>
    <t xml:space="preserve">Причины отклонения от плана и (или) отсутствия положительной динамики </t>
  </si>
  <si>
    <t>Предлагаемые меры по улучшению значений показателя</t>
  </si>
  <si>
    <t>Степень достижения показателя для расчета К1</t>
  </si>
  <si>
    <t>Динамика значения показателя для расчета К2</t>
  </si>
  <si>
    <t>0.1.</t>
  </si>
  <si>
    <t>0.2.</t>
  </si>
  <si>
    <t>1.2.</t>
  </si>
  <si>
    <t>1.3.</t>
  </si>
  <si>
    <t>1.4.</t>
  </si>
  <si>
    <t xml:space="preserve">2. </t>
  </si>
  <si>
    <t>Динамика значения показателя по сравнению с предшествующим годом (Дин)</t>
  </si>
  <si>
    <t>Соисполнитель, ответственный за выполнение показателя</t>
  </si>
  <si>
    <t>Муниципальная программа, подпрограмма</t>
  </si>
  <si>
    <t>Ответственный исполнитель</t>
  </si>
  <si>
    <t>К1 (степень достижения показателей)</t>
  </si>
  <si>
    <t>К2 (динамика значений показателей по сравнению с предшествующим годом)</t>
  </si>
  <si>
    <t>К3 (степень выполнения мероприятий)</t>
  </si>
  <si>
    <t>ЭГП (интегральный показатель эффективности)</t>
  </si>
  <si>
    <t>Оценка</t>
  </si>
  <si>
    <t>Наименование меры финансовой поддержки</t>
  </si>
  <si>
    <t>Цель предоставления</t>
  </si>
  <si>
    <t>Нормативный акт</t>
  </si>
  <si>
    <t>Связь с показателями муниципальной программы</t>
  </si>
  <si>
    <t>Информация о реализации</t>
  </si>
  <si>
    <t>4.1.</t>
  </si>
  <si>
    <t>%</t>
  </si>
  <si>
    <t>1.5.</t>
  </si>
  <si>
    <t>КО</t>
  </si>
  <si>
    <t>КК</t>
  </si>
  <si>
    <t>1.2.1.</t>
  </si>
  <si>
    <t>1.2.2.</t>
  </si>
  <si>
    <t>2.1.3.</t>
  </si>
  <si>
    <t>2.1.4.</t>
  </si>
  <si>
    <t>2.2.</t>
  </si>
  <si>
    <t>2.3.</t>
  </si>
  <si>
    <t>2.4.</t>
  </si>
  <si>
    <t>2.5.</t>
  </si>
  <si>
    <t>2.6.</t>
  </si>
  <si>
    <t>1.6.</t>
  </si>
  <si>
    <t>«Охрана здоровья населения города Мурманска» на 2023-2028 годы</t>
  </si>
  <si>
    <t>Муниципальная программа «Охрана здоровья населения города Мурманска»</t>
  </si>
  <si>
    <t>1.1.2.</t>
  </si>
  <si>
    <t>1.1.3.</t>
  </si>
  <si>
    <t>1.1.4.</t>
  </si>
  <si>
    <t>1.3.1.</t>
  </si>
  <si>
    <t>1.4.1.</t>
  </si>
  <si>
    <t xml:space="preserve">Подпрограмма 1 "Формирование здорового образа жизни населения города Мурманска"
</t>
  </si>
  <si>
    <t>Подпрограмма 1 "Формирование здорового образа жизни населения города Мурманска"</t>
  </si>
  <si>
    <t>Мероприятие «Организация информирования населения города Мурманска о факторах риска развития хронических неинфекционных заболеваний, влиянии вредных привычек на формирование здорового образа жизни через средства массовой информации»</t>
  </si>
  <si>
    <t>Мероприятие «Организация издания и тиражирования информационных материалов о здоровом образе жизни»</t>
  </si>
  <si>
    <t>Мероприятие «Организация информирования специалистов сферы образования по вопросам здорового образа жизни"</t>
  </si>
  <si>
    <t>Мероприятие «Проведение тематических радиопередач по вопросам профилактики хронических неинфекционных заболеваний»</t>
  </si>
  <si>
    <t>Основное мероприятие «Обучение детского населения города Мурманска навыкам здорового образа жизни»</t>
  </si>
  <si>
    <t>Мероприятие «Подготовка и распространение информационных материалов (буклетов, листовок, брошюр) среди обучающихся общеобразовательных учреждений»</t>
  </si>
  <si>
    <t>Мероприятие «Организация и проведение тематических лекций и бесед по вопросам профилактики заболеваний и формирование навыков здорового образа жизни среди обучающихся общеобразовательных учреждений»</t>
  </si>
  <si>
    <t xml:space="preserve">Основное мероприятие "Организация и проведение кампаний в рамках Всемирных дней в области здравоохранения"
</t>
  </si>
  <si>
    <t>Мероприятие «Организация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сентября)»</t>
  </si>
  <si>
    <t>Основное мероприятие "Выполнение иных мероприятий в сфере охраны здоровья"</t>
  </si>
  <si>
    <t xml:space="preserve">Мероприятие «Организация мероприятий по предупреждению и 
раннему выявлению заболеваний»
</t>
  </si>
  <si>
    <t xml:space="preserve">Подпрограмма 2 "Комплексные меры по профилактике наркомании в городе Мурманске"
</t>
  </si>
  <si>
    <t>Мероприятие «Проведение антинаркотических мероприятий»</t>
  </si>
  <si>
    <t>Мероприятие «Проведение антинаркотических мероприятий в сфере молодежной политики»</t>
  </si>
  <si>
    <t>Мероприятие «Предоставление субсидии некоммерческим организациям на финансовое обеспечение затрат, связанных с проведением физкультурных мероприятий и спортивных соревнований»</t>
  </si>
  <si>
    <t>КК, МБУК «ЦГБ г. Мурманска», МБУК «ЦДБ города Мурманска»</t>
  </si>
  <si>
    <t>Основное мероприятие "Обеспечение регулярного информирования населения города Мурманска, направленного на формирование здорового образа жизни у населения города Мурманска"</t>
  </si>
  <si>
    <t>Муниципальная программа "Охрана здоровья населения города Мурманска"</t>
  </si>
  <si>
    <t>1.7.</t>
  </si>
  <si>
    <t>1.8.</t>
  </si>
  <si>
    <t>Число лиц, принявших участие в мероприятиях, направленных на формирование здорового образа жизни</t>
  </si>
  <si>
    <t>Доля населения, удовлетворенного эффективностью профилактической антинаркотической работы, от общего числа опрошенных лиц</t>
  </si>
  <si>
    <t>Количество подготовленных (изданных) материалов о факторах риска развития хронических неинфекционных заболеваний, влиянии вредных привычек на формирование здорового образа жизни</t>
  </si>
  <si>
    <t>Количество экземпляров информационных материалов о здоровом образе жизни для населения</t>
  </si>
  <si>
    <t>Количество материалов для информирования специалистов сферы образования по вопросам здорового образа жизни</t>
  </si>
  <si>
    <t>Количество выступлений (тематических радиопередач) по вопросам профилактики хронических неинфекционных заболеваний</t>
  </si>
  <si>
    <t>Количество подготовленных и распространенных экземпляров информационных материалов (буклетов, листовок, брошюр) среди обучающихся общеобразовательных учреждений</t>
  </si>
  <si>
    <t>Количество проведенных мероприятий (тематических лекций, бесед) по вопросам профилактики заболеваний и формирования навыков здорового образа жизни среди обучающихся общеобразовательных учреждений</t>
  </si>
  <si>
    <t>Количество проведенных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сентября)</t>
  </si>
  <si>
    <t>Количество участников мероприятий по предупреждению и раннему выявлению заболеваний</t>
  </si>
  <si>
    <t xml:space="preserve">Подпрограмма 1 "Формирование здорового образа жизни населения города Мурманска"
</t>
  </si>
  <si>
    <t xml:space="preserve">Подпрограмма 2 "Комплексные меры по профилактике наркомании в городе Мурманске".
</t>
  </si>
  <si>
    <t>Количество несовершеннолетних, охваченных профилактическими мероприятиями по профилактике наркомании</t>
  </si>
  <si>
    <t>Количество родителей (законных представителей) несовершеннолетних, участвующих в мероприятиях</t>
  </si>
  <si>
    <t>Количество проведенных мероприятий в сфере молодежной политики</t>
  </si>
  <si>
    <t>Количество изготовленных и распространенных информационных материалов</t>
  </si>
  <si>
    <t>Количество приобретенных книжных, электронных и аудиовизуальных изданий</t>
  </si>
  <si>
    <t>Количество некоммерческих объединений в сфере физической культуры и спорта, которым предоставлены субсидии</t>
  </si>
  <si>
    <t>Подпрограмма 2 "Комплексные меры по профилактике наркомании в городе Мурманске"</t>
  </si>
  <si>
    <t>Субсидия некоммерческим организациям на финансовое обеспечение затрат, связанных с проведением физкультурных мероприятий и спортивных соревнований</t>
  </si>
  <si>
    <t>Финансовое обеспечение затрат, связанных с проведением физкультурных мероприятий и спортивных соревнований</t>
  </si>
  <si>
    <t>Постановление администрации города Мурманска от 28.09.2017 N 3152 "Об утверждении Порядка предоставления субсидии некоммерческим организациям на финансовое обеспечение затрат, связанных с проведением физкультурных мероприятий и спортивных соревнований"</t>
  </si>
  <si>
    <t>0.2. Доля населения, удовлетворенного эффективностью профилактической антинаркотической работы, от общего числа опрошенных лиц.
2.6. Количество некоммерческих объединений в сфере физической культуры и спорта, которым предоставлены субсидии</t>
  </si>
  <si>
    <t>Основное мероприятие "Организация профилактической работы по формированию здорового образа жизни и развитию антинаркотической пропаганды в городе Мурманске"</t>
  </si>
  <si>
    <t>Объемы и источники финансирования, 
(тыс. руб.)</t>
  </si>
  <si>
    <t>Степень освое-ния средств, (%)</t>
  </si>
  <si>
    <t>Приложение 1</t>
  </si>
  <si>
    <t>Сведения о достижении значений показателей муниципальной программы «Охрана здоровья населения города Мурманска» на 2023-2028 годы</t>
  </si>
  <si>
    <t>Информация о реализации мер финансовой поддержки в сфере реализации муниципальной программы «Охрана здоровья населения города Мурманска» на 2023-2028 годы</t>
  </si>
  <si>
    <t>Оценка эффективности реализации муниципальной программы «Охрана здоровья населения города Мурманска» на 2023-2028 годы</t>
  </si>
  <si>
    <t>Мероприятие «Приобретение книжных, электронных и аудиовизуальных изданий»</t>
  </si>
  <si>
    <t>2.1.5.</t>
  </si>
  <si>
    <t>Мероприятие  «Проведение мероприятий в сфере физической культуры и спорта, направленных на профилактику наркомании»</t>
  </si>
  <si>
    <t>Число лиц, принявших участие в мероприятиях, направленных на формирование здорового образа жизни - 1480 чел. Количество подготовленных (изданных) материалов о факторах риска развития хронических неинфекционных заболеваний, влиянии вредных привычек на формирование здорового образа жизни - 16 ед.</t>
  </si>
  <si>
    <t>Количество выступлений (тематических радиопередач) по вопросам профилактики хронических неинфекционных заболеваний - 7 ед.</t>
  </si>
  <si>
    <t>Число лиц, принявших участие в мероприятиях, направленных на формирование здорового образа жизни - 1480 чел. Количество проведенных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сентября)  - 9 ед.</t>
  </si>
  <si>
    <t>Число лиц, принявших участие в мероприятиях, направленных на формирование здорового образа жизни - 1480 чел.. Количество проведенных мероприятий профилактики заболеваний и формирования навыков здорового образа жизни среди обучающихся общеобразовательных учреждений - 18 ед.</t>
  </si>
  <si>
    <t>да</t>
  </si>
  <si>
    <r>
      <t>Количество материалов для информирования специалистов сферы образования по вопросам здорового образа жизн</t>
    </r>
    <r>
      <rPr>
        <i/>
        <sz val="11"/>
        <rFont val="Times New Roman"/>
        <family val="1"/>
        <charset val="204"/>
      </rPr>
      <t xml:space="preserve">и - 7 </t>
    </r>
    <r>
      <rPr>
        <i/>
        <sz val="11"/>
        <color theme="1"/>
        <rFont val="Times New Roman"/>
        <family val="1"/>
        <charset val="204"/>
      </rPr>
      <t>ед.</t>
    </r>
  </si>
  <si>
    <t>Доля населения, удовлетворенного эффективностью профилактической антинаркотической работы, от общего числа опрошенных лиц - 72 %. Количество проведенных мероприятий в сфере молодежной политики - 19 ед. Количество изготовленных и распространенных информационных материалов - 1400 ед.</t>
  </si>
  <si>
    <t>КСПиОЗ</t>
  </si>
  <si>
    <t>АГМ</t>
  </si>
  <si>
    <t>КФКиС</t>
  </si>
  <si>
    <t>КСПиОЗ, конкурсный отбор</t>
  </si>
  <si>
    <t>КСПиОЗ, КО</t>
  </si>
  <si>
    <t>Число лиц, принявших участие в мероприятиях, направленных на формирование здорового образа жизни - 1480 чел. Публикации в средствах периодической печати («Вечерний Мурманск», «Мурманский вестник») и на информационных порталах (сайт администрации города Мурманска, сайт комитета и сайты подведомственных учреждений структурных подразделений администрации города Мурманска) о факторах риска развития хронических неинфекционных заболеваний, влиянии вредных привычек на формирование здорового образа жизни - 16 ед.</t>
  </si>
  <si>
    <t>Количество экземпляров информационных материалов о здоровом образе жизни для населения - 1060 ед.</t>
  </si>
  <si>
    <r>
      <t>Количество экземпляров информационных материалов о здоровом образе жизни для населения -</t>
    </r>
    <r>
      <rPr>
        <i/>
        <sz val="11"/>
        <color rgb="FFC00000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1060 ед.</t>
    </r>
  </si>
  <si>
    <r>
      <t>Количество материалов для информирования специалистов сферы образования по вопросам здорового образа жизни</t>
    </r>
    <r>
      <rPr>
        <i/>
        <sz val="11"/>
        <color rgb="FFC00000"/>
        <rFont val="Times New Roman"/>
        <family val="1"/>
        <charset val="204"/>
      </rPr>
      <t> </t>
    </r>
    <r>
      <rPr>
        <i/>
        <sz val="11"/>
        <rFont val="Times New Roman"/>
        <family val="1"/>
        <charset val="204"/>
      </rPr>
      <t>- 7 ед.</t>
    </r>
  </si>
  <si>
    <t>Выступления в прямом эфире на радио «Вести FM Мурманск» по вопросам профилактики хронических неинфекционных заболеваний - 7 ед.</t>
  </si>
  <si>
    <t>Количество подготовленных и распространенных экземпляров информационных материалов (буклетов, листовок, брошюр) среди обучающихся общеобразовательных учреждений - 1060 ед.</t>
  </si>
  <si>
    <t>Число лиц, принявших участие в мероприятиях, направленных на формирование здорового образа жизни - 960 чел. Количество проведенных мероприятий профилактики заболеваний и формирования навыков здорового образа жизни среди обучающихся общеобразовательных учреждений - 18 ед.</t>
  </si>
  <si>
    <t>Количество проведенных профилактико-просветительных мероприятий в рамках ежегодного проведения Всемирного дня здоровья  - 9 ед.</t>
  </si>
  <si>
    <t>Количество участников мероприятий по предупреждению и раннему выявлению заболеваний - 480 чел.</t>
  </si>
  <si>
    <t>Бюджетные ассигнования в сумме 773,53 тыс. рублей перераспределены на реализацию муниципальной программы города Мурманска «Развитие культуры» на 2023 – 2028 годы, (постановление администрации города Мурманска от 18.12.2025 № 7242 «О перераспределении бюджетных ассигнований, предусмотренных на реализацию муниципальных программ города Мурманска»).</t>
  </si>
  <si>
    <t>Количество проведенных мероприятий в сфере физической культуры и спорта, направленных на профилактику наркомании - 1 ед.</t>
  </si>
  <si>
    <t>Количество некоммерческих объединений в сфере физической культуры и спорта, которым предоставлены субсидии - 0 ед.</t>
  </si>
  <si>
    <t>Количество приобретенных книжных, электронных и аудиовизуальных изданий - 100 ед.</t>
  </si>
  <si>
    <t>Количество несовершеннолетних, охваченных профилактическими мероприятиями по профилактике наркомании - 12400 чел. Количество родителей (законных представителей) несовершеннолетних, участвующих в мероприятиях - 510 чел.</t>
  </si>
  <si>
    <t>в 2025 году</t>
  </si>
  <si>
    <t>2.7.</t>
  </si>
  <si>
    <t>Количество проведенных мероприятий в сфере физической культуры и спорта, направленных на профилактику наркомании</t>
  </si>
  <si>
    <t>Ед.</t>
  </si>
  <si>
    <t>КО, КСПиОЗ</t>
  </si>
  <si>
    <r>
      <rPr>
        <i/>
        <sz val="1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Количество приобретенных книжных, электронных и аудиовизуальных изданий - 100 ед.</t>
    </r>
  </si>
  <si>
    <t>АГМ, МАУ МП «Молодежь51»</t>
  </si>
  <si>
    <t>КО, АГМ, МАУ МП «Молодежь51», КК, МБУК "ЦГБ г. Мурманска", МБУК "ЦДБ города Мурманска", КФКиС</t>
  </si>
  <si>
    <t>Чел.</t>
  </si>
  <si>
    <t>Единица измерения</t>
  </si>
  <si>
    <t>Шт.</t>
  </si>
  <si>
    <t>Отрицательная динамика (-40,8%) в сравнении с предшествующим 2024 годом связана с увеличением стомости приобретаемых книжных, электронных и аудиовизуальных изданий (исполнение плана 2025 года - 100%)</t>
  </si>
  <si>
    <t>Отрицательная динамика (-86%) в сравнении с предшествующим 2024 годом связана с: снижением финансирования программного мероприятия, увеличением стоимости изготовления информационных материалов, изменением  вида печатной продукции информационных материалов (исполнение плана 2025 - 100%)</t>
  </si>
  <si>
    <t>Увеличение финансирования программного мероприятия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</si>
</sst>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2" fontId="3" fillId="0" borderId="0" xfId="0" applyNumberFormat="1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" fontId="4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4" fontId="3" fillId="0" borderId="5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horizont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4" fontId="3" fillId="0" borderId="1" xfId="0" applyNumberFormat="1" applyFont="1" applyBorder="1" applyAlignment="1">
      <alignment wrapText="1"/>
    </xf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4" fontId="3" fillId="2" borderId="1" xfId="0" applyNumberFormat="1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4" fontId="5" fillId="2" borderId="1" xfId="0" applyNumberFormat="1" applyFont="1" applyFill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2" fontId="3" fillId="3" borderId="2" xfId="1" applyNumberFormat="1" applyFont="1" applyFill="1" applyBorder="1" applyAlignment="1">
      <alignment horizontal="right" vertical="center" wrapText="1"/>
    </xf>
    <xf numFmtId="4" fontId="3" fillId="3" borderId="2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top" wrapText="1"/>
    </xf>
    <xf numFmtId="1" fontId="3" fillId="2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 xr:uid="{00000000-0005-0000-0000-000001000000}"/>
    <cellStyle name="Финансовый 2" xfId="2" xr:uid="{00000000-0005-0000-0000-000002000000}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00B050"/>
  </sheetPr>
  <dimension ref="A1:K137"/>
  <sheetViews>
    <sheetView tabSelected="1" view="pageBreakPreview" topLeftCell="A99" zoomScale="60" zoomScaleNormal="85" workbookViewId="0">
      <selection activeCell="G123" sqref="G123:G127"/>
    </sheetView>
  </sheetViews>
  <sheetFormatPr defaultColWidth="8.85546875" defaultRowHeight="15" x14ac:dyDescent="0.25"/>
  <cols>
    <col min="1" max="1" width="9" style="14" customWidth="1"/>
    <col min="2" max="2" width="33.42578125" style="14" customWidth="1"/>
    <col min="3" max="3" width="11.7109375" style="14" customWidth="1"/>
    <col min="4" max="4" width="11.85546875" style="34" customWidth="1"/>
    <col min="5" max="5" width="12" style="34" customWidth="1"/>
    <col min="6" max="6" width="11.7109375" style="34" bestFit="1" customWidth="1"/>
    <col min="7" max="7" width="52.28515625" style="35" customWidth="1"/>
    <col min="8" max="8" width="60.140625" style="35" customWidth="1"/>
    <col min="9" max="9" width="10.5703125" style="36" customWidth="1"/>
    <col min="10" max="10" width="27.140625" style="37" customWidth="1"/>
    <col min="11" max="11" width="26.7109375" style="35" customWidth="1"/>
    <col min="12" max="16384" width="8.85546875" style="14"/>
  </cols>
  <sheetData>
    <row r="1" spans="1:11" x14ac:dyDescent="0.25">
      <c r="K1" s="46" t="s">
        <v>130</v>
      </c>
    </row>
    <row r="2" spans="1:11" ht="14.45" customHeight="1" x14ac:dyDescent="0.25">
      <c r="A2" s="76" t="s">
        <v>29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x14ac:dyDescent="0.25">
      <c r="A3" s="77" t="s">
        <v>75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x14ac:dyDescent="0.25">
      <c r="A4" s="76" t="s">
        <v>163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1" x14ac:dyDescent="0.25">
      <c r="A5" s="26"/>
      <c r="B5" s="29"/>
      <c r="C5" s="27"/>
      <c r="D5" s="28"/>
      <c r="E5" s="28"/>
      <c r="F5" s="29"/>
      <c r="G5" s="30"/>
      <c r="H5" s="30"/>
      <c r="I5" s="31"/>
      <c r="J5" s="32"/>
      <c r="K5" s="30"/>
    </row>
    <row r="6" spans="1:11" ht="31.15" customHeight="1" x14ac:dyDescent="0.25">
      <c r="A6" s="79" t="s">
        <v>0</v>
      </c>
      <c r="B6" s="79" t="s">
        <v>1</v>
      </c>
      <c r="C6" s="67" t="s">
        <v>128</v>
      </c>
      <c r="D6" s="67"/>
      <c r="E6" s="67"/>
      <c r="F6" s="82" t="s">
        <v>129</v>
      </c>
      <c r="G6" s="67" t="s">
        <v>3</v>
      </c>
      <c r="H6" s="67"/>
      <c r="I6" s="67"/>
      <c r="J6" s="79" t="s">
        <v>7</v>
      </c>
      <c r="K6" s="67" t="s">
        <v>8</v>
      </c>
    </row>
    <row r="7" spans="1:11" ht="60" x14ac:dyDescent="0.25">
      <c r="A7" s="81"/>
      <c r="B7" s="81"/>
      <c r="C7" s="2" t="s">
        <v>9</v>
      </c>
      <c r="D7" s="13" t="s">
        <v>2</v>
      </c>
      <c r="E7" s="13" t="s">
        <v>10</v>
      </c>
      <c r="F7" s="83"/>
      <c r="G7" s="2" t="s">
        <v>4</v>
      </c>
      <c r="H7" s="2" t="s">
        <v>5</v>
      </c>
      <c r="I7" s="2" t="s">
        <v>6</v>
      </c>
      <c r="J7" s="81"/>
      <c r="K7" s="67"/>
    </row>
    <row r="8" spans="1:11" s="15" customFormat="1" ht="14.25" x14ac:dyDescent="0.2">
      <c r="A8" s="72"/>
      <c r="B8" s="72" t="s">
        <v>76</v>
      </c>
      <c r="C8" s="4" t="s">
        <v>11</v>
      </c>
      <c r="D8" s="25">
        <f>D38+D103</f>
        <v>4945.2</v>
      </c>
      <c r="E8" s="25">
        <f>E38+E103</f>
        <v>4171.67</v>
      </c>
      <c r="F8" s="25">
        <f>E8/D8*100</f>
        <v>84.357963277521648</v>
      </c>
      <c r="G8" s="73"/>
      <c r="H8" s="12" t="s">
        <v>16</v>
      </c>
      <c r="I8" s="9">
        <f>I38+I103</f>
        <v>12</v>
      </c>
      <c r="J8" s="64" t="s">
        <v>21</v>
      </c>
      <c r="K8" s="73" t="s">
        <v>21</v>
      </c>
    </row>
    <row r="9" spans="1:11" s="15" customFormat="1" ht="14.25" x14ac:dyDescent="0.2">
      <c r="A9" s="72"/>
      <c r="B9" s="72"/>
      <c r="C9" s="4" t="s">
        <v>12</v>
      </c>
      <c r="D9" s="25">
        <f>D14+D19+D24+D29+D34</f>
        <v>4945.2</v>
      </c>
      <c r="E9" s="25">
        <f>E14+E19+E24+E29+E34</f>
        <v>4171.67</v>
      </c>
      <c r="F9" s="25">
        <f t="shared" ref="F9" si="0">E9/D9*100</f>
        <v>84.357963277521648</v>
      </c>
      <c r="G9" s="74"/>
      <c r="H9" s="12" t="s">
        <v>17</v>
      </c>
      <c r="I9" s="9">
        <f t="shared" ref="I9:I11" si="1">I39+I104</f>
        <v>12</v>
      </c>
      <c r="J9" s="65"/>
      <c r="K9" s="74"/>
    </row>
    <row r="10" spans="1:11" s="15" customFormat="1" ht="14.25" x14ac:dyDescent="0.2">
      <c r="A10" s="72"/>
      <c r="B10" s="72"/>
      <c r="C10" s="4" t="s">
        <v>14</v>
      </c>
      <c r="D10" s="25">
        <f t="shared" ref="D10:E12" si="2">D40+D105</f>
        <v>0</v>
      </c>
      <c r="E10" s="25">
        <f t="shared" si="2"/>
        <v>0</v>
      </c>
      <c r="F10" s="25"/>
      <c r="G10" s="74"/>
      <c r="H10" s="12" t="s">
        <v>18</v>
      </c>
      <c r="I10" s="9">
        <f t="shared" si="1"/>
        <v>0</v>
      </c>
      <c r="J10" s="65"/>
      <c r="K10" s="74"/>
    </row>
    <row r="11" spans="1:11" s="15" customFormat="1" ht="14.25" x14ac:dyDescent="0.2">
      <c r="A11" s="72"/>
      <c r="B11" s="72"/>
      <c r="C11" s="4" t="s">
        <v>13</v>
      </c>
      <c r="D11" s="25">
        <f t="shared" si="2"/>
        <v>0</v>
      </c>
      <c r="E11" s="25">
        <f t="shared" si="2"/>
        <v>0</v>
      </c>
      <c r="F11" s="25"/>
      <c r="G11" s="74"/>
      <c r="H11" s="12" t="s">
        <v>19</v>
      </c>
      <c r="I11" s="9">
        <f t="shared" si="1"/>
        <v>0</v>
      </c>
      <c r="J11" s="65"/>
      <c r="K11" s="74"/>
    </row>
    <row r="12" spans="1:11" s="15" customFormat="1" ht="14.25" x14ac:dyDescent="0.2">
      <c r="A12" s="72"/>
      <c r="B12" s="72"/>
      <c r="C12" s="4" t="s">
        <v>15</v>
      </c>
      <c r="D12" s="25">
        <f t="shared" si="2"/>
        <v>0</v>
      </c>
      <c r="E12" s="25">
        <f t="shared" si="2"/>
        <v>0</v>
      </c>
      <c r="F12" s="25"/>
      <c r="G12" s="75"/>
      <c r="H12" s="12" t="s">
        <v>20</v>
      </c>
      <c r="I12" s="10">
        <f>I9/I8*100</f>
        <v>100</v>
      </c>
      <c r="J12" s="66"/>
      <c r="K12" s="75"/>
    </row>
    <row r="13" spans="1:11" s="15" customFormat="1" x14ac:dyDescent="0.25">
      <c r="A13" s="67"/>
      <c r="B13" s="67" t="s">
        <v>144</v>
      </c>
      <c r="C13" s="6" t="s">
        <v>11</v>
      </c>
      <c r="D13" s="33">
        <f t="shared" ref="D13:E13" si="3">D14+D15+D16+D17</f>
        <v>4599.2</v>
      </c>
      <c r="E13" s="33">
        <f t="shared" si="3"/>
        <v>3825.67</v>
      </c>
      <c r="F13" s="33">
        <f t="shared" ref="F13:F14" si="4">E13/D13*100</f>
        <v>83.18120542703079</v>
      </c>
      <c r="G13" s="61"/>
      <c r="H13" s="11" t="s">
        <v>16</v>
      </c>
      <c r="I13" s="2">
        <f>COUNTA(I48:I67)+COUNTA(I73:I82)+COUNTA(I88)+COUNTA(I98)+COUNTA(I128)</f>
        <v>9</v>
      </c>
      <c r="J13" s="64" t="s">
        <v>21</v>
      </c>
      <c r="K13" s="73" t="s">
        <v>21</v>
      </c>
    </row>
    <row r="14" spans="1:11" s="15" customFormat="1" x14ac:dyDescent="0.25">
      <c r="A14" s="67"/>
      <c r="B14" s="67"/>
      <c r="C14" s="6" t="s">
        <v>12</v>
      </c>
      <c r="D14" s="44">
        <f>D44+D69+D94</f>
        <v>4599.2</v>
      </c>
      <c r="E14" s="38">
        <f>E44+E69+E94</f>
        <v>3825.67</v>
      </c>
      <c r="F14" s="33">
        <f t="shared" si="4"/>
        <v>83.18120542703079</v>
      </c>
      <c r="G14" s="62"/>
      <c r="H14" s="11" t="s">
        <v>17</v>
      </c>
      <c r="I14" s="2">
        <f>COUNTIF(I48:I67,"да")+COUNTIF(I73:I82,"да")+COUNTIF(I88,"да")+COUNTIF(I98,"да")+COUNTIF(I128,"да")</f>
        <v>9</v>
      </c>
      <c r="J14" s="65"/>
      <c r="K14" s="74"/>
    </row>
    <row r="15" spans="1:11" s="15" customFormat="1" x14ac:dyDescent="0.25">
      <c r="A15" s="67"/>
      <c r="B15" s="67"/>
      <c r="C15" s="6" t="s">
        <v>14</v>
      </c>
      <c r="D15" s="45">
        <v>0</v>
      </c>
      <c r="E15" s="43">
        <v>0</v>
      </c>
      <c r="F15" s="33"/>
      <c r="G15" s="62"/>
      <c r="H15" s="11" t="s">
        <v>18</v>
      </c>
      <c r="I15" s="2">
        <f>COUNTIF(I48:I67,"частично")+COUNTIF(I73:I82,"частично")+COUNTIF(I88,"частично")+COUNTIF(I98,"частично")+COUNTIF(I128,"частично")</f>
        <v>0</v>
      </c>
      <c r="J15" s="65"/>
      <c r="K15" s="74"/>
    </row>
    <row r="16" spans="1:11" s="15" customFormat="1" x14ac:dyDescent="0.25">
      <c r="A16" s="67"/>
      <c r="B16" s="67"/>
      <c r="C16" s="6" t="s">
        <v>13</v>
      </c>
      <c r="D16" s="33">
        <v>0</v>
      </c>
      <c r="E16" s="43">
        <v>0</v>
      </c>
      <c r="F16" s="33"/>
      <c r="G16" s="62"/>
      <c r="H16" s="11" t="s">
        <v>19</v>
      </c>
      <c r="I16" s="2">
        <f>COUNTIF(I48:I67,"нет")+COUNTIF(I73:I82,"нет")+COUNTIF(I88,"нет")+COUNTIF(I98,"нет")+COUNTIF(I128,"нет")</f>
        <v>0</v>
      </c>
      <c r="J16" s="65"/>
      <c r="K16" s="74"/>
    </row>
    <row r="17" spans="1:11" s="15" customFormat="1" x14ac:dyDescent="0.25">
      <c r="A17" s="67"/>
      <c r="B17" s="67"/>
      <c r="C17" s="6" t="s">
        <v>15</v>
      </c>
      <c r="D17" s="33">
        <v>0</v>
      </c>
      <c r="E17" s="43">
        <v>0</v>
      </c>
      <c r="F17" s="33"/>
      <c r="G17" s="63"/>
      <c r="H17" s="11" t="s">
        <v>20</v>
      </c>
      <c r="I17" s="3">
        <f t="shared" ref="I17" si="5">I14/I13*100</f>
        <v>100</v>
      </c>
      <c r="J17" s="66"/>
      <c r="K17" s="75"/>
    </row>
    <row r="18" spans="1:11" s="15" customFormat="1" x14ac:dyDescent="0.25">
      <c r="A18" s="79"/>
      <c r="B18" s="79" t="s">
        <v>145</v>
      </c>
      <c r="C18" s="6" t="s">
        <v>11</v>
      </c>
      <c r="D18" s="33">
        <f t="shared" ref="D18:E18" si="6">D19+D20+D21+D22</f>
        <v>150</v>
      </c>
      <c r="E18" s="33">
        <f t="shared" si="6"/>
        <v>150</v>
      </c>
      <c r="F18" s="33">
        <f t="shared" ref="F18:F19" si="7">E18/D18*100</f>
        <v>100</v>
      </c>
      <c r="G18" s="61"/>
      <c r="H18" s="11" t="s">
        <v>16</v>
      </c>
      <c r="I18" s="2">
        <v>1</v>
      </c>
      <c r="J18" s="64" t="s">
        <v>21</v>
      </c>
      <c r="K18" s="73" t="s">
        <v>21</v>
      </c>
    </row>
    <row r="19" spans="1:11" s="15" customFormat="1" x14ac:dyDescent="0.25">
      <c r="A19" s="80"/>
      <c r="B19" s="80"/>
      <c r="C19" s="6" t="s">
        <v>12</v>
      </c>
      <c r="D19" s="33">
        <f>D119</f>
        <v>150</v>
      </c>
      <c r="E19" s="38">
        <f>E119</f>
        <v>150</v>
      </c>
      <c r="F19" s="33">
        <f t="shared" si="7"/>
        <v>100</v>
      </c>
      <c r="G19" s="62"/>
      <c r="H19" s="11" t="s">
        <v>17</v>
      </c>
      <c r="I19" s="2">
        <f>COUNTIF(I103,"да")</f>
        <v>0</v>
      </c>
      <c r="J19" s="65"/>
      <c r="K19" s="74"/>
    </row>
    <row r="20" spans="1:11" s="15" customFormat="1" x14ac:dyDescent="0.25">
      <c r="A20" s="80"/>
      <c r="B20" s="80"/>
      <c r="C20" s="6" t="s">
        <v>14</v>
      </c>
      <c r="D20" s="33">
        <v>0</v>
      </c>
      <c r="E20" s="43">
        <v>0</v>
      </c>
      <c r="F20" s="33"/>
      <c r="G20" s="62"/>
      <c r="H20" s="11" t="s">
        <v>18</v>
      </c>
      <c r="I20" s="2">
        <v>1</v>
      </c>
      <c r="J20" s="65"/>
      <c r="K20" s="74"/>
    </row>
    <row r="21" spans="1:11" s="15" customFormat="1" x14ac:dyDescent="0.25">
      <c r="A21" s="80"/>
      <c r="B21" s="80"/>
      <c r="C21" s="6" t="s">
        <v>13</v>
      </c>
      <c r="D21" s="33">
        <v>0</v>
      </c>
      <c r="E21" s="33">
        <v>0</v>
      </c>
      <c r="F21" s="33"/>
      <c r="G21" s="62"/>
      <c r="H21" s="11" t="s">
        <v>19</v>
      </c>
      <c r="I21" s="2">
        <f>COUNTIF(I103,"нет")</f>
        <v>0</v>
      </c>
      <c r="J21" s="65"/>
      <c r="K21" s="74"/>
    </row>
    <row r="22" spans="1:11" s="15" customFormat="1" x14ac:dyDescent="0.25">
      <c r="A22" s="81"/>
      <c r="B22" s="81"/>
      <c r="C22" s="6" t="s">
        <v>15</v>
      </c>
      <c r="D22" s="33">
        <v>0</v>
      </c>
      <c r="E22" s="33">
        <v>0</v>
      </c>
      <c r="F22" s="33"/>
      <c r="G22" s="63"/>
      <c r="H22" s="11" t="s">
        <v>20</v>
      </c>
      <c r="I22" s="3">
        <v>0</v>
      </c>
      <c r="J22" s="66"/>
      <c r="K22" s="75"/>
    </row>
    <row r="23" spans="1:11" s="15" customFormat="1" x14ac:dyDescent="0.25">
      <c r="A23" s="67"/>
      <c r="B23" s="67" t="s">
        <v>146</v>
      </c>
      <c r="C23" s="6" t="s">
        <v>11</v>
      </c>
      <c r="D23" s="33">
        <f t="shared" ref="D23:E23" si="8">D24+D25+D26+D27</f>
        <v>70</v>
      </c>
      <c r="E23" s="33">
        <f t="shared" si="8"/>
        <v>70</v>
      </c>
      <c r="F23" s="33">
        <f t="shared" ref="F23:F24" si="9">E23/D23*100</f>
        <v>100</v>
      </c>
      <c r="G23" s="61"/>
      <c r="H23" s="11" t="s">
        <v>16</v>
      </c>
      <c r="I23" s="2">
        <f>COUNTA(I108)</f>
        <v>1</v>
      </c>
      <c r="J23" s="64" t="s">
        <v>21</v>
      </c>
      <c r="K23" s="73" t="s">
        <v>21</v>
      </c>
    </row>
    <row r="24" spans="1:11" s="15" customFormat="1" x14ac:dyDescent="0.25">
      <c r="A24" s="67"/>
      <c r="B24" s="67"/>
      <c r="C24" s="6" t="s">
        <v>12</v>
      </c>
      <c r="D24" s="33">
        <f>D134</f>
        <v>70</v>
      </c>
      <c r="E24" s="38">
        <f>E134</f>
        <v>70</v>
      </c>
      <c r="F24" s="33">
        <f t="shared" si="9"/>
        <v>100</v>
      </c>
      <c r="G24" s="62"/>
      <c r="H24" s="11" t="s">
        <v>17</v>
      </c>
      <c r="I24" s="2">
        <f>COUNTIF(I108,"да")</f>
        <v>0</v>
      </c>
      <c r="J24" s="65"/>
      <c r="K24" s="74"/>
    </row>
    <row r="25" spans="1:11" s="15" customFormat="1" x14ac:dyDescent="0.25">
      <c r="A25" s="67"/>
      <c r="B25" s="67"/>
      <c r="C25" s="6" t="s">
        <v>14</v>
      </c>
      <c r="D25" s="45">
        <v>0</v>
      </c>
      <c r="E25" s="43">
        <v>0</v>
      </c>
      <c r="F25" s="33"/>
      <c r="G25" s="62"/>
      <c r="H25" s="11" t="s">
        <v>18</v>
      </c>
      <c r="I25" s="2">
        <f>COUNTIF(I108,"частично")</f>
        <v>0</v>
      </c>
      <c r="J25" s="65"/>
      <c r="K25" s="74"/>
    </row>
    <row r="26" spans="1:11" s="15" customFormat="1" x14ac:dyDescent="0.25">
      <c r="A26" s="67"/>
      <c r="B26" s="67"/>
      <c r="C26" s="6" t="s">
        <v>13</v>
      </c>
      <c r="D26" s="33">
        <v>0</v>
      </c>
      <c r="E26" s="43">
        <v>0</v>
      </c>
      <c r="F26" s="33"/>
      <c r="G26" s="62"/>
      <c r="H26" s="11" t="s">
        <v>19</v>
      </c>
      <c r="I26" s="2">
        <f>COUNTIF(I108,"нет")</f>
        <v>0</v>
      </c>
      <c r="J26" s="65"/>
      <c r="K26" s="74"/>
    </row>
    <row r="27" spans="1:11" s="15" customFormat="1" x14ac:dyDescent="0.25">
      <c r="A27" s="67"/>
      <c r="B27" s="67"/>
      <c r="C27" s="6" t="s">
        <v>15</v>
      </c>
      <c r="D27" s="33">
        <v>0</v>
      </c>
      <c r="E27" s="43">
        <v>0</v>
      </c>
      <c r="F27" s="33"/>
      <c r="G27" s="63"/>
      <c r="H27" s="11" t="s">
        <v>20</v>
      </c>
      <c r="I27" s="3">
        <f t="shared" ref="I27" si="10">I24/I23*100</f>
        <v>0</v>
      </c>
      <c r="J27" s="66"/>
      <c r="K27" s="75"/>
    </row>
    <row r="28" spans="1:11" s="15" customFormat="1" x14ac:dyDescent="0.25">
      <c r="A28" s="67"/>
      <c r="B28" s="67" t="s">
        <v>63</v>
      </c>
      <c r="C28" s="6" t="s">
        <v>11</v>
      </c>
      <c r="D28" s="33">
        <f t="shared" ref="D28:E28" si="11">D29+D30+D31+D32</f>
        <v>76</v>
      </c>
      <c r="E28" s="33">
        <f t="shared" si="11"/>
        <v>76</v>
      </c>
      <c r="F28" s="33">
        <f t="shared" ref="F28:F29" si="12">E28/D28*100</f>
        <v>100</v>
      </c>
      <c r="G28" s="61"/>
      <c r="H28" s="11" t="s">
        <v>16</v>
      </c>
      <c r="I28" s="2">
        <f>COUNTA(I113)</f>
        <v>1</v>
      </c>
      <c r="J28" s="64" t="s">
        <v>21</v>
      </c>
      <c r="K28" s="73" t="s">
        <v>21</v>
      </c>
    </row>
    <row r="29" spans="1:11" s="15" customFormat="1" x14ac:dyDescent="0.25">
      <c r="A29" s="67"/>
      <c r="B29" s="67"/>
      <c r="C29" s="6" t="s">
        <v>12</v>
      </c>
      <c r="D29" s="33">
        <f>D114</f>
        <v>76</v>
      </c>
      <c r="E29" s="38">
        <f>E114</f>
        <v>76</v>
      </c>
      <c r="F29" s="33">
        <f t="shared" si="12"/>
        <v>100</v>
      </c>
      <c r="G29" s="62"/>
      <c r="H29" s="11" t="s">
        <v>17</v>
      </c>
      <c r="I29" s="2">
        <f>COUNTIF(I113,"да")</f>
        <v>1</v>
      </c>
      <c r="J29" s="65"/>
      <c r="K29" s="74"/>
    </row>
    <row r="30" spans="1:11" s="15" customFormat="1" x14ac:dyDescent="0.25">
      <c r="A30" s="67"/>
      <c r="B30" s="67"/>
      <c r="C30" s="6" t="s">
        <v>14</v>
      </c>
      <c r="D30" s="45">
        <v>0</v>
      </c>
      <c r="E30" s="43">
        <v>0</v>
      </c>
      <c r="F30" s="33"/>
      <c r="G30" s="62"/>
      <c r="H30" s="11" t="s">
        <v>18</v>
      </c>
      <c r="I30" s="2">
        <f>COUNTIF(I113,"частично")</f>
        <v>0</v>
      </c>
      <c r="J30" s="65"/>
      <c r="K30" s="74"/>
    </row>
    <row r="31" spans="1:11" s="15" customFormat="1" x14ac:dyDescent="0.25">
      <c r="A31" s="67"/>
      <c r="B31" s="67"/>
      <c r="C31" s="6" t="s">
        <v>13</v>
      </c>
      <c r="D31" s="33">
        <v>0</v>
      </c>
      <c r="E31" s="43">
        <v>0</v>
      </c>
      <c r="F31" s="33"/>
      <c r="G31" s="62"/>
      <c r="H31" s="11" t="s">
        <v>19</v>
      </c>
      <c r="I31" s="2">
        <f>COUNTIF(I113,"нет")</f>
        <v>0</v>
      </c>
      <c r="J31" s="65"/>
      <c r="K31" s="74"/>
    </row>
    <row r="32" spans="1:11" s="15" customFormat="1" x14ac:dyDescent="0.25">
      <c r="A32" s="67"/>
      <c r="B32" s="67"/>
      <c r="C32" s="6" t="s">
        <v>15</v>
      </c>
      <c r="D32" s="33">
        <v>0</v>
      </c>
      <c r="E32" s="43">
        <v>0</v>
      </c>
      <c r="F32" s="33"/>
      <c r="G32" s="63"/>
      <c r="H32" s="11" t="s">
        <v>20</v>
      </c>
      <c r="I32" s="3">
        <f t="shared" ref="I32" si="13">I29/I28*100</f>
        <v>100</v>
      </c>
      <c r="J32" s="66"/>
      <c r="K32" s="75"/>
    </row>
    <row r="33" spans="1:11" s="15" customFormat="1" x14ac:dyDescent="0.25">
      <c r="A33" s="67"/>
      <c r="B33" s="67" t="s">
        <v>64</v>
      </c>
      <c r="C33" s="6" t="s">
        <v>11</v>
      </c>
      <c r="D33" s="33">
        <f>D34+D35+D36+D37</f>
        <v>50</v>
      </c>
      <c r="E33" s="33">
        <f>E34+E35+E36+E37</f>
        <v>50</v>
      </c>
      <c r="F33" s="33">
        <f t="shared" ref="F33:F34" si="14">E33/D33*100</f>
        <v>100</v>
      </c>
      <c r="G33" s="61"/>
      <c r="H33" s="11" t="s">
        <v>16</v>
      </c>
      <c r="I33" s="2">
        <f>COUNTA(I123)</f>
        <v>1</v>
      </c>
      <c r="J33" s="64" t="s">
        <v>21</v>
      </c>
      <c r="K33" s="73" t="s">
        <v>21</v>
      </c>
    </row>
    <row r="34" spans="1:11" s="15" customFormat="1" x14ac:dyDescent="0.25">
      <c r="A34" s="67"/>
      <c r="B34" s="67"/>
      <c r="C34" s="6" t="s">
        <v>12</v>
      </c>
      <c r="D34" s="33">
        <f>D124</f>
        <v>50</v>
      </c>
      <c r="E34" s="38">
        <f>E124</f>
        <v>50</v>
      </c>
      <c r="F34" s="33">
        <f t="shared" si="14"/>
        <v>100</v>
      </c>
      <c r="G34" s="62"/>
      <c r="H34" s="11" t="s">
        <v>17</v>
      </c>
      <c r="I34" s="2">
        <f>COUNTIF(I123,"да")</f>
        <v>1</v>
      </c>
      <c r="J34" s="65"/>
      <c r="K34" s="74"/>
    </row>
    <row r="35" spans="1:11" s="15" customFormat="1" x14ac:dyDescent="0.25">
      <c r="A35" s="67"/>
      <c r="B35" s="67"/>
      <c r="C35" s="6" t="s">
        <v>14</v>
      </c>
      <c r="D35" s="33">
        <v>0</v>
      </c>
      <c r="E35" s="43">
        <v>0</v>
      </c>
      <c r="F35" s="33"/>
      <c r="G35" s="62"/>
      <c r="H35" s="11" t="s">
        <v>18</v>
      </c>
      <c r="I35" s="2">
        <f>COUNTIF(I123,"частично")</f>
        <v>0</v>
      </c>
      <c r="J35" s="65"/>
      <c r="K35" s="74"/>
    </row>
    <row r="36" spans="1:11" s="15" customFormat="1" x14ac:dyDescent="0.25">
      <c r="A36" s="67"/>
      <c r="B36" s="67"/>
      <c r="C36" s="6" t="s">
        <v>13</v>
      </c>
      <c r="D36" s="33">
        <v>0</v>
      </c>
      <c r="E36" s="33">
        <v>0</v>
      </c>
      <c r="F36" s="33"/>
      <c r="G36" s="62"/>
      <c r="H36" s="11" t="s">
        <v>19</v>
      </c>
      <c r="I36" s="2">
        <f>COUNTIF(I123,"нет")</f>
        <v>0</v>
      </c>
      <c r="J36" s="65"/>
      <c r="K36" s="74"/>
    </row>
    <row r="37" spans="1:11" s="15" customFormat="1" x14ac:dyDescent="0.25">
      <c r="A37" s="67"/>
      <c r="B37" s="67"/>
      <c r="C37" s="6" t="s">
        <v>15</v>
      </c>
      <c r="D37" s="33">
        <v>0</v>
      </c>
      <c r="E37" s="43">
        <v>0</v>
      </c>
      <c r="F37" s="33"/>
      <c r="G37" s="63"/>
      <c r="H37" s="11" t="s">
        <v>20</v>
      </c>
      <c r="I37" s="3">
        <f t="shared" ref="I37" si="15">I34/I33*100</f>
        <v>100</v>
      </c>
      <c r="J37" s="66"/>
      <c r="K37" s="75"/>
    </row>
    <row r="38" spans="1:11" x14ac:dyDescent="0.25">
      <c r="A38" s="72" t="s">
        <v>22</v>
      </c>
      <c r="B38" s="72" t="s">
        <v>82</v>
      </c>
      <c r="C38" s="4" t="s">
        <v>11</v>
      </c>
      <c r="D38" s="25">
        <f>D39+D40+D41+D42</f>
        <v>4599.2</v>
      </c>
      <c r="E38" s="25">
        <f>E39+E40+E41+E42</f>
        <v>3825.67</v>
      </c>
      <c r="F38" s="25">
        <f>E38/D38*100</f>
        <v>83.18120542703079</v>
      </c>
      <c r="G38" s="73"/>
      <c r="H38" s="12" t="s">
        <v>16</v>
      </c>
      <c r="I38" s="9">
        <f>I43+I68+I83+I93</f>
        <v>8</v>
      </c>
      <c r="J38" s="64" t="s">
        <v>148</v>
      </c>
      <c r="K38" s="73"/>
    </row>
    <row r="39" spans="1:11" x14ac:dyDescent="0.25">
      <c r="A39" s="72"/>
      <c r="B39" s="72"/>
      <c r="C39" s="4" t="s">
        <v>12</v>
      </c>
      <c r="D39" s="25">
        <f>D44+D69+D84+D94</f>
        <v>4599.2</v>
      </c>
      <c r="E39" s="25">
        <f>E44+E69+E84+E94</f>
        <v>3825.67</v>
      </c>
      <c r="F39" s="25">
        <f t="shared" ref="F39" si="16">E39/D39*100</f>
        <v>83.18120542703079</v>
      </c>
      <c r="G39" s="74"/>
      <c r="H39" s="12" t="s">
        <v>17</v>
      </c>
      <c r="I39" s="9">
        <f t="shared" ref="I39:I41" si="17">I44+I69+I84+I94</f>
        <v>8</v>
      </c>
      <c r="J39" s="65"/>
      <c r="K39" s="74"/>
    </row>
    <row r="40" spans="1:11" x14ac:dyDescent="0.25">
      <c r="A40" s="72"/>
      <c r="B40" s="72"/>
      <c r="C40" s="4" t="s">
        <v>14</v>
      </c>
      <c r="D40" s="25">
        <f t="shared" ref="D40:E42" si="18">D45+D70+D85+D95</f>
        <v>0</v>
      </c>
      <c r="E40" s="25">
        <f t="shared" si="18"/>
        <v>0</v>
      </c>
      <c r="F40" s="25"/>
      <c r="G40" s="74"/>
      <c r="H40" s="12" t="s">
        <v>18</v>
      </c>
      <c r="I40" s="9">
        <f t="shared" si="17"/>
        <v>0</v>
      </c>
      <c r="J40" s="65"/>
      <c r="K40" s="74"/>
    </row>
    <row r="41" spans="1:11" x14ac:dyDescent="0.25">
      <c r="A41" s="72"/>
      <c r="B41" s="72"/>
      <c r="C41" s="4" t="s">
        <v>13</v>
      </c>
      <c r="D41" s="25">
        <f t="shared" si="18"/>
        <v>0</v>
      </c>
      <c r="E41" s="25">
        <f t="shared" si="18"/>
        <v>0</v>
      </c>
      <c r="F41" s="25"/>
      <c r="G41" s="74"/>
      <c r="H41" s="12" t="s">
        <v>19</v>
      </c>
      <c r="I41" s="9">
        <f t="shared" si="17"/>
        <v>0</v>
      </c>
      <c r="J41" s="65"/>
      <c r="K41" s="74"/>
    </row>
    <row r="42" spans="1:11" ht="29.45" customHeight="1" x14ac:dyDescent="0.25">
      <c r="A42" s="72"/>
      <c r="B42" s="72"/>
      <c r="C42" s="4" t="s">
        <v>15</v>
      </c>
      <c r="D42" s="25">
        <f t="shared" si="18"/>
        <v>0</v>
      </c>
      <c r="E42" s="25">
        <f t="shared" si="18"/>
        <v>0</v>
      </c>
      <c r="F42" s="25"/>
      <c r="G42" s="75"/>
      <c r="H42" s="12" t="s">
        <v>20</v>
      </c>
      <c r="I42" s="10">
        <f>I39/I38*100</f>
        <v>100</v>
      </c>
      <c r="J42" s="66"/>
      <c r="K42" s="75"/>
    </row>
    <row r="43" spans="1:11" x14ac:dyDescent="0.25">
      <c r="A43" s="79" t="s">
        <v>23</v>
      </c>
      <c r="B43" s="79" t="s">
        <v>100</v>
      </c>
      <c r="C43" s="6" t="s">
        <v>11</v>
      </c>
      <c r="D43" s="33">
        <f>D44+D45+D46+D47</f>
        <v>67.900000000000006</v>
      </c>
      <c r="E43" s="33">
        <f>E44+E45+E46+E47</f>
        <v>67.900000000000006</v>
      </c>
      <c r="F43" s="33">
        <f t="shared" ref="F43:F44" si="19">E43/D43*100</f>
        <v>100</v>
      </c>
      <c r="G43" s="61"/>
      <c r="H43" s="11" t="s">
        <v>16</v>
      </c>
      <c r="I43" s="2">
        <f>COUNTA(I48:I67)</f>
        <v>4</v>
      </c>
      <c r="J43" s="58" t="s">
        <v>144</v>
      </c>
      <c r="K43" s="61"/>
    </row>
    <row r="44" spans="1:11" x14ac:dyDescent="0.25">
      <c r="A44" s="80"/>
      <c r="B44" s="80"/>
      <c r="C44" s="6" t="s">
        <v>12</v>
      </c>
      <c r="D44" s="33">
        <f>D49+D54+D59+D64</f>
        <v>67.900000000000006</v>
      </c>
      <c r="E44" s="33">
        <f>E49+E54+E59+E64</f>
        <v>67.900000000000006</v>
      </c>
      <c r="F44" s="33">
        <f t="shared" si="19"/>
        <v>100</v>
      </c>
      <c r="G44" s="62"/>
      <c r="H44" s="11" t="s">
        <v>17</v>
      </c>
      <c r="I44" s="2">
        <f>COUNTIF(I48:I67,"да")</f>
        <v>4</v>
      </c>
      <c r="J44" s="59"/>
      <c r="K44" s="62"/>
    </row>
    <row r="45" spans="1:11" x14ac:dyDescent="0.25">
      <c r="A45" s="80"/>
      <c r="B45" s="80"/>
      <c r="C45" s="6" t="s">
        <v>14</v>
      </c>
      <c r="D45" s="33">
        <f t="shared" ref="D45:E47" si="20">D50+D55+D65</f>
        <v>0</v>
      </c>
      <c r="E45" s="33">
        <f t="shared" si="20"/>
        <v>0</v>
      </c>
      <c r="F45" s="33"/>
      <c r="G45" s="62"/>
      <c r="H45" s="11" t="s">
        <v>18</v>
      </c>
      <c r="I45" s="2">
        <f>COUNTIF(I48:I67,"частично")</f>
        <v>0</v>
      </c>
      <c r="J45" s="59"/>
      <c r="K45" s="62"/>
    </row>
    <row r="46" spans="1:11" x14ac:dyDescent="0.25">
      <c r="A46" s="80"/>
      <c r="B46" s="80"/>
      <c r="C46" s="6" t="s">
        <v>13</v>
      </c>
      <c r="D46" s="33">
        <f t="shared" si="20"/>
        <v>0</v>
      </c>
      <c r="E46" s="33">
        <f t="shared" si="20"/>
        <v>0</v>
      </c>
      <c r="F46" s="33"/>
      <c r="G46" s="62"/>
      <c r="H46" s="11" t="s">
        <v>19</v>
      </c>
      <c r="I46" s="2">
        <f>COUNTIF(I48:I67,"нет")</f>
        <v>0</v>
      </c>
      <c r="J46" s="59"/>
      <c r="K46" s="62"/>
    </row>
    <row r="47" spans="1:11" x14ac:dyDescent="0.25">
      <c r="A47" s="81"/>
      <c r="B47" s="81"/>
      <c r="C47" s="6" t="s">
        <v>15</v>
      </c>
      <c r="D47" s="33">
        <f t="shared" si="20"/>
        <v>0</v>
      </c>
      <c r="E47" s="33">
        <f t="shared" si="20"/>
        <v>0</v>
      </c>
      <c r="F47" s="33"/>
      <c r="G47" s="63"/>
      <c r="H47" s="11" t="s">
        <v>20</v>
      </c>
      <c r="I47" s="3">
        <f>I44/I43*100</f>
        <v>100</v>
      </c>
      <c r="J47" s="60"/>
      <c r="K47" s="63"/>
    </row>
    <row r="48" spans="1:11" s="41" customFormat="1" ht="15" customHeight="1" x14ac:dyDescent="0.25">
      <c r="A48" s="48" t="s">
        <v>24</v>
      </c>
      <c r="B48" s="48" t="s">
        <v>84</v>
      </c>
      <c r="C48" s="39" t="s">
        <v>11</v>
      </c>
      <c r="D48" s="40">
        <f>D49+D50+D51+D52</f>
        <v>0</v>
      </c>
      <c r="E48" s="40">
        <f>E49+E50+E51+E52</f>
        <v>0</v>
      </c>
      <c r="F48" s="40"/>
      <c r="G48" s="49" t="s">
        <v>137</v>
      </c>
      <c r="H48" s="49" t="s">
        <v>149</v>
      </c>
      <c r="I48" s="55" t="s">
        <v>141</v>
      </c>
      <c r="J48" s="58" t="s">
        <v>144</v>
      </c>
      <c r="K48" s="49"/>
    </row>
    <row r="49" spans="1:11" s="41" customFormat="1" x14ac:dyDescent="0.25">
      <c r="A49" s="48"/>
      <c r="B49" s="48"/>
      <c r="C49" s="39" t="s">
        <v>12</v>
      </c>
      <c r="D49" s="40">
        <v>0</v>
      </c>
      <c r="E49" s="40">
        <v>0</v>
      </c>
      <c r="F49" s="40"/>
      <c r="G49" s="50"/>
      <c r="H49" s="50"/>
      <c r="I49" s="56"/>
      <c r="J49" s="59"/>
      <c r="K49" s="50"/>
    </row>
    <row r="50" spans="1:11" s="41" customFormat="1" x14ac:dyDescent="0.25">
      <c r="A50" s="48"/>
      <c r="B50" s="48"/>
      <c r="C50" s="39" t="s">
        <v>14</v>
      </c>
      <c r="D50" s="40">
        <v>0</v>
      </c>
      <c r="E50" s="40">
        <v>0</v>
      </c>
      <c r="F50" s="40"/>
      <c r="G50" s="50"/>
      <c r="H50" s="50"/>
      <c r="I50" s="56"/>
      <c r="J50" s="59"/>
      <c r="K50" s="50"/>
    </row>
    <row r="51" spans="1:11" s="41" customFormat="1" x14ac:dyDescent="0.25">
      <c r="A51" s="48"/>
      <c r="B51" s="48"/>
      <c r="C51" s="39" t="s">
        <v>13</v>
      </c>
      <c r="D51" s="40">
        <v>0</v>
      </c>
      <c r="E51" s="40">
        <v>0</v>
      </c>
      <c r="F51" s="40"/>
      <c r="G51" s="50"/>
      <c r="H51" s="50"/>
      <c r="I51" s="56"/>
      <c r="J51" s="59"/>
      <c r="K51" s="50"/>
    </row>
    <row r="52" spans="1:11" s="41" customFormat="1" ht="77.25" customHeight="1" x14ac:dyDescent="0.25">
      <c r="A52" s="48"/>
      <c r="B52" s="48"/>
      <c r="C52" s="39" t="s">
        <v>15</v>
      </c>
      <c r="D52" s="40">
        <v>0</v>
      </c>
      <c r="E52" s="40">
        <v>0</v>
      </c>
      <c r="F52" s="40"/>
      <c r="G52" s="51"/>
      <c r="H52" s="51"/>
      <c r="I52" s="57"/>
      <c r="J52" s="60"/>
      <c r="K52" s="51"/>
    </row>
    <row r="53" spans="1:11" s="41" customFormat="1" ht="14.45" customHeight="1" x14ac:dyDescent="0.25">
      <c r="A53" s="71" t="s">
        <v>77</v>
      </c>
      <c r="B53" s="48" t="s">
        <v>85</v>
      </c>
      <c r="C53" s="39" t="s">
        <v>11</v>
      </c>
      <c r="D53" s="40">
        <f>D54+D55+D56+D57</f>
        <v>67.900000000000006</v>
      </c>
      <c r="E53" s="40">
        <f t="shared" ref="E53" si="21">E54+E55+E56+E57</f>
        <v>67.900000000000006</v>
      </c>
      <c r="F53" s="40">
        <f t="shared" ref="F53:F54" si="22">E53/D53*100</f>
        <v>100</v>
      </c>
      <c r="G53" s="49" t="s">
        <v>150</v>
      </c>
      <c r="H53" s="49" t="s">
        <v>151</v>
      </c>
      <c r="I53" s="55" t="s">
        <v>141</v>
      </c>
      <c r="J53" s="58" t="s">
        <v>144</v>
      </c>
      <c r="K53" s="49"/>
    </row>
    <row r="54" spans="1:11" s="41" customFormat="1" x14ac:dyDescent="0.25">
      <c r="A54" s="69"/>
      <c r="B54" s="48"/>
      <c r="C54" s="39" t="s">
        <v>12</v>
      </c>
      <c r="D54" s="40">
        <v>67.900000000000006</v>
      </c>
      <c r="E54" s="42">
        <v>67.900000000000006</v>
      </c>
      <c r="F54" s="40">
        <f t="shared" si="22"/>
        <v>100</v>
      </c>
      <c r="G54" s="50"/>
      <c r="H54" s="50"/>
      <c r="I54" s="56"/>
      <c r="J54" s="59"/>
      <c r="K54" s="50"/>
    </row>
    <row r="55" spans="1:11" s="41" customFormat="1" x14ac:dyDescent="0.25">
      <c r="A55" s="69"/>
      <c r="B55" s="48"/>
      <c r="C55" s="39" t="s">
        <v>14</v>
      </c>
      <c r="D55" s="40">
        <v>0</v>
      </c>
      <c r="E55" s="40">
        <v>0</v>
      </c>
      <c r="F55" s="40"/>
      <c r="G55" s="50"/>
      <c r="H55" s="50"/>
      <c r="I55" s="56"/>
      <c r="J55" s="59"/>
      <c r="K55" s="50"/>
    </row>
    <row r="56" spans="1:11" s="41" customFormat="1" x14ac:dyDescent="0.25">
      <c r="A56" s="69"/>
      <c r="B56" s="48"/>
      <c r="C56" s="39" t="s">
        <v>13</v>
      </c>
      <c r="D56" s="40">
        <v>0</v>
      </c>
      <c r="E56" s="40">
        <v>0</v>
      </c>
      <c r="F56" s="40"/>
      <c r="G56" s="50"/>
      <c r="H56" s="50"/>
      <c r="I56" s="56"/>
      <c r="J56" s="59"/>
      <c r="K56" s="50"/>
    </row>
    <row r="57" spans="1:11" s="41" customFormat="1" x14ac:dyDescent="0.25">
      <c r="A57" s="70"/>
      <c r="B57" s="48"/>
      <c r="C57" s="39" t="s">
        <v>15</v>
      </c>
      <c r="D57" s="40">
        <v>0</v>
      </c>
      <c r="E57" s="40">
        <v>0</v>
      </c>
      <c r="F57" s="40"/>
      <c r="G57" s="51"/>
      <c r="H57" s="51"/>
      <c r="I57" s="57"/>
      <c r="J57" s="60"/>
      <c r="K57" s="51"/>
    </row>
    <row r="58" spans="1:11" s="41" customFormat="1" ht="15" customHeight="1" x14ac:dyDescent="0.25">
      <c r="A58" s="71" t="s">
        <v>78</v>
      </c>
      <c r="B58" s="48" t="s">
        <v>86</v>
      </c>
      <c r="C58" s="39" t="s">
        <v>11</v>
      </c>
      <c r="D58" s="40">
        <f>D59+D60+D61+D62</f>
        <v>0</v>
      </c>
      <c r="E58" s="40">
        <f>E59+E60+E61+E62</f>
        <v>0</v>
      </c>
      <c r="F58" s="40"/>
      <c r="G58" s="49" t="s">
        <v>142</v>
      </c>
      <c r="H58" s="49" t="s">
        <v>152</v>
      </c>
      <c r="I58" s="55" t="s">
        <v>141</v>
      </c>
      <c r="J58" s="58" t="s">
        <v>144</v>
      </c>
      <c r="K58" s="49"/>
    </row>
    <row r="59" spans="1:11" s="41" customFormat="1" x14ac:dyDescent="0.25">
      <c r="A59" s="69"/>
      <c r="B59" s="48"/>
      <c r="C59" s="39" t="s">
        <v>12</v>
      </c>
      <c r="D59" s="40">
        <v>0</v>
      </c>
      <c r="E59" s="40">
        <v>0</v>
      </c>
      <c r="F59" s="40"/>
      <c r="G59" s="50"/>
      <c r="H59" s="50"/>
      <c r="I59" s="56"/>
      <c r="J59" s="59"/>
      <c r="K59" s="50"/>
    </row>
    <row r="60" spans="1:11" s="41" customFormat="1" x14ac:dyDescent="0.25">
      <c r="A60" s="69"/>
      <c r="B60" s="48"/>
      <c r="C60" s="39" t="s">
        <v>14</v>
      </c>
      <c r="D60" s="40">
        <v>0</v>
      </c>
      <c r="E60" s="40">
        <v>0</v>
      </c>
      <c r="F60" s="40"/>
      <c r="G60" s="50"/>
      <c r="H60" s="50"/>
      <c r="I60" s="56"/>
      <c r="J60" s="59"/>
      <c r="K60" s="50"/>
    </row>
    <row r="61" spans="1:11" s="41" customFormat="1" x14ac:dyDescent="0.25">
      <c r="A61" s="69"/>
      <c r="B61" s="48"/>
      <c r="C61" s="39" t="s">
        <v>13</v>
      </c>
      <c r="D61" s="40">
        <v>0</v>
      </c>
      <c r="E61" s="40">
        <v>0</v>
      </c>
      <c r="F61" s="40"/>
      <c r="G61" s="50"/>
      <c r="H61" s="50"/>
      <c r="I61" s="56"/>
      <c r="J61" s="59"/>
      <c r="K61" s="50"/>
    </row>
    <row r="62" spans="1:11" s="41" customFormat="1" ht="219.75" hidden="1" customHeight="1" x14ac:dyDescent="0.25">
      <c r="A62" s="70"/>
      <c r="B62" s="48"/>
      <c r="C62" s="39" t="s">
        <v>15</v>
      </c>
      <c r="D62" s="40">
        <v>0</v>
      </c>
      <c r="E62" s="40">
        <v>0</v>
      </c>
      <c r="F62" s="40"/>
      <c r="G62" s="51"/>
      <c r="H62" s="51"/>
      <c r="I62" s="57"/>
      <c r="J62" s="60"/>
      <c r="K62" s="51"/>
    </row>
    <row r="63" spans="1:11" s="41" customFormat="1" ht="15" customHeight="1" x14ac:dyDescent="0.25">
      <c r="A63" s="71" t="s">
        <v>79</v>
      </c>
      <c r="B63" s="71" t="s">
        <v>87</v>
      </c>
      <c r="C63" s="39" t="s">
        <v>11</v>
      </c>
      <c r="D63" s="40">
        <f>D64+D65+D66+D67</f>
        <v>0</v>
      </c>
      <c r="E63" s="40">
        <f>E64+E65+E66+E67</f>
        <v>0</v>
      </c>
      <c r="F63" s="40"/>
      <c r="G63" s="49" t="s">
        <v>138</v>
      </c>
      <c r="H63" s="49" t="s">
        <v>153</v>
      </c>
      <c r="I63" s="55" t="s">
        <v>141</v>
      </c>
      <c r="J63" s="58" t="s">
        <v>144</v>
      </c>
      <c r="K63" s="49"/>
    </row>
    <row r="64" spans="1:11" s="41" customFormat="1" x14ac:dyDescent="0.25">
      <c r="A64" s="69"/>
      <c r="B64" s="69"/>
      <c r="C64" s="39" t="s">
        <v>12</v>
      </c>
      <c r="D64" s="40">
        <v>0</v>
      </c>
      <c r="E64" s="40">
        <v>0</v>
      </c>
      <c r="F64" s="40"/>
      <c r="G64" s="50"/>
      <c r="H64" s="50"/>
      <c r="I64" s="56"/>
      <c r="J64" s="59"/>
      <c r="K64" s="50"/>
    </row>
    <row r="65" spans="1:11" s="41" customFormat="1" x14ac:dyDescent="0.25">
      <c r="A65" s="69"/>
      <c r="B65" s="69"/>
      <c r="C65" s="39" t="s">
        <v>14</v>
      </c>
      <c r="D65" s="40">
        <v>0</v>
      </c>
      <c r="E65" s="40">
        <v>0</v>
      </c>
      <c r="F65" s="40"/>
      <c r="G65" s="50"/>
      <c r="H65" s="50"/>
      <c r="I65" s="56"/>
      <c r="J65" s="59"/>
      <c r="K65" s="50"/>
    </row>
    <row r="66" spans="1:11" s="41" customFormat="1" x14ac:dyDescent="0.25">
      <c r="A66" s="69"/>
      <c r="B66" s="69"/>
      <c r="C66" s="39" t="s">
        <v>13</v>
      </c>
      <c r="D66" s="40">
        <v>0</v>
      </c>
      <c r="E66" s="40">
        <v>0</v>
      </c>
      <c r="F66" s="40"/>
      <c r="G66" s="50"/>
      <c r="H66" s="50"/>
      <c r="I66" s="56"/>
      <c r="J66" s="59"/>
      <c r="K66" s="50"/>
    </row>
    <row r="67" spans="1:11" s="41" customFormat="1" ht="16.5" customHeight="1" x14ac:dyDescent="0.25">
      <c r="A67" s="70"/>
      <c r="B67" s="70"/>
      <c r="C67" s="39" t="s">
        <v>15</v>
      </c>
      <c r="D67" s="40">
        <v>0</v>
      </c>
      <c r="E67" s="40">
        <v>0</v>
      </c>
      <c r="F67" s="40"/>
      <c r="G67" s="51"/>
      <c r="H67" s="51"/>
      <c r="I67" s="57"/>
      <c r="J67" s="60"/>
      <c r="K67" s="51"/>
    </row>
    <row r="68" spans="1:11" s="41" customFormat="1" x14ac:dyDescent="0.25">
      <c r="A68" s="67" t="s">
        <v>42</v>
      </c>
      <c r="B68" s="67" t="s">
        <v>88</v>
      </c>
      <c r="C68" s="6" t="s">
        <v>11</v>
      </c>
      <c r="D68" s="33">
        <f>D69+D70+D71+D72</f>
        <v>67.900000000000006</v>
      </c>
      <c r="E68" s="33">
        <f>E69+E70+E71+E72</f>
        <v>67.900000000000006</v>
      </c>
      <c r="F68" s="33">
        <f t="shared" ref="F68:F69" si="23">E68/D68*100</f>
        <v>100</v>
      </c>
      <c r="G68" s="61"/>
      <c r="H68" s="11" t="s">
        <v>16</v>
      </c>
      <c r="I68" s="2">
        <f>COUNTA(I73:I82)</f>
        <v>2</v>
      </c>
      <c r="J68" s="58" t="s">
        <v>144</v>
      </c>
      <c r="K68" s="61"/>
    </row>
    <row r="69" spans="1:11" s="41" customFormat="1" x14ac:dyDescent="0.25">
      <c r="A69" s="67"/>
      <c r="B69" s="67"/>
      <c r="C69" s="6" t="s">
        <v>12</v>
      </c>
      <c r="D69" s="33">
        <f>D74+D79</f>
        <v>67.900000000000006</v>
      </c>
      <c r="E69" s="33">
        <f>E74+E79</f>
        <v>67.900000000000006</v>
      </c>
      <c r="F69" s="33">
        <f t="shared" si="23"/>
        <v>100</v>
      </c>
      <c r="G69" s="62"/>
      <c r="H69" s="11" t="s">
        <v>17</v>
      </c>
      <c r="I69" s="2">
        <f>COUNTIF(I73:I82,"да")</f>
        <v>2</v>
      </c>
      <c r="J69" s="59"/>
      <c r="K69" s="62"/>
    </row>
    <row r="70" spans="1:11" s="41" customFormat="1" x14ac:dyDescent="0.25">
      <c r="A70" s="67"/>
      <c r="B70" s="67"/>
      <c r="C70" s="6" t="s">
        <v>14</v>
      </c>
      <c r="D70" s="33">
        <f t="shared" ref="D70:E72" si="24">D75+D80</f>
        <v>0</v>
      </c>
      <c r="E70" s="33">
        <f t="shared" si="24"/>
        <v>0</v>
      </c>
      <c r="F70" s="33"/>
      <c r="G70" s="62"/>
      <c r="H70" s="11" t="s">
        <v>18</v>
      </c>
      <c r="I70" s="2">
        <f>COUNTIF(I73:I82,"частично")</f>
        <v>0</v>
      </c>
      <c r="J70" s="59"/>
      <c r="K70" s="62"/>
    </row>
    <row r="71" spans="1:11" s="41" customFormat="1" x14ac:dyDescent="0.25">
      <c r="A71" s="67"/>
      <c r="B71" s="67"/>
      <c r="C71" s="6" t="s">
        <v>13</v>
      </c>
      <c r="D71" s="33">
        <f t="shared" si="24"/>
        <v>0</v>
      </c>
      <c r="E71" s="33">
        <f t="shared" si="24"/>
        <v>0</v>
      </c>
      <c r="F71" s="33"/>
      <c r="G71" s="62"/>
      <c r="H71" s="11" t="s">
        <v>19</v>
      </c>
      <c r="I71" s="2">
        <f>COUNTIF(I73:I82,"нет")</f>
        <v>0</v>
      </c>
      <c r="J71" s="59"/>
      <c r="K71" s="62"/>
    </row>
    <row r="72" spans="1:11" s="41" customFormat="1" x14ac:dyDescent="0.25">
      <c r="A72" s="67"/>
      <c r="B72" s="67"/>
      <c r="C72" s="6" t="s">
        <v>15</v>
      </c>
      <c r="D72" s="33">
        <f t="shared" si="24"/>
        <v>0</v>
      </c>
      <c r="E72" s="33">
        <f t="shared" si="24"/>
        <v>0</v>
      </c>
      <c r="F72" s="33"/>
      <c r="G72" s="63"/>
      <c r="H72" s="11" t="s">
        <v>20</v>
      </c>
      <c r="I72" s="3">
        <f>I69/I68*100</f>
        <v>100</v>
      </c>
      <c r="J72" s="60"/>
      <c r="K72" s="63"/>
    </row>
    <row r="73" spans="1:11" s="41" customFormat="1" ht="15" customHeight="1" x14ac:dyDescent="0.25">
      <c r="A73" s="71" t="s">
        <v>65</v>
      </c>
      <c r="B73" s="71" t="s">
        <v>89</v>
      </c>
      <c r="C73" s="39" t="s">
        <v>11</v>
      </c>
      <c r="D73" s="40">
        <f t="shared" ref="D73" si="25">D74+D75+D76+D77</f>
        <v>67.900000000000006</v>
      </c>
      <c r="E73" s="40">
        <f>E74+E75+E76+E77</f>
        <v>67.900000000000006</v>
      </c>
      <c r="F73" s="40">
        <f t="shared" ref="F73:F74" si="26">E73/D73*100</f>
        <v>100</v>
      </c>
      <c r="G73" s="49" t="s">
        <v>154</v>
      </c>
      <c r="H73" s="49" t="s">
        <v>154</v>
      </c>
      <c r="I73" s="55" t="s">
        <v>141</v>
      </c>
      <c r="J73" s="58" t="s">
        <v>144</v>
      </c>
      <c r="K73" s="49"/>
    </row>
    <row r="74" spans="1:11" s="41" customFormat="1" x14ac:dyDescent="0.25">
      <c r="A74" s="69"/>
      <c r="B74" s="69"/>
      <c r="C74" s="39" t="s">
        <v>12</v>
      </c>
      <c r="D74" s="40">
        <v>67.900000000000006</v>
      </c>
      <c r="E74" s="42">
        <v>67.900000000000006</v>
      </c>
      <c r="F74" s="40">
        <f t="shared" si="26"/>
        <v>100</v>
      </c>
      <c r="G74" s="50"/>
      <c r="H74" s="50"/>
      <c r="I74" s="56"/>
      <c r="J74" s="59"/>
      <c r="K74" s="50"/>
    </row>
    <row r="75" spans="1:11" s="41" customFormat="1" x14ac:dyDescent="0.25">
      <c r="A75" s="69"/>
      <c r="B75" s="69"/>
      <c r="C75" s="39" t="s">
        <v>14</v>
      </c>
      <c r="D75" s="40">
        <v>0</v>
      </c>
      <c r="E75" s="40">
        <v>0</v>
      </c>
      <c r="F75" s="40"/>
      <c r="G75" s="50"/>
      <c r="H75" s="50"/>
      <c r="I75" s="56"/>
      <c r="J75" s="59"/>
      <c r="K75" s="50"/>
    </row>
    <row r="76" spans="1:11" s="41" customFormat="1" x14ac:dyDescent="0.25">
      <c r="A76" s="69"/>
      <c r="B76" s="69"/>
      <c r="C76" s="39" t="s">
        <v>13</v>
      </c>
      <c r="D76" s="40">
        <v>0</v>
      </c>
      <c r="E76" s="40">
        <v>0</v>
      </c>
      <c r="F76" s="40"/>
      <c r="G76" s="50"/>
      <c r="H76" s="50"/>
      <c r="I76" s="56"/>
      <c r="J76" s="59"/>
      <c r="K76" s="50"/>
    </row>
    <row r="77" spans="1:11" s="41" customFormat="1" x14ac:dyDescent="0.25">
      <c r="A77" s="70"/>
      <c r="B77" s="70"/>
      <c r="C77" s="39" t="s">
        <v>15</v>
      </c>
      <c r="D77" s="40">
        <v>0</v>
      </c>
      <c r="E77" s="40">
        <v>0</v>
      </c>
      <c r="F77" s="40"/>
      <c r="G77" s="51"/>
      <c r="H77" s="51"/>
      <c r="I77" s="57"/>
      <c r="J77" s="60"/>
      <c r="K77" s="51"/>
    </row>
    <row r="78" spans="1:11" s="41" customFormat="1" ht="15" customHeight="1" x14ac:dyDescent="0.25">
      <c r="A78" s="71" t="s">
        <v>66</v>
      </c>
      <c r="B78" s="71" t="s">
        <v>90</v>
      </c>
      <c r="C78" s="39" t="s">
        <v>11</v>
      </c>
      <c r="D78" s="40">
        <f>SUM(D79:D82)</f>
        <v>0</v>
      </c>
      <c r="E78" s="40">
        <f>SUM(E79:E82)</f>
        <v>0</v>
      </c>
      <c r="F78" s="40"/>
      <c r="G78" s="49" t="s">
        <v>140</v>
      </c>
      <c r="H78" s="49" t="s">
        <v>155</v>
      </c>
      <c r="I78" s="55" t="s">
        <v>141</v>
      </c>
      <c r="J78" s="58" t="s">
        <v>148</v>
      </c>
      <c r="K78" s="49"/>
    </row>
    <row r="79" spans="1:11" s="41" customFormat="1" x14ac:dyDescent="0.25">
      <c r="A79" s="69"/>
      <c r="B79" s="69"/>
      <c r="C79" s="39" t="s">
        <v>12</v>
      </c>
      <c r="D79" s="40">
        <v>0</v>
      </c>
      <c r="E79" s="40">
        <v>0</v>
      </c>
      <c r="F79" s="40"/>
      <c r="G79" s="50"/>
      <c r="H79" s="50"/>
      <c r="I79" s="56"/>
      <c r="J79" s="59"/>
      <c r="K79" s="50"/>
    </row>
    <row r="80" spans="1:11" s="41" customFormat="1" x14ac:dyDescent="0.25">
      <c r="A80" s="69"/>
      <c r="B80" s="69"/>
      <c r="C80" s="39" t="s">
        <v>14</v>
      </c>
      <c r="D80" s="40">
        <v>0</v>
      </c>
      <c r="E80" s="40">
        <v>0</v>
      </c>
      <c r="F80" s="40"/>
      <c r="G80" s="50"/>
      <c r="H80" s="50"/>
      <c r="I80" s="56"/>
      <c r="J80" s="59"/>
      <c r="K80" s="50"/>
    </row>
    <row r="81" spans="1:11" s="41" customFormat="1" x14ac:dyDescent="0.25">
      <c r="A81" s="69"/>
      <c r="B81" s="69"/>
      <c r="C81" s="39" t="s">
        <v>13</v>
      </c>
      <c r="D81" s="40">
        <v>0</v>
      </c>
      <c r="E81" s="40">
        <v>0</v>
      </c>
      <c r="F81" s="40"/>
      <c r="G81" s="50"/>
      <c r="H81" s="50"/>
      <c r="I81" s="56"/>
      <c r="J81" s="59"/>
      <c r="K81" s="50"/>
    </row>
    <row r="82" spans="1:11" s="41" customFormat="1" ht="62.25" customHeight="1" x14ac:dyDescent="0.25">
      <c r="A82" s="70"/>
      <c r="B82" s="70"/>
      <c r="C82" s="39" t="s">
        <v>15</v>
      </c>
      <c r="D82" s="40">
        <v>0</v>
      </c>
      <c r="E82" s="40">
        <v>0</v>
      </c>
      <c r="F82" s="40"/>
      <c r="G82" s="51"/>
      <c r="H82" s="51"/>
      <c r="I82" s="57"/>
      <c r="J82" s="60"/>
      <c r="K82" s="51"/>
    </row>
    <row r="83" spans="1:11" s="41" customFormat="1" ht="13.9" customHeight="1" x14ac:dyDescent="0.25">
      <c r="A83" s="67" t="s">
        <v>43</v>
      </c>
      <c r="B83" s="67" t="s">
        <v>91</v>
      </c>
      <c r="C83" s="6" t="s">
        <v>11</v>
      </c>
      <c r="D83" s="33">
        <f t="shared" ref="D83:E83" si="27">SUM(D84:D87)</f>
        <v>0</v>
      </c>
      <c r="E83" s="33">
        <f t="shared" si="27"/>
        <v>0</v>
      </c>
      <c r="F83" s="33"/>
      <c r="G83" s="61"/>
      <c r="H83" s="11" t="s">
        <v>16</v>
      </c>
      <c r="I83" s="2">
        <f>COUNTA(I88)</f>
        <v>1</v>
      </c>
      <c r="J83" s="61" t="s">
        <v>144</v>
      </c>
      <c r="K83" s="61"/>
    </row>
    <row r="84" spans="1:11" s="41" customFormat="1" x14ac:dyDescent="0.25">
      <c r="A84" s="67"/>
      <c r="B84" s="67"/>
      <c r="C84" s="6" t="s">
        <v>12</v>
      </c>
      <c r="D84" s="33">
        <f>D89</f>
        <v>0</v>
      </c>
      <c r="E84" s="33">
        <f>E89</f>
        <v>0</v>
      </c>
      <c r="F84" s="33"/>
      <c r="G84" s="62"/>
      <c r="H84" s="11" t="s">
        <v>17</v>
      </c>
      <c r="I84" s="2">
        <f>COUNTIF(I88,"да")</f>
        <v>1</v>
      </c>
      <c r="J84" s="62"/>
      <c r="K84" s="62"/>
    </row>
    <row r="85" spans="1:11" s="41" customFormat="1" x14ac:dyDescent="0.25">
      <c r="A85" s="67"/>
      <c r="B85" s="67"/>
      <c r="C85" s="6" t="s">
        <v>14</v>
      </c>
      <c r="D85" s="33">
        <f t="shared" ref="D85:E87" si="28">D90</f>
        <v>0</v>
      </c>
      <c r="E85" s="33">
        <f t="shared" si="28"/>
        <v>0</v>
      </c>
      <c r="F85" s="33"/>
      <c r="G85" s="62"/>
      <c r="H85" s="11" t="s">
        <v>18</v>
      </c>
      <c r="I85" s="2">
        <f>COUNTIF(I88,"частично")</f>
        <v>0</v>
      </c>
      <c r="J85" s="62"/>
      <c r="K85" s="62"/>
    </row>
    <row r="86" spans="1:11" s="41" customFormat="1" x14ac:dyDescent="0.25">
      <c r="A86" s="67"/>
      <c r="B86" s="67"/>
      <c r="C86" s="6" t="s">
        <v>13</v>
      </c>
      <c r="D86" s="33">
        <f t="shared" si="28"/>
        <v>0</v>
      </c>
      <c r="E86" s="33">
        <f t="shared" si="28"/>
        <v>0</v>
      </c>
      <c r="F86" s="33"/>
      <c r="G86" s="62"/>
      <c r="H86" s="11" t="s">
        <v>19</v>
      </c>
      <c r="I86" s="2">
        <f>COUNTIF(I88,"нет")</f>
        <v>0</v>
      </c>
      <c r="J86" s="62"/>
      <c r="K86" s="62"/>
    </row>
    <row r="87" spans="1:11" s="41" customFormat="1" ht="18.75" customHeight="1" x14ac:dyDescent="0.25">
      <c r="A87" s="67"/>
      <c r="B87" s="67"/>
      <c r="C87" s="6" t="s">
        <v>15</v>
      </c>
      <c r="D87" s="33">
        <f t="shared" si="28"/>
        <v>0</v>
      </c>
      <c r="E87" s="33">
        <f t="shared" si="28"/>
        <v>0</v>
      </c>
      <c r="F87" s="33"/>
      <c r="G87" s="63"/>
      <c r="H87" s="11" t="s">
        <v>20</v>
      </c>
      <c r="I87" s="3">
        <f>I84/I83*100</f>
        <v>100</v>
      </c>
      <c r="J87" s="63"/>
      <c r="K87" s="63"/>
    </row>
    <row r="88" spans="1:11" s="41" customFormat="1" ht="15" customHeight="1" x14ac:dyDescent="0.25">
      <c r="A88" s="71" t="s">
        <v>80</v>
      </c>
      <c r="B88" s="71" t="s">
        <v>92</v>
      </c>
      <c r="C88" s="39" t="s">
        <v>11</v>
      </c>
      <c r="D88" s="40">
        <f>SUM(D89:D92)</f>
        <v>0</v>
      </c>
      <c r="E88" s="40">
        <f>SUM(E89:E92)</f>
        <v>0</v>
      </c>
      <c r="F88" s="40"/>
      <c r="G88" s="49" t="s">
        <v>139</v>
      </c>
      <c r="H88" s="49" t="s">
        <v>156</v>
      </c>
      <c r="I88" s="55" t="s">
        <v>141</v>
      </c>
      <c r="J88" s="58" t="s">
        <v>144</v>
      </c>
      <c r="K88" s="49"/>
    </row>
    <row r="89" spans="1:11" s="41" customFormat="1" x14ac:dyDescent="0.25">
      <c r="A89" s="69"/>
      <c r="B89" s="69"/>
      <c r="C89" s="39" t="s">
        <v>12</v>
      </c>
      <c r="D89" s="40">
        <v>0</v>
      </c>
      <c r="E89" s="40">
        <v>0</v>
      </c>
      <c r="F89" s="40"/>
      <c r="G89" s="50"/>
      <c r="H89" s="50"/>
      <c r="I89" s="56"/>
      <c r="J89" s="59"/>
      <c r="K89" s="50"/>
    </row>
    <row r="90" spans="1:11" s="41" customFormat="1" x14ac:dyDescent="0.25">
      <c r="A90" s="69"/>
      <c r="B90" s="69"/>
      <c r="C90" s="39" t="s">
        <v>14</v>
      </c>
      <c r="D90" s="40">
        <v>0</v>
      </c>
      <c r="E90" s="40">
        <v>0</v>
      </c>
      <c r="F90" s="40"/>
      <c r="G90" s="50"/>
      <c r="H90" s="50"/>
      <c r="I90" s="56"/>
      <c r="J90" s="59"/>
      <c r="K90" s="50"/>
    </row>
    <row r="91" spans="1:11" s="41" customFormat="1" x14ac:dyDescent="0.25">
      <c r="A91" s="69"/>
      <c r="B91" s="69"/>
      <c r="C91" s="39" t="s">
        <v>13</v>
      </c>
      <c r="D91" s="40">
        <v>0</v>
      </c>
      <c r="E91" s="40">
        <v>0</v>
      </c>
      <c r="F91" s="40"/>
      <c r="G91" s="50"/>
      <c r="H91" s="50"/>
      <c r="I91" s="56"/>
      <c r="J91" s="59"/>
      <c r="K91" s="50"/>
    </row>
    <row r="92" spans="1:11" s="41" customFormat="1" ht="62.25" customHeight="1" x14ac:dyDescent="0.25">
      <c r="A92" s="70"/>
      <c r="B92" s="70"/>
      <c r="C92" s="39" t="s">
        <v>15</v>
      </c>
      <c r="D92" s="40">
        <v>0</v>
      </c>
      <c r="E92" s="40">
        <v>0</v>
      </c>
      <c r="F92" s="40"/>
      <c r="G92" s="51"/>
      <c r="H92" s="51"/>
      <c r="I92" s="57"/>
      <c r="J92" s="60"/>
      <c r="K92" s="51"/>
    </row>
    <row r="93" spans="1:11" s="41" customFormat="1" ht="13.9" customHeight="1" x14ac:dyDescent="0.25">
      <c r="A93" s="67" t="s">
        <v>44</v>
      </c>
      <c r="B93" s="67" t="s">
        <v>93</v>
      </c>
      <c r="C93" s="6" t="s">
        <v>11</v>
      </c>
      <c r="D93" s="33">
        <f>D94</f>
        <v>4463.3999999999996</v>
      </c>
      <c r="E93" s="33">
        <f>E94+E95+E96</f>
        <v>3689.87</v>
      </c>
      <c r="F93" s="33">
        <f t="shared" ref="F93" si="29">E93/D93*100</f>
        <v>82.669489626741949</v>
      </c>
      <c r="G93" s="61"/>
      <c r="H93" s="11" t="s">
        <v>16</v>
      </c>
      <c r="I93" s="2">
        <f>COUNTA(I98)</f>
        <v>1</v>
      </c>
      <c r="J93" s="61" t="s">
        <v>147</v>
      </c>
      <c r="K93" s="61"/>
    </row>
    <row r="94" spans="1:11" s="41" customFormat="1" x14ac:dyDescent="0.25">
      <c r="A94" s="67"/>
      <c r="B94" s="67"/>
      <c r="C94" s="6" t="s">
        <v>12</v>
      </c>
      <c r="D94" s="33">
        <f>D99</f>
        <v>4463.3999999999996</v>
      </c>
      <c r="E94" s="33">
        <f>E99</f>
        <v>3689.87</v>
      </c>
      <c r="F94" s="33">
        <f>E94/D94*100</f>
        <v>82.669489626741949</v>
      </c>
      <c r="G94" s="62"/>
      <c r="H94" s="11" t="s">
        <v>17</v>
      </c>
      <c r="I94" s="2">
        <f>COUNTIF(I98,"да")</f>
        <v>1</v>
      </c>
      <c r="J94" s="62"/>
      <c r="K94" s="62"/>
    </row>
    <row r="95" spans="1:11" s="41" customFormat="1" x14ac:dyDescent="0.25">
      <c r="A95" s="67"/>
      <c r="B95" s="67"/>
      <c r="C95" s="6" t="s">
        <v>14</v>
      </c>
      <c r="D95" s="33">
        <f t="shared" ref="D95:E97" si="30">D100</f>
        <v>0</v>
      </c>
      <c r="E95" s="33">
        <f t="shared" si="30"/>
        <v>0</v>
      </c>
      <c r="F95" s="33"/>
      <c r="G95" s="62"/>
      <c r="H95" s="11" t="s">
        <v>18</v>
      </c>
      <c r="I95" s="2">
        <f>COUNTIF(I98,"частично")</f>
        <v>0</v>
      </c>
      <c r="J95" s="62"/>
      <c r="K95" s="62"/>
    </row>
    <row r="96" spans="1:11" s="41" customFormat="1" x14ac:dyDescent="0.25">
      <c r="A96" s="67"/>
      <c r="B96" s="67"/>
      <c r="C96" s="6" t="s">
        <v>13</v>
      </c>
      <c r="D96" s="33">
        <f t="shared" si="30"/>
        <v>0</v>
      </c>
      <c r="E96" s="33">
        <f t="shared" si="30"/>
        <v>0</v>
      </c>
      <c r="F96" s="33"/>
      <c r="G96" s="62"/>
      <c r="H96" s="11" t="s">
        <v>19</v>
      </c>
      <c r="I96" s="2">
        <f>COUNTIF(I98,"нет")</f>
        <v>0</v>
      </c>
      <c r="J96" s="62"/>
      <c r="K96" s="62"/>
    </row>
    <row r="97" spans="1:11" s="41" customFormat="1" x14ac:dyDescent="0.25">
      <c r="A97" s="67"/>
      <c r="B97" s="67"/>
      <c r="C97" s="6" t="s">
        <v>15</v>
      </c>
      <c r="D97" s="33">
        <f t="shared" si="30"/>
        <v>0</v>
      </c>
      <c r="E97" s="33">
        <f t="shared" si="30"/>
        <v>0</v>
      </c>
      <c r="F97" s="33"/>
      <c r="G97" s="63"/>
      <c r="H97" s="11" t="s">
        <v>20</v>
      </c>
      <c r="I97" s="3">
        <f>I94/I93*100</f>
        <v>100</v>
      </c>
      <c r="J97" s="63"/>
      <c r="K97" s="63"/>
    </row>
    <row r="98" spans="1:11" s="41" customFormat="1" ht="15" customHeight="1" x14ac:dyDescent="0.25">
      <c r="A98" s="68" t="s">
        <v>81</v>
      </c>
      <c r="B98" s="71" t="s">
        <v>94</v>
      </c>
      <c r="C98" s="39" t="s">
        <v>11</v>
      </c>
      <c r="D98" s="40">
        <f t="shared" ref="D98" si="31">D99+D100+D101+D102</f>
        <v>4463.3999999999996</v>
      </c>
      <c r="E98" s="40">
        <f>E99+E100+E101+E102</f>
        <v>3689.87</v>
      </c>
      <c r="F98" s="40">
        <f t="shared" ref="F98:F99" si="32">E98/D98*100</f>
        <v>82.669489626741949</v>
      </c>
      <c r="G98" s="49" t="s">
        <v>157</v>
      </c>
      <c r="H98" s="52" t="s">
        <v>157</v>
      </c>
      <c r="I98" s="55" t="s">
        <v>141</v>
      </c>
      <c r="J98" s="58" t="s">
        <v>147</v>
      </c>
      <c r="K98" s="49" t="s">
        <v>158</v>
      </c>
    </row>
    <row r="99" spans="1:11" s="41" customFormat="1" x14ac:dyDescent="0.25">
      <c r="A99" s="69"/>
      <c r="B99" s="69"/>
      <c r="C99" s="39" t="s">
        <v>12</v>
      </c>
      <c r="D99" s="40">
        <v>4463.3999999999996</v>
      </c>
      <c r="E99" s="42">
        <v>3689.87</v>
      </c>
      <c r="F99" s="40">
        <f t="shared" si="32"/>
        <v>82.669489626741949</v>
      </c>
      <c r="G99" s="50"/>
      <c r="H99" s="53"/>
      <c r="I99" s="56"/>
      <c r="J99" s="59"/>
      <c r="K99" s="50"/>
    </row>
    <row r="100" spans="1:11" s="41" customFormat="1" x14ac:dyDescent="0.25">
      <c r="A100" s="69"/>
      <c r="B100" s="69"/>
      <c r="C100" s="39" t="s">
        <v>14</v>
      </c>
      <c r="D100" s="40">
        <v>0</v>
      </c>
      <c r="E100" s="40">
        <v>0</v>
      </c>
      <c r="F100" s="40"/>
      <c r="G100" s="50"/>
      <c r="H100" s="53"/>
      <c r="I100" s="56"/>
      <c r="J100" s="59"/>
      <c r="K100" s="50"/>
    </row>
    <row r="101" spans="1:11" s="41" customFormat="1" x14ac:dyDescent="0.25">
      <c r="A101" s="69"/>
      <c r="B101" s="69"/>
      <c r="C101" s="39" t="s">
        <v>13</v>
      </c>
      <c r="D101" s="40">
        <v>0</v>
      </c>
      <c r="E101" s="40">
        <v>0</v>
      </c>
      <c r="F101" s="40"/>
      <c r="G101" s="50"/>
      <c r="H101" s="53"/>
      <c r="I101" s="56"/>
      <c r="J101" s="59"/>
      <c r="K101" s="50"/>
    </row>
    <row r="102" spans="1:11" s="41" customFormat="1" ht="185.25" customHeight="1" x14ac:dyDescent="0.25">
      <c r="A102" s="70"/>
      <c r="B102" s="70"/>
      <c r="C102" s="39" t="s">
        <v>15</v>
      </c>
      <c r="D102" s="40">
        <v>0</v>
      </c>
      <c r="E102" s="40">
        <v>0</v>
      </c>
      <c r="F102" s="40"/>
      <c r="G102" s="51"/>
      <c r="H102" s="54"/>
      <c r="I102" s="57"/>
      <c r="J102" s="60"/>
      <c r="K102" s="51"/>
    </row>
    <row r="103" spans="1:11" s="15" customFormat="1" ht="13.9" customHeight="1" x14ac:dyDescent="0.2">
      <c r="A103" s="72" t="s">
        <v>25</v>
      </c>
      <c r="B103" s="72" t="s">
        <v>95</v>
      </c>
      <c r="C103" s="4" t="s">
        <v>11</v>
      </c>
      <c r="D103" s="25">
        <f>D104+D105+D106+D107</f>
        <v>346</v>
      </c>
      <c r="E103" s="25">
        <f>E104+E105+E106+E107</f>
        <v>346</v>
      </c>
      <c r="F103" s="25">
        <f t="shared" ref="F103:F104" si="33">E103/D103*100</f>
        <v>100</v>
      </c>
      <c r="G103" s="64"/>
      <c r="H103" s="12" t="s">
        <v>16</v>
      </c>
      <c r="I103" s="9">
        <f>I108</f>
        <v>4</v>
      </c>
      <c r="J103" s="64" t="s">
        <v>170</v>
      </c>
      <c r="K103" s="64"/>
    </row>
    <row r="104" spans="1:11" s="15" customFormat="1" ht="14.25" customHeight="1" x14ac:dyDescent="0.2">
      <c r="A104" s="72"/>
      <c r="B104" s="72"/>
      <c r="C104" s="4" t="s">
        <v>12</v>
      </c>
      <c r="D104" s="25">
        <f>D109</f>
        <v>346</v>
      </c>
      <c r="E104" s="25">
        <f>E109</f>
        <v>346</v>
      </c>
      <c r="F104" s="25">
        <f t="shared" si="33"/>
        <v>100</v>
      </c>
      <c r="G104" s="65"/>
      <c r="H104" s="12" t="s">
        <v>17</v>
      </c>
      <c r="I104" s="9">
        <f t="shared" ref="I104:I106" si="34">I109</f>
        <v>4</v>
      </c>
      <c r="J104" s="65"/>
      <c r="K104" s="65"/>
    </row>
    <row r="105" spans="1:11" s="15" customFormat="1" ht="14.25" customHeight="1" x14ac:dyDescent="0.2">
      <c r="A105" s="72"/>
      <c r="B105" s="72"/>
      <c r="C105" s="4" t="s">
        <v>14</v>
      </c>
      <c r="D105" s="25">
        <f t="shared" ref="D105:E107" si="35">D110</f>
        <v>0</v>
      </c>
      <c r="E105" s="25">
        <f t="shared" si="35"/>
        <v>0</v>
      </c>
      <c r="F105" s="25"/>
      <c r="G105" s="65"/>
      <c r="H105" s="12" t="s">
        <v>18</v>
      </c>
      <c r="I105" s="9">
        <f t="shared" si="34"/>
        <v>0</v>
      </c>
      <c r="J105" s="65"/>
      <c r="K105" s="65"/>
    </row>
    <row r="106" spans="1:11" s="15" customFormat="1" ht="14.25" customHeight="1" x14ac:dyDescent="0.2">
      <c r="A106" s="72"/>
      <c r="B106" s="72"/>
      <c r="C106" s="4" t="s">
        <v>13</v>
      </c>
      <c r="D106" s="25">
        <f t="shared" si="35"/>
        <v>0</v>
      </c>
      <c r="E106" s="25">
        <f t="shared" si="35"/>
        <v>0</v>
      </c>
      <c r="F106" s="25"/>
      <c r="G106" s="65"/>
      <c r="H106" s="12" t="s">
        <v>19</v>
      </c>
      <c r="I106" s="9">
        <f t="shared" si="34"/>
        <v>0</v>
      </c>
      <c r="J106" s="65"/>
      <c r="K106" s="65"/>
    </row>
    <row r="107" spans="1:11" s="15" customFormat="1" ht="30" customHeight="1" x14ac:dyDescent="0.2">
      <c r="A107" s="72"/>
      <c r="B107" s="72"/>
      <c r="C107" s="4" t="s">
        <v>15</v>
      </c>
      <c r="D107" s="25">
        <f t="shared" si="35"/>
        <v>0</v>
      </c>
      <c r="E107" s="25">
        <f t="shared" si="35"/>
        <v>0</v>
      </c>
      <c r="F107" s="25"/>
      <c r="G107" s="66"/>
      <c r="H107" s="12" t="s">
        <v>20</v>
      </c>
      <c r="I107" s="10">
        <f>I104/I103*100</f>
        <v>100</v>
      </c>
      <c r="J107" s="66"/>
      <c r="K107" s="66"/>
    </row>
    <row r="108" spans="1:11" ht="13.9" customHeight="1" x14ac:dyDescent="0.25">
      <c r="A108" s="67" t="s">
        <v>28</v>
      </c>
      <c r="B108" s="67" t="s">
        <v>127</v>
      </c>
      <c r="C108" s="6" t="s">
        <v>11</v>
      </c>
      <c r="D108" s="33">
        <f>D109+D110+D111+D112</f>
        <v>346</v>
      </c>
      <c r="E108" s="33">
        <f>E109+E110+E111+E112</f>
        <v>346</v>
      </c>
      <c r="F108" s="33">
        <f t="shared" ref="F108:F109" si="36">E108/D108*100</f>
        <v>100</v>
      </c>
      <c r="G108" s="78"/>
      <c r="H108" s="11" t="s">
        <v>16</v>
      </c>
      <c r="I108" s="2">
        <f>COUNTA(I113:I127,I133:I137)</f>
        <v>4</v>
      </c>
      <c r="J108" s="58" t="s">
        <v>170</v>
      </c>
      <c r="K108" s="78"/>
    </row>
    <row r="109" spans="1:11" x14ac:dyDescent="0.25">
      <c r="A109" s="67"/>
      <c r="B109" s="67"/>
      <c r="C109" s="6" t="s">
        <v>12</v>
      </c>
      <c r="D109" s="33">
        <f>D114+D119+D124+D129+D134</f>
        <v>346</v>
      </c>
      <c r="E109" s="33">
        <f>E114+E119+E124+E129+E134</f>
        <v>346</v>
      </c>
      <c r="F109" s="33">
        <f t="shared" si="36"/>
        <v>100</v>
      </c>
      <c r="G109" s="78"/>
      <c r="H109" s="11" t="s">
        <v>17</v>
      </c>
      <c r="I109" s="2">
        <f>COUNTIF(I113:I127,"да")+COUNTIF(I133:I137,"да")</f>
        <v>4</v>
      </c>
      <c r="J109" s="59"/>
      <c r="K109" s="78"/>
    </row>
    <row r="110" spans="1:11" x14ac:dyDescent="0.25">
      <c r="A110" s="67"/>
      <c r="B110" s="67"/>
      <c r="C110" s="6" t="s">
        <v>14</v>
      </c>
      <c r="D110" s="33">
        <f t="shared" ref="D110:E112" si="37">D115+D120+D125+D130</f>
        <v>0</v>
      </c>
      <c r="E110" s="33">
        <f t="shared" si="37"/>
        <v>0</v>
      </c>
      <c r="F110" s="33"/>
      <c r="G110" s="78"/>
      <c r="H110" s="11" t="s">
        <v>18</v>
      </c>
      <c r="I110" s="2">
        <f>COUNTIF(I113:I127,"частично")+COUNTIF(I133:I137,"частично")</f>
        <v>0</v>
      </c>
      <c r="J110" s="59"/>
      <c r="K110" s="78"/>
    </row>
    <row r="111" spans="1:11" x14ac:dyDescent="0.25">
      <c r="A111" s="67"/>
      <c r="B111" s="67"/>
      <c r="C111" s="6" t="s">
        <v>13</v>
      </c>
      <c r="D111" s="33">
        <f t="shared" si="37"/>
        <v>0</v>
      </c>
      <c r="E111" s="33">
        <f t="shared" si="37"/>
        <v>0</v>
      </c>
      <c r="F111" s="33"/>
      <c r="G111" s="78"/>
      <c r="H111" s="11" t="s">
        <v>19</v>
      </c>
      <c r="I111" s="2">
        <f>COUNTIF(I113:I127,"нет")+COUNTIF(I133:I137,"нет")</f>
        <v>0</v>
      </c>
      <c r="J111" s="59"/>
      <c r="K111" s="78"/>
    </row>
    <row r="112" spans="1:11" ht="18" customHeight="1" x14ac:dyDescent="0.25">
      <c r="A112" s="67"/>
      <c r="B112" s="67"/>
      <c r="C112" s="6" t="s">
        <v>15</v>
      </c>
      <c r="D112" s="33">
        <f t="shared" si="37"/>
        <v>0</v>
      </c>
      <c r="E112" s="33">
        <f t="shared" si="37"/>
        <v>0</v>
      </c>
      <c r="F112" s="33"/>
      <c r="G112" s="78"/>
      <c r="H112" s="11" t="s">
        <v>20</v>
      </c>
      <c r="I112" s="3">
        <f>I109/I108*100</f>
        <v>100</v>
      </c>
      <c r="J112" s="60"/>
      <c r="K112" s="78"/>
    </row>
    <row r="113" spans="1:11" ht="15" customHeight="1" x14ac:dyDescent="0.25">
      <c r="A113" s="48" t="s">
        <v>26</v>
      </c>
      <c r="B113" s="48" t="s">
        <v>96</v>
      </c>
      <c r="C113" s="39" t="s">
        <v>11</v>
      </c>
      <c r="D113" s="40">
        <f>D114+D115+D116+D117</f>
        <v>76</v>
      </c>
      <c r="E113" s="40">
        <f>E114+E115+E116+E117</f>
        <v>76</v>
      </c>
      <c r="F113" s="40">
        <f t="shared" ref="F113:F114" si="38">E113/D113*100</f>
        <v>100</v>
      </c>
      <c r="G113" s="49" t="s">
        <v>162</v>
      </c>
      <c r="H113" s="52" t="s">
        <v>162</v>
      </c>
      <c r="I113" s="55" t="s">
        <v>141</v>
      </c>
      <c r="J113" s="58" t="s">
        <v>63</v>
      </c>
      <c r="K113" s="49"/>
    </row>
    <row r="114" spans="1:11" x14ac:dyDescent="0.25">
      <c r="A114" s="48"/>
      <c r="B114" s="48"/>
      <c r="C114" s="39" t="s">
        <v>12</v>
      </c>
      <c r="D114" s="40">
        <v>76</v>
      </c>
      <c r="E114" s="40">
        <v>76</v>
      </c>
      <c r="F114" s="40">
        <f t="shared" si="38"/>
        <v>100</v>
      </c>
      <c r="G114" s="50"/>
      <c r="H114" s="53"/>
      <c r="I114" s="56"/>
      <c r="J114" s="59"/>
      <c r="K114" s="50"/>
    </row>
    <row r="115" spans="1:11" x14ac:dyDescent="0.25">
      <c r="A115" s="48"/>
      <c r="B115" s="48"/>
      <c r="C115" s="39" t="s">
        <v>14</v>
      </c>
      <c r="D115" s="40">
        <v>0</v>
      </c>
      <c r="E115" s="40">
        <v>0</v>
      </c>
      <c r="F115" s="40"/>
      <c r="G115" s="50"/>
      <c r="H115" s="53"/>
      <c r="I115" s="56"/>
      <c r="J115" s="59"/>
      <c r="K115" s="50"/>
    </row>
    <row r="116" spans="1:11" x14ac:dyDescent="0.25">
      <c r="A116" s="48"/>
      <c r="B116" s="48"/>
      <c r="C116" s="39" t="s">
        <v>13</v>
      </c>
      <c r="D116" s="40">
        <v>0</v>
      </c>
      <c r="E116" s="40">
        <v>0</v>
      </c>
      <c r="F116" s="40"/>
      <c r="G116" s="50"/>
      <c r="H116" s="53"/>
      <c r="I116" s="56"/>
      <c r="J116" s="59"/>
      <c r="K116" s="50"/>
    </row>
    <row r="117" spans="1:11" ht="27" customHeight="1" x14ac:dyDescent="0.25">
      <c r="A117" s="48"/>
      <c r="B117" s="48"/>
      <c r="C117" s="39" t="s">
        <v>15</v>
      </c>
      <c r="D117" s="40">
        <v>0</v>
      </c>
      <c r="E117" s="40">
        <v>0</v>
      </c>
      <c r="F117" s="40"/>
      <c r="G117" s="51"/>
      <c r="H117" s="54"/>
      <c r="I117" s="57"/>
      <c r="J117" s="60"/>
      <c r="K117" s="51"/>
    </row>
    <row r="118" spans="1:11" ht="15" customHeight="1" x14ac:dyDescent="0.25">
      <c r="A118" s="48" t="s">
        <v>27</v>
      </c>
      <c r="B118" s="48" t="s">
        <v>97</v>
      </c>
      <c r="C118" s="39" t="s">
        <v>11</v>
      </c>
      <c r="D118" s="40">
        <f>D119+D120+D121+D122</f>
        <v>150</v>
      </c>
      <c r="E118" s="40">
        <f>E119+E120+E121+E122</f>
        <v>150</v>
      </c>
      <c r="F118" s="40">
        <f t="shared" ref="F118:F119" si="39">E118/D118*100</f>
        <v>100</v>
      </c>
      <c r="G118" s="49" t="s">
        <v>143</v>
      </c>
      <c r="H118" s="52" t="s">
        <v>143</v>
      </c>
      <c r="I118" s="55" t="s">
        <v>141</v>
      </c>
      <c r="J118" s="58" t="s">
        <v>169</v>
      </c>
      <c r="K118" s="49"/>
    </row>
    <row r="119" spans="1:11" x14ac:dyDescent="0.25">
      <c r="A119" s="48"/>
      <c r="B119" s="48"/>
      <c r="C119" s="39" t="s">
        <v>12</v>
      </c>
      <c r="D119" s="40">
        <v>150</v>
      </c>
      <c r="E119" s="40">
        <v>150</v>
      </c>
      <c r="F119" s="40">
        <f t="shared" si="39"/>
        <v>100</v>
      </c>
      <c r="G119" s="50"/>
      <c r="H119" s="53"/>
      <c r="I119" s="56"/>
      <c r="J119" s="59"/>
      <c r="K119" s="50"/>
    </row>
    <row r="120" spans="1:11" x14ac:dyDescent="0.25">
      <c r="A120" s="48"/>
      <c r="B120" s="48"/>
      <c r="C120" s="39" t="s">
        <v>14</v>
      </c>
      <c r="D120" s="40">
        <v>0</v>
      </c>
      <c r="E120" s="40">
        <v>0</v>
      </c>
      <c r="F120" s="40"/>
      <c r="G120" s="50"/>
      <c r="H120" s="53"/>
      <c r="I120" s="56"/>
      <c r="J120" s="59"/>
      <c r="K120" s="50"/>
    </row>
    <row r="121" spans="1:11" x14ac:dyDescent="0.25">
      <c r="A121" s="48"/>
      <c r="B121" s="48"/>
      <c r="C121" s="39" t="s">
        <v>13</v>
      </c>
      <c r="D121" s="40">
        <v>0</v>
      </c>
      <c r="E121" s="40">
        <v>0</v>
      </c>
      <c r="F121" s="40"/>
      <c r="G121" s="50"/>
      <c r="H121" s="53"/>
      <c r="I121" s="56"/>
      <c r="J121" s="59"/>
      <c r="K121" s="50"/>
    </row>
    <row r="122" spans="1:11" ht="34.5" customHeight="1" x14ac:dyDescent="0.25">
      <c r="A122" s="48"/>
      <c r="B122" s="48"/>
      <c r="C122" s="39" t="s">
        <v>15</v>
      </c>
      <c r="D122" s="40">
        <v>0</v>
      </c>
      <c r="E122" s="40">
        <v>0</v>
      </c>
      <c r="F122" s="40"/>
      <c r="G122" s="51"/>
      <c r="H122" s="54"/>
      <c r="I122" s="57"/>
      <c r="J122" s="60"/>
      <c r="K122" s="51"/>
    </row>
    <row r="123" spans="1:11" s="41" customFormat="1" ht="15" customHeight="1" x14ac:dyDescent="0.25">
      <c r="A123" s="48" t="s">
        <v>67</v>
      </c>
      <c r="B123" s="48" t="s">
        <v>134</v>
      </c>
      <c r="C123" s="39" t="s">
        <v>11</v>
      </c>
      <c r="D123" s="40">
        <f>D124+D125+D126+D127</f>
        <v>50</v>
      </c>
      <c r="E123" s="40">
        <f>E124+E125+E126+E127</f>
        <v>50</v>
      </c>
      <c r="F123" s="40">
        <f t="shared" ref="F123:F124" si="40">E123/D123*100</f>
        <v>100</v>
      </c>
      <c r="G123" s="49" t="s">
        <v>161</v>
      </c>
      <c r="H123" s="52" t="s">
        <v>168</v>
      </c>
      <c r="I123" s="55" t="s">
        <v>141</v>
      </c>
      <c r="J123" s="58" t="s">
        <v>99</v>
      </c>
      <c r="K123" s="49"/>
    </row>
    <row r="124" spans="1:11" s="41" customFormat="1" x14ac:dyDescent="0.25">
      <c r="A124" s="48"/>
      <c r="B124" s="48"/>
      <c r="C124" s="39" t="s">
        <v>12</v>
      </c>
      <c r="D124" s="40">
        <v>50</v>
      </c>
      <c r="E124" s="42">
        <v>50</v>
      </c>
      <c r="F124" s="40">
        <f t="shared" si="40"/>
        <v>100</v>
      </c>
      <c r="G124" s="50"/>
      <c r="H124" s="53"/>
      <c r="I124" s="56"/>
      <c r="J124" s="59"/>
      <c r="K124" s="50"/>
    </row>
    <row r="125" spans="1:11" s="41" customFormat="1" x14ac:dyDescent="0.25">
      <c r="A125" s="48"/>
      <c r="B125" s="48"/>
      <c r="C125" s="39" t="s">
        <v>14</v>
      </c>
      <c r="D125" s="40">
        <v>0</v>
      </c>
      <c r="E125" s="40">
        <v>0</v>
      </c>
      <c r="F125" s="40"/>
      <c r="G125" s="50"/>
      <c r="H125" s="53"/>
      <c r="I125" s="56"/>
      <c r="J125" s="59"/>
      <c r="K125" s="50"/>
    </row>
    <row r="126" spans="1:11" s="41" customFormat="1" x14ac:dyDescent="0.25">
      <c r="A126" s="48"/>
      <c r="B126" s="48"/>
      <c r="C126" s="39" t="s">
        <v>13</v>
      </c>
      <c r="D126" s="40">
        <v>0</v>
      </c>
      <c r="E126" s="40">
        <v>0</v>
      </c>
      <c r="F126" s="40"/>
      <c r="G126" s="50"/>
      <c r="H126" s="53"/>
      <c r="I126" s="56"/>
      <c r="J126" s="59"/>
      <c r="K126" s="50"/>
    </row>
    <row r="127" spans="1:11" s="41" customFormat="1" ht="18" customHeight="1" x14ac:dyDescent="0.25">
      <c r="A127" s="48"/>
      <c r="B127" s="48"/>
      <c r="C127" s="39" t="s">
        <v>15</v>
      </c>
      <c r="D127" s="40">
        <v>0</v>
      </c>
      <c r="E127" s="40">
        <v>0</v>
      </c>
      <c r="F127" s="40"/>
      <c r="G127" s="51"/>
      <c r="H127" s="54"/>
      <c r="I127" s="57"/>
      <c r="J127" s="60"/>
      <c r="K127" s="51"/>
    </row>
    <row r="128" spans="1:11" s="41" customFormat="1" ht="15" customHeight="1" x14ac:dyDescent="0.25">
      <c r="A128" s="48" t="s">
        <v>68</v>
      </c>
      <c r="B128" s="48" t="s">
        <v>98</v>
      </c>
      <c r="C128" s="39" t="s">
        <v>11</v>
      </c>
      <c r="D128" s="40">
        <f>D129+D130+D131+D132</f>
        <v>0</v>
      </c>
      <c r="E128" s="40">
        <f>E129+E130+E131+E132</f>
        <v>0</v>
      </c>
      <c r="F128" s="40"/>
      <c r="G128" s="49" t="s">
        <v>160</v>
      </c>
      <c r="H128" s="49" t="s">
        <v>160</v>
      </c>
      <c r="I128" s="55" t="s">
        <v>141</v>
      </c>
      <c r="J128" s="58" t="s">
        <v>146</v>
      </c>
      <c r="K128" s="49"/>
    </row>
    <row r="129" spans="1:11" s="41" customFormat="1" x14ac:dyDescent="0.25">
      <c r="A129" s="48"/>
      <c r="B129" s="48"/>
      <c r="C129" s="39" t="s">
        <v>12</v>
      </c>
      <c r="D129" s="40">
        <v>0</v>
      </c>
      <c r="E129" s="42">
        <v>0</v>
      </c>
      <c r="F129" s="40"/>
      <c r="G129" s="50"/>
      <c r="H129" s="50"/>
      <c r="I129" s="56"/>
      <c r="J129" s="59"/>
      <c r="K129" s="50"/>
    </row>
    <row r="130" spans="1:11" s="41" customFormat="1" x14ac:dyDescent="0.25">
      <c r="A130" s="48"/>
      <c r="B130" s="48"/>
      <c r="C130" s="39" t="s">
        <v>14</v>
      </c>
      <c r="D130" s="40">
        <v>0</v>
      </c>
      <c r="E130" s="40">
        <v>0</v>
      </c>
      <c r="F130" s="40"/>
      <c r="G130" s="50"/>
      <c r="H130" s="50"/>
      <c r="I130" s="56"/>
      <c r="J130" s="59"/>
      <c r="K130" s="50"/>
    </row>
    <row r="131" spans="1:11" s="41" customFormat="1" x14ac:dyDescent="0.25">
      <c r="A131" s="48"/>
      <c r="B131" s="48"/>
      <c r="C131" s="39" t="s">
        <v>13</v>
      </c>
      <c r="D131" s="40">
        <v>0</v>
      </c>
      <c r="E131" s="40">
        <v>0</v>
      </c>
      <c r="F131" s="40"/>
      <c r="G131" s="50"/>
      <c r="H131" s="50"/>
      <c r="I131" s="56"/>
      <c r="J131" s="59"/>
      <c r="K131" s="50"/>
    </row>
    <row r="132" spans="1:11" s="41" customFormat="1" ht="45" customHeight="1" x14ac:dyDescent="0.25">
      <c r="A132" s="48"/>
      <c r="B132" s="48"/>
      <c r="C132" s="39" t="s">
        <v>15</v>
      </c>
      <c r="D132" s="40">
        <v>0</v>
      </c>
      <c r="E132" s="40">
        <v>0</v>
      </c>
      <c r="F132" s="40"/>
      <c r="G132" s="51"/>
      <c r="H132" s="51"/>
      <c r="I132" s="57"/>
      <c r="J132" s="60"/>
      <c r="K132" s="51"/>
    </row>
    <row r="133" spans="1:11" ht="15" customHeight="1" x14ac:dyDescent="0.25">
      <c r="A133" s="48" t="s">
        <v>135</v>
      </c>
      <c r="B133" s="48" t="s">
        <v>136</v>
      </c>
      <c r="C133" s="39" t="s">
        <v>11</v>
      </c>
      <c r="D133" s="40">
        <f>D134+D135+D136+D137</f>
        <v>70</v>
      </c>
      <c r="E133" s="40">
        <f>E134+E135+E136+E137</f>
        <v>70</v>
      </c>
      <c r="F133" s="40">
        <f>E133/D133*100</f>
        <v>100</v>
      </c>
      <c r="G133" s="49" t="s">
        <v>159</v>
      </c>
      <c r="H133" s="52" t="s">
        <v>159</v>
      </c>
      <c r="I133" s="55" t="s">
        <v>141</v>
      </c>
      <c r="J133" s="58" t="s">
        <v>146</v>
      </c>
      <c r="K133" s="49"/>
    </row>
    <row r="134" spans="1:11" x14ac:dyDescent="0.25">
      <c r="A134" s="48"/>
      <c r="B134" s="48"/>
      <c r="C134" s="39" t="s">
        <v>12</v>
      </c>
      <c r="D134" s="40">
        <v>70</v>
      </c>
      <c r="E134" s="42">
        <v>70</v>
      </c>
      <c r="F134" s="40">
        <f t="shared" ref="F134" si="41">E134/D134*100</f>
        <v>100</v>
      </c>
      <c r="G134" s="50"/>
      <c r="H134" s="53"/>
      <c r="I134" s="56"/>
      <c r="J134" s="59"/>
      <c r="K134" s="50"/>
    </row>
    <row r="135" spans="1:11" x14ac:dyDescent="0.25">
      <c r="A135" s="48"/>
      <c r="B135" s="48"/>
      <c r="C135" s="39" t="s">
        <v>14</v>
      </c>
      <c r="D135" s="40">
        <v>0</v>
      </c>
      <c r="E135" s="40">
        <v>0</v>
      </c>
      <c r="F135" s="40"/>
      <c r="G135" s="50"/>
      <c r="H135" s="53"/>
      <c r="I135" s="56"/>
      <c r="J135" s="59"/>
      <c r="K135" s="50"/>
    </row>
    <row r="136" spans="1:11" x14ac:dyDescent="0.25">
      <c r="A136" s="48"/>
      <c r="B136" s="48"/>
      <c r="C136" s="39" t="s">
        <v>13</v>
      </c>
      <c r="D136" s="40">
        <v>0</v>
      </c>
      <c r="E136" s="40">
        <v>0</v>
      </c>
      <c r="F136" s="40"/>
      <c r="G136" s="50"/>
      <c r="H136" s="53"/>
      <c r="I136" s="56"/>
      <c r="J136" s="59"/>
      <c r="K136" s="50"/>
    </row>
    <row r="137" spans="1:11" ht="34.5" customHeight="1" x14ac:dyDescent="0.25">
      <c r="A137" s="48"/>
      <c r="B137" s="48"/>
      <c r="C137" s="39" t="s">
        <v>15</v>
      </c>
      <c r="D137" s="40">
        <v>0</v>
      </c>
      <c r="E137" s="40">
        <v>0</v>
      </c>
      <c r="F137" s="40"/>
      <c r="G137" s="51"/>
      <c r="H137" s="54"/>
      <c r="I137" s="57"/>
      <c r="J137" s="60"/>
      <c r="K137" s="51"/>
    </row>
  </sheetData>
  <mergeCells count="166">
    <mergeCell ref="A23:A27"/>
    <mergeCell ref="B23:B27"/>
    <mergeCell ref="G23:G27"/>
    <mergeCell ref="J23:J27"/>
    <mergeCell ref="K23:K27"/>
    <mergeCell ref="A18:A22"/>
    <mergeCell ref="B18:B22"/>
    <mergeCell ref="G18:G22"/>
    <mergeCell ref="J18:J22"/>
    <mergeCell ref="K18:K22"/>
    <mergeCell ref="K13:K17"/>
    <mergeCell ref="A28:A32"/>
    <mergeCell ref="B28:B32"/>
    <mergeCell ref="I48:I52"/>
    <mergeCell ref="J43:J47"/>
    <mergeCell ref="K43:K47"/>
    <mergeCell ref="C6:E6"/>
    <mergeCell ref="G6:I6"/>
    <mergeCell ref="K6:K7"/>
    <mergeCell ref="A6:A7"/>
    <mergeCell ref="B6:B7"/>
    <mergeCell ref="F6:F7"/>
    <mergeCell ref="J6:J7"/>
    <mergeCell ref="G38:G42"/>
    <mergeCell ref="K38:K42"/>
    <mergeCell ref="B38:B42"/>
    <mergeCell ref="A38:A42"/>
    <mergeCell ref="J38:J42"/>
    <mergeCell ref="B8:B12"/>
    <mergeCell ref="A8:A12"/>
    <mergeCell ref="G8:G12"/>
    <mergeCell ref="J8:J12"/>
    <mergeCell ref="K8:K12"/>
    <mergeCell ref="A13:A17"/>
    <mergeCell ref="B13:B17"/>
    <mergeCell ref="G13:G17"/>
    <mergeCell ref="J13:J17"/>
    <mergeCell ref="A88:A92"/>
    <mergeCell ref="B88:B92"/>
    <mergeCell ref="G88:G92"/>
    <mergeCell ref="A43:A47"/>
    <mergeCell ref="B43:B47"/>
    <mergeCell ref="G43:G47"/>
    <mergeCell ref="A48:A52"/>
    <mergeCell ref="B48:B52"/>
    <mergeCell ref="G48:G52"/>
    <mergeCell ref="A73:A77"/>
    <mergeCell ref="B73:B77"/>
    <mergeCell ref="G73:G77"/>
    <mergeCell ref="H73:H77"/>
    <mergeCell ref="I73:I77"/>
    <mergeCell ref="J73:J77"/>
    <mergeCell ref="B78:B82"/>
    <mergeCell ref="G78:G82"/>
    <mergeCell ref="H78:H82"/>
    <mergeCell ref="I78:I82"/>
    <mergeCell ref="J78:J82"/>
    <mergeCell ref="A53:A57"/>
    <mergeCell ref="J63:J67"/>
    <mergeCell ref="I63:I67"/>
    <mergeCell ref="G63:G67"/>
    <mergeCell ref="K63:K67"/>
    <mergeCell ref="A83:A87"/>
    <mergeCell ref="B83:B87"/>
    <mergeCell ref="G83:G87"/>
    <mergeCell ref="J83:J87"/>
    <mergeCell ref="K73:K77"/>
    <mergeCell ref="A78:A82"/>
    <mergeCell ref="A68:A72"/>
    <mergeCell ref="B68:B72"/>
    <mergeCell ref="G68:G72"/>
    <mergeCell ref="A2:K2"/>
    <mergeCell ref="A3:K3"/>
    <mergeCell ref="A4:K4"/>
    <mergeCell ref="A63:A67"/>
    <mergeCell ref="B63:B67"/>
    <mergeCell ref="H63:H67"/>
    <mergeCell ref="A128:A132"/>
    <mergeCell ref="B128:B132"/>
    <mergeCell ref="G128:G132"/>
    <mergeCell ref="J128:J132"/>
    <mergeCell ref="K128:K132"/>
    <mergeCell ref="H128:H132"/>
    <mergeCell ref="I128:I132"/>
    <mergeCell ref="G108:G112"/>
    <mergeCell ref="J108:J112"/>
    <mergeCell ref="K108:K112"/>
    <mergeCell ref="A123:A127"/>
    <mergeCell ref="B123:B127"/>
    <mergeCell ref="G123:G127"/>
    <mergeCell ref="J123:J127"/>
    <mergeCell ref="K123:K127"/>
    <mergeCell ref="H123:H127"/>
    <mergeCell ref="I123:I127"/>
    <mergeCell ref="A113:A117"/>
    <mergeCell ref="G28:G32"/>
    <mergeCell ref="J28:J32"/>
    <mergeCell ref="K28:K32"/>
    <mergeCell ref="A33:A37"/>
    <mergeCell ref="B33:B37"/>
    <mergeCell ref="G33:G37"/>
    <mergeCell ref="J33:J37"/>
    <mergeCell ref="K33:K37"/>
    <mergeCell ref="J48:J52"/>
    <mergeCell ref="K48:K52"/>
    <mergeCell ref="H48:H52"/>
    <mergeCell ref="A58:A62"/>
    <mergeCell ref="B58:B62"/>
    <mergeCell ref="G58:G62"/>
    <mergeCell ref="H58:H62"/>
    <mergeCell ref="I58:I62"/>
    <mergeCell ref="J58:J62"/>
    <mergeCell ref="K58:K62"/>
    <mergeCell ref="B53:B57"/>
    <mergeCell ref="G53:G57"/>
    <mergeCell ref="J53:J57"/>
    <mergeCell ref="K53:K57"/>
    <mergeCell ref="H53:H57"/>
    <mergeCell ref="I53:I57"/>
    <mergeCell ref="A133:A137"/>
    <mergeCell ref="B133:B137"/>
    <mergeCell ref="G133:G137"/>
    <mergeCell ref="H133:H137"/>
    <mergeCell ref="I133:I137"/>
    <mergeCell ref="J133:J137"/>
    <mergeCell ref="K133:K137"/>
    <mergeCell ref="A93:A97"/>
    <mergeCell ref="B93:B97"/>
    <mergeCell ref="G93:G97"/>
    <mergeCell ref="J93:J97"/>
    <mergeCell ref="K93:K97"/>
    <mergeCell ref="A108:A112"/>
    <mergeCell ref="B108:B112"/>
    <mergeCell ref="A98:A102"/>
    <mergeCell ref="B98:B102"/>
    <mergeCell ref="G98:G102"/>
    <mergeCell ref="H98:H102"/>
    <mergeCell ref="A118:A122"/>
    <mergeCell ref="B118:B122"/>
    <mergeCell ref="G118:G122"/>
    <mergeCell ref="I98:I102"/>
    <mergeCell ref="A103:A107"/>
    <mergeCell ref="B103:B107"/>
    <mergeCell ref="B113:B117"/>
    <mergeCell ref="G113:G117"/>
    <mergeCell ref="H113:H117"/>
    <mergeCell ref="H118:H122"/>
    <mergeCell ref="I118:I122"/>
    <mergeCell ref="J118:J122"/>
    <mergeCell ref="K118:K122"/>
    <mergeCell ref="J68:J72"/>
    <mergeCell ref="K68:K72"/>
    <mergeCell ref="G103:G107"/>
    <mergeCell ref="J103:J107"/>
    <mergeCell ref="K103:K107"/>
    <mergeCell ref="K78:K82"/>
    <mergeCell ref="H88:H92"/>
    <mergeCell ref="I88:I92"/>
    <mergeCell ref="J88:J92"/>
    <mergeCell ref="K88:K92"/>
    <mergeCell ref="K83:K87"/>
    <mergeCell ref="I113:I117"/>
    <mergeCell ref="J113:J117"/>
    <mergeCell ref="K113:K117"/>
    <mergeCell ref="J98:J102"/>
    <mergeCell ref="K98:K102"/>
  </mergeCells>
  <conditionalFormatting sqref="D8:E8">
    <cfRule type="cellIs" dxfId="0" priority="1" operator="notEqual">
      <formula>D9</formula>
    </cfRule>
  </conditionalFormatting>
  <pageMargins left="0.23622047244094491" right="0.23622047244094491" top="0.74803149606299213" bottom="0.74803149606299213" header="0.31496062992125984" footer="0.31496062992125984"/>
  <pageSetup paperSize="9" scale="52" fitToHeight="5" orientation="landscape" r:id="rId1"/>
  <rowBreaks count="2" manualBreakCount="2">
    <brk id="52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N26"/>
  <sheetViews>
    <sheetView zoomScale="85" zoomScaleNormal="85" workbookViewId="0">
      <pane xSplit="2" ySplit="6" topLeftCell="C23" activePane="bottomRight" state="frozen"/>
      <selection pane="topRight" activeCell="C1" sqref="C1"/>
      <selection pane="bottomLeft" activeCell="A7" sqref="A7"/>
      <selection pane="bottomRight" activeCell="N8" sqref="N8"/>
    </sheetView>
  </sheetViews>
  <sheetFormatPr defaultColWidth="8.85546875" defaultRowHeight="15" x14ac:dyDescent="0.25"/>
  <cols>
    <col min="1" max="1" width="4.7109375" style="14" customWidth="1"/>
    <col min="2" max="2" width="40.7109375" style="14" customWidth="1"/>
    <col min="3" max="3" width="8.85546875" style="14"/>
    <col min="4" max="5" width="9" style="14" bestFit="1" customWidth="1"/>
    <col min="6" max="6" width="9.28515625" style="14" bestFit="1" customWidth="1"/>
    <col min="7" max="7" width="8.85546875" style="14"/>
    <col min="8" max="8" width="17.85546875" style="16" customWidth="1"/>
    <col min="9" max="9" width="18" style="14" customWidth="1"/>
    <col min="10" max="10" width="31.85546875" style="14" customWidth="1"/>
    <col min="11" max="11" width="26.42578125" style="14" customWidth="1"/>
    <col min="12" max="12" width="18.140625" style="14" customWidth="1"/>
    <col min="13" max="13" width="17.5703125" style="14" customWidth="1"/>
    <col min="14" max="14" width="17.140625" style="14" customWidth="1"/>
    <col min="15" max="16384" width="8.85546875" style="14"/>
  </cols>
  <sheetData>
    <row r="1" spans="1:14" ht="14.45" customHeight="1" x14ac:dyDescent="0.25">
      <c r="A1" s="76" t="s">
        <v>131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x14ac:dyDescent="0.25">
      <c r="A2" s="76" t="s">
        <v>163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4" spans="1:14" ht="28.9" customHeight="1" x14ac:dyDescent="0.25">
      <c r="A4" s="67" t="s">
        <v>0</v>
      </c>
      <c r="B4" s="67" t="s">
        <v>30</v>
      </c>
      <c r="C4" s="67" t="s">
        <v>172</v>
      </c>
      <c r="D4" s="67" t="s">
        <v>31</v>
      </c>
      <c r="E4" s="67" t="s">
        <v>32</v>
      </c>
      <c r="F4" s="67"/>
      <c r="G4" s="67"/>
      <c r="H4" s="84" t="s">
        <v>35</v>
      </c>
      <c r="I4" s="67" t="s">
        <v>46</v>
      </c>
      <c r="J4" s="67" t="s">
        <v>36</v>
      </c>
      <c r="K4" s="67" t="s">
        <v>37</v>
      </c>
      <c r="L4" s="67" t="s">
        <v>47</v>
      </c>
      <c r="M4" s="67" t="s">
        <v>38</v>
      </c>
      <c r="N4" s="67" t="s">
        <v>39</v>
      </c>
    </row>
    <row r="5" spans="1:14" x14ac:dyDescent="0.25">
      <c r="A5" s="67"/>
      <c r="B5" s="67"/>
      <c r="C5" s="67"/>
      <c r="D5" s="67"/>
      <c r="E5" s="17">
        <v>2024</v>
      </c>
      <c r="F5" s="67">
        <v>2025</v>
      </c>
      <c r="G5" s="67"/>
      <c r="H5" s="84"/>
      <c r="I5" s="67"/>
      <c r="J5" s="67"/>
      <c r="K5" s="67"/>
      <c r="L5" s="67"/>
      <c r="M5" s="67"/>
      <c r="N5" s="67"/>
    </row>
    <row r="6" spans="1:14" ht="50.45" customHeight="1" x14ac:dyDescent="0.25">
      <c r="A6" s="67"/>
      <c r="B6" s="67"/>
      <c r="C6" s="67"/>
      <c r="D6" s="67"/>
      <c r="E6" s="2" t="s">
        <v>33</v>
      </c>
      <c r="F6" s="2" t="s">
        <v>34</v>
      </c>
      <c r="G6" s="2" t="s">
        <v>33</v>
      </c>
      <c r="H6" s="84"/>
      <c r="I6" s="67"/>
      <c r="J6" s="67"/>
      <c r="K6" s="67"/>
      <c r="L6" s="67"/>
      <c r="M6" s="67"/>
      <c r="N6" s="67"/>
    </row>
    <row r="7" spans="1:14" s="15" customFormat="1" ht="55.9" customHeight="1" x14ac:dyDescent="0.2">
      <c r="A7" s="18"/>
      <c r="B7" s="18" t="s">
        <v>101</v>
      </c>
      <c r="C7" s="18"/>
      <c r="D7" s="18"/>
      <c r="E7" s="18"/>
      <c r="F7" s="18"/>
      <c r="G7" s="18"/>
      <c r="H7" s="19"/>
      <c r="I7" s="18"/>
      <c r="J7" s="4"/>
      <c r="K7" s="4"/>
      <c r="L7" s="4"/>
      <c r="M7" s="10">
        <f>AVERAGE(M8:M9,M11:M18,M20:M26)</f>
        <v>100</v>
      </c>
      <c r="N7" s="10">
        <f>AVERAGE(N8:N9,N11:N18,N20:N26)</f>
        <v>100.618651511062</v>
      </c>
    </row>
    <row r="8" spans="1:14" ht="45" x14ac:dyDescent="0.25">
      <c r="A8" s="20" t="s">
        <v>40</v>
      </c>
      <c r="B8" s="20" t="s">
        <v>104</v>
      </c>
      <c r="C8" s="20" t="s">
        <v>171</v>
      </c>
      <c r="D8" s="20">
        <v>1</v>
      </c>
      <c r="E8" s="21">
        <v>1400</v>
      </c>
      <c r="F8" s="20">
        <v>1480</v>
      </c>
      <c r="G8" s="21">
        <v>1480</v>
      </c>
      <c r="H8" s="22">
        <f>G8/F8*100</f>
        <v>100</v>
      </c>
      <c r="I8" s="22">
        <f>G8/E8*100</f>
        <v>105.71428571428572</v>
      </c>
      <c r="J8" s="23"/>
      <c r="K8" s="23"/>
      <c r="L8" s="2" t="s">
        <v>148</v>
      </c>
      <c r="M8" s="3">
        <f>MIN(H8, 100)</f>
        <v>100</v>
      </c>
      <c r="N8" s="3">
        <f>IF(D8&lt;&gt;0,(MIN(I8,125)),"-")</f>
        <v>105.71428571428572</v>
      </c>
    </row>
    <row r="9" spans="1:14" ht="60" x14ac:dyDescent="0.25">
      <c r="A9" s="20" t="s">
        <v>41</v>
      </c>
      <c r="B9" s="20" t="s">
        <v>105</v>
      </c>
      <c r="C9" s="20" t="s">
        <v>61</v>
      </c>
      <c r="D9" s="20">
        <v>1</v>
      </c>
      <c r="E9" s="21">
        <v>71</v>
      </c>
      <c r="F9" s="20">
        <v>72</v>
      </c>
      <c r="G9" s="47">
        <v>72</v>
      </c>
      <c r="H9" s="22">
        <f t="shared" ref="H9" si="0">G9/F9*100</f>
        <v>100</v>
      </c>
      <c r="I9" s="22">
        <f>G9/E9*100</f>
        <v>101.40845070422534</v>
      </c>
      <c r="J9" s="23"/>
      <c r="K9" s="23"/>
      <c r="L9" s="2" t="s">
        <v>145</v>
      </c>
      <c r="M9" s="3">
        <f>MIN(H9, 100)</f>
        <v>100</v>
      </c>
      <c r="N9" s="3">
        <f>IF(D9&lt;&gt;0,(MIN(I9,125)),"-")</f>
        <v>101.40845070422534</v>
      </c>
    </row>
    <row r="10" spans="1:14" s="15" customFormat="1" ht="41.45" customHeight="1" x14ac:dyDescent="0.2">
      <c r="A10" s="18" t="s">
        <v>22</v>
      </c>
      <c r="B10" s="18" t="s">
        <v>114</v>
      </c>
      <c r="C10" s="18"/>
      <c r="D10" s="18"/>
      <c r="E10" s="18"/>
      <c r="F10" s="18"/>
      <c r="G10" s="18"/>
      <c r="H10" s="22"/>
      <c r="I10" s="22"/>
      <c r="J10" s="12"/>
      <c r="K10" s="12"/>
      <c r="L10" s="9"/>
      <c r="M10" s="10">
        <f>AVERAGE(M11:M18)</f>
        <v>100</v>
      </c>
      <c r="N10" s="10">
        <f>AVERAGE(N11:N18)</f>
        <v>116.15488095238096</v>
      </c>
    </row>
    <row r="11" spans="1:14" s="15" customFormat="1" ht="41.45" customHeight="1" x14ac:dyDescent="0.2">
      <c r="A11" s="20" t="s">
        <v>23</v>
      </c>
      <c r="B11" s="20" t="s">
        <v>106</v>
      </c>
      <c r="C11" s="20" t="s">
        <v>166</v>
      </c>
      <c r="D11" s="20">
        <v>1</v>
      </c>
      <c r="E11" s="21">
        <v>14</v>
      </c>
      <c r="F11" s="20">
        <v>16</v>
      </c>
      <c r="G11" s="21">
        <v>16</v>
      </c>
      <c r="H11" s="22">
        <f t="shared" ref="H11:H18" si="1">G11/F11*100</f>
        <v>100</v>
      </c>
      <c r="I11" s="22">
        <f t="shared" ref="I11:I17" si="2">G11/E11*100</f>
        <v>114.28571428571428</v>
      </c>
      <c r="J11" s="23"/>
      <c r="K11" s="23"/>
      <c r="L11" s="2" t="s">
        <v>144</v>
      </c>
      <c r="M11" s="3">
        <f>MIN(H11, 100)</f>
        <v>100</v>
      </c>
      <c r="N11" s="3">
        <f t="shared" ref="N11:N26" si="3">IF(D11&lt;&gt;0,(MIN(I11,125)),"-")</f>
        <v>114.28571428571428</v>
      </c>
    </row>
    <row r="12" spans="1:14" s="15" customFormat="1" ht="41.45" customHeight="1" x14ac:dyDescent="0.2">
      <c r="A12" s="20" t="s">
        <v>42</v>
      </c>
      <c r="B12" s="20" t="s">
        <v>107</v>
      </c>
      <c r="C12" s="20" t="s">
        <v>166</v>
      </c>
      <c r="D12" s="20">
        <v>1</v>
      </c>
      <c r="E12" s="21">
        <v>540</v>
      </c>
      <c r="F12" s="20">
        <v>1060</v>
      </c>
      <c r="G12" s="21">
        <v>1060</v>
      </c>
      <c r="H12" s="22">
        <f t="shared" si="1"/>
        <v>100</v>
      </c>
      <c r="I12" s="22">
        <f>G12/E12*100</f>
        <v>196.2962962962963</v>
      </c>
      <c r="J12" s="23"/>
      <c r="K12" s="23"/>
      <c r="L12" s="2" t="s">
        <v>144</v>
      </c>
      <c r="M12" s="3">
        <f t="shared" ref="M12:M17" si="4">MIN(H12, 100)</f>
        <v>100</v>
      </c>
      <c r="N12" s="3">
        <f t="shared" si="3"/>
        <v>125</v>
      </c>
    </row>
    <row r="13" spans="1:14" s="15" customFormat="1" ht="41.45" customHeight="1" x14ac:dyDescent="0.2">
      <c r="A13" s="20" t="s">
        <v>43</v>
      </c>
      <c r="B13" s="20" t="s">
        <v>108</v>
      </c>
      <c r="C13" s="20" t="s">
        <v>166</v>
      </c>
      <c r="D13" s="20">
        <v>1</v>
      </c>
      <c r="E13" s="21">
        <v>6</v>
      </c>
      <c r="F13" s="20">
        <v>7</v>
      </c>
      <c r="G13" s="21">
        <v>7</v>
      </c>
      <c r="H13" s="22">
        <f t="shared" si="1"/>
        <v>100</v>
      </c>
      <c r="I13" s="22">
        <f t="shared" si="2"/>
        <v>116.66666666666667</v>
      </c>
      <c r="J13" s="23"/>
      <c r="K13" s="23"/>
      <c r="L13" s="2" t="s">
        <v>144</v>
      </c>
      <c r="M13" s="3">
        <f t="shared" si="4"/>
        <v>100</v>
      </c>
      <c r="N13" s="3">
        <f t="shared" si="3"/>
        <v>116.66666666666667</v>
      </c>
    </row>
    <row r="14" spans="1:14" s="15" customFormat="1" ht="41.45" customHeight="1" x14ac:dyDescent="0.2">
      <c r="A14" s="20" t="s">
        <v>44</v>
      </c>
      <c r="B14" s="20" t="s">
        <v>109</v>
      </c>
      <c r="C14" s="20" t="s">
        <v>166</v>
      </c>
      <c r="D14" s="20">
        <v>1</v>
      </c>
      <c r="E14" s="21">
        <v>6</v>
      </c>
      <c r="F14" s="20">
        <v>7</v>
      </c>
      <c r="G14" s="21">
        <v>7</v>
      </c>
      <c r="H14" s="22">
        <f t="shared" si="1"/>
        <v>100</v>
      </c>
      <c r="I14" s="22">
        <f t="shared" si="2"/>
        <v>116.66666666666667</v>
      </c>
      <c r="J14" s="23"/>
      <c r="K14" s="23"/>
      <c r="L14" s="2" t="s">
        <v>144</v>
      </c>
      <c r="M14" s="3">
        <f t="shared" si="4"/>
        <v>100</v>
      </c>
      <c r="N14" s="3">
        <f t="shared" si="3"/>
        <v>116.66666666666667</v>
      </c>
    </row>
    <row r="15" spans="1:14" s="15" customFormat="1" ht="94.5" customHeight="1" x14ac:dyDescent="0.2">
      <c r="A15" s="20" t="s">
        <v>62</v>
      </c>
      <c r="B15" s="20" t="s">
        <v>110</v>
      </c>
      <c r="C15" s="20" t="s">
        <v>166</v>
      </c>
      <c r="D15" s="20">
        <v>1</v>
      </c>
      <c r="E15" s="21">
        <v>540</v>
      </c>
      <c r="F15" s="20">
        <v>1060</v>
      </c>
      <c r="G15" s="21">
        <v>1060</v>
      </c>
      <c r="H15" s="22">
        <f>G15/F15*100</f>
        <v>100</v>
      </c>
      <c r="I15" s="22">
        <f>G15/E15*100</f>
        <v>196.2962962962963</v>
      </c>
      <c r="J15" s="23"/>
      <c r="K15" s="23"/>
      <c r="L15" s="2" t="s">
        <v>144</v>
      </c>
      <c r="M15" s="3">
        <f t="shared" si="4"/>
        <v>100</v>
      </c>
      <c r="N15" s="3">
        <f t="shared" si="3"/>
        <v>125</v>
      </c>
    </row>
    <row r="16" spans="1:14" s="15" customFormat="1" ht="97.5" customHeight="1" x14ac:dyDescent="0.2">
      <c r="A16" s="20" t="s">
        <v>74</v>
      </c>
      <c r="B16" s="20" t="s">
        <v>111</v>
      </c>
      <c r="C16" s="20" t="s">
        <v>166</v>
      </c>
      <c r="D16" s="20">
        <v>1</v>
      </c>
      <c r="E16" s="21">
        <v>16</v>
      </c>
      <c r="F16" s="20">
        <v>18</v>
      </c>
      <c r="G16" s="21">
        <v>18</v>
      </c>
      <c r="H16" s="22">
        <f>G16/F16*100</f>
        <v>100</v>
      </c>
      <c r="I16" s="22">
        <f t="shared" ref="I16" si="5">G16/E16*100</f>
        <v>112.5</v>
      </c>
      <c r="J16" s="23"/>
      <c r="K16" s="23"/>
      <c r="L16" s="2" t="s">
        <v>167</v>
      </c>
      <c r="M16" s="3">
        <f t="shared" si="4"/>
        <v>100</v>
      </c>
      <c r="N16" s="3">
        <f t="shared" si="3"/>
        <v>112.5</v>
      </c>
    </row>
    <row r="17" spans="1:14" s="15" customFormat="1" ht="41.45" customHeight="1" x14ac:dyDescent="0.2">
      <c r="A17" s="20" t="s">
        <v>102</v>
      </c>
      <c r="B17" s="20" t="s">
        <v>112</v>
      </c>
      <c r="C17" s="20" t="s">
        <v>166</v>
      </c>
      <c r="D17" s="20">
        <v>1</v>
      </c>
      <c r="E17" s="21">
        <v>7</v>
      </c>
      <c r="F17" s="20">
        <v>9</v>
      </c>
      <c r="G17" s="21">
        <v>9</v>
      </c>
      <c r="H17" s="22">
        <f t="shared" si="1"/>
        <v>100</v>
      </c>
      <c r="I17" s="22">
        <f t="shared" si="2"/>
        <v>128.57142857142858</v>
      </c>
      <c r="J17" s="23"/>
      <c r="K17" s="23"/>
      <c r="L17" s="2" t="s">
        <v>144</v>
      </c>
      <c r="M17" s="3">
        <f t="shared" si="4"/>
        <v>100</v>
      </c>
      <c r="N17" s="3">
        <f t="shared" si="3"/>
        <v>125</v>
      </c>
    </row>
    <row r="18" spans="1:14" ht="45" x14ac:dyDescent="0.25">
      <c r="A18" s="20" t="s">
        <v>103</v>
      </c>
      <c r="B18" s="20" t="s">
        <v>113</v>
      </c>
      <c r="C18" s="20" t="s">
        <v>171</v>
      </c>
      <c r="D18" s="20">
        <v>0</v>
      </c>
      <c r="E18" s="21">
        <v>510</v>
      </c>
      <c r="F18" s="20">
        <v>480</v>
      </c>
      <c r="G18" s="21">
        <v>480</v>
      </c>
      <c r="H18" s="22">
        <f t="shared" si="1"/>
        <v>100</v>
      </c>
      <c r="I18" s="22">
        <f>G18/E18*100</f>
        <v>94.117647058823522</v>
      </c>
      <c r="J18" s="23"/>
      <c r="K18" s="23"/>
      <c r="L18" s="2" t="s">
        <v>147</v>
      </c>
      <c r="M18" s="3">
        <f>MIN(H18, 100)</f>
        <v>100</v>
      </c>
      <c r="N18" s="3">
        <v>94.12</v>
      </c>
    </row>
    <row r="19" spans="1:14" s="15" customFormat="1" ht="57" x14ac:dyDescent="0.2">
      <c r="A19" s="18" t="s">
        <v>45</v>
      </c>
      <c r="B19" s="18" t="s">
        <v>115</v>
      </c>
      <c r="C19" s="18"/>
      <c r="D19" s="18"/>
      <c r="E19" s="18"/>
      <c r="F19" s="18"/>
      <c r="G19" s="18"/>
      <c r="H19" s="22"/>
      <c r="I19" s="22"/>
      <c r="J19" s="12"/>
      <c r="K19" s="12"/>
      <c r="L19" s="9"/>
      <c r="M19" s="10">
        <f>AVERAGE(M20:M26)</f>
        <v>100</v>
      </c>
      <c r="N19" s="10">
        <f>AVERAGE(N20:N26)</f>
        <v>78.922773356572222</v>
      </c>
    </row>
    <row r="20" spans="1:14" s="15" customFormat="1" ht="61.5" customHeight="1" x14ac:dyDescent="0.2">
      <c r="A20" s="20" t="s">
        <v>28</v>
      </c>
      <c r="B20" s="20" t="s">
        <v>116</v>
      </c>
      <c r="C20" s="20" t="s">
        <v>171</v>
      </c>
      <c r="D20" s="20">
        <v>1</v>
      </c>
      <c r="E20" s="21">
        <v>12307</v>
      </c>
      <c r="F20" s="20">
        <v>12400</v>
      </c>
      <c r="G20" s="21">
        <v>12400</v>
      </c>
      <c r="H20" s="22">
        <f t="shared" ref="H20:H24" si="6">G20/F20*100</f>
        <v>100</v>
      </c>
      <c r="I20" s="22">
        <f t="shared" ref="I20:I22" si="7">G20/E20*100</f>
        <v>100.75566750629723</v>
      </c>
      <c r="J20" s="23"/>
      <c r="K20" s="23"/>
      <c r="L20" s="2" t="s">
        <v>63</v>
      </c>
      <c r="M20" s="3">
        <f t="shared" ref="M20:M24" si="8">MIN(H20, 100)</f>
        <v>100</v>
      </c>
      <c r="N20" s="3">
        <f t="shared" si="3"/>
        <v>100.75566750629723</v>
      </c>
    </row>
    <row r="21" spans="1:14" s="15" customFormat="1" ht="45" x14ac:dyDescent="0.2">
      <c r="A21" s="20" t="s">
        <v>69</v>
      </c>
      <c r="B21" s="20" t="s">
        <v>117</v>
      </c>
      <c r="C21" s="20" t="s">
        <v>171</v>
      </c>
      <c r="D21" s="20">
        <v>1</v>
      </c>
      <c r="E21" s="21">
        <v>512</v>
      </c>
      <c r="F21" s="20">
        <v>510</v>
      </c>
      <c r="G21" s="21">
        <v>510</v>
      </c>
      <c r="H21" s="22">
        <f t="shared" si="6"/>
        <v>100</v>
      </c>
      <c r="I21" s="22">
        <f t="shared" si="7"/>
        <v>99.609375</v>
      </c>
      <c r="J21" s="23"/>
      <c r="K21" s="23"/>
      <c r="L21" s="2" t="s">
        <v>63</v>
      </c>
      <c r="M21" s="3">
        <f t="shared" si="8"/>
        <v>100</v>
      </c>
      <c r="N21" s="3">
        <f t="shared" si="3"/>
        <v>99.609375</v>
      </c>
    </row>
    <row r="22" spans="1:14" s="15" customFormat="1" ht="30" x14ac:dyDescent="0.2">
      <c r="A22" s="20" t="s">
        <v>70</v>
      </c>
      <c r="B22" s="20" t="s">
        <v>118</v>
      </c>
      <c r="C22" s="20" t="s">
        <v>166</v>
      </c>
      <c r="D22" s="20">
        <v>1</v>
      </c>
      <c r="E22" s="21">
        <v>19</v>
      </c>
      <c r="F22" s="20">
        <v>19</v>
      </c>
      <c r="G22" s="21">
        <v>19</v>
      </c>
      <c r="H22" s="22">
        <f t="shared" si="6"/>
        <v>100</v>
      </c>
      <c r="I22" s="22">
        <f t="shared" si="7"/>
        <v>100</v>
      </c>
      <c r="J22" s="23"/>
      <c r="K22" s="23"/>
      <c r="L22" s="2" t="s">
        <v>145</v>
      </c>
      <c r="M22" s="3">
        <f t="shared" si="8"/>
        <v>100</v>
      </c>
      <c r="N22" s="3">
        <f t="shared" si="3"/>
        <v>100</v>
      </c>
    </row>
    <row r="23" spans="1:14" s="15" customFormat="1" ht="165" x14ac:dyDescent="0.2">
      <c r="A23" s="20" t="s">
        <v>71</v>
      </c>
      <c r="B23" s="20" t="s">
        <v>119</v>
      </c>
      <c r="C23" s="20" t="s">
        <v>173</v>
      </c>
      <c r="D23" s="20">
        <v>1</v>
      </c>
      <c r="E23" s="21">
        <v>10000</v>
      </c>
      <c r="F23" s="20">
        <v>1400</v>
      </c>
      <c r="G23" s="21">
        <v>1400</v>
      </c>
      <c r="H23" s="22">
        <f t="shared" si="6"/>
        <v>100</v>
      </c>
      <c r="I23" s="22">
        <f>G23/E23*100</f>
        <v>14.000000000000002</v>
      </c>
      <c r="J23" s="23" t="s">
        <v>175</v>
      </c>
      <c r="K23" s="23" t="s">
        <v>176</v>
      </c>
      <c r="L23" s="2" t="s">
        <v>145</v>
      </c>
      <c r="M23" s="3">
        <f t="shared" si="8"/>
        <v>100</v>
      </c>
      <c r="N23" s="3">
        <f t="shared" si="3"/>
        <v>14.000000000000002</v>
      </c>
    </row>
    <row r="24" spans="1:14" s="15" customFormat="1" ht="125.25" customHeight="1" x14ac:dyDescent="0.2">
      <c r="A24" s="20" t="s">
        <v>72</v>
      </c>
      <c r="B24" s="20" t="s">
        <v>120</v>
      </c>
      <c r="C24" s="20" t="s">
        <v>173</v>
      </c>
      <c r="D24" s="20">
        <v>1</v>
      </c>
      <c r="E24" s="21">
        <v>169</v>
      </c>
      <c r="F24" s="20">
        <v>100</v>
      </c>
      <c r="G24" s="21">
        <v>100</v>
      </c>
      <c r="H24" s="22">
        <f t="shared" si="6"/>
        <v>100</v>
      </c>
      <c r="I24" s="22">
        <f>G24/E24*100</f>
        <v>59.171597633136095</v>
      </c>
      <c r="J24" s="23" t="s">
        <v>174</v>
      </c>
      <c r="K24" s="23" t="s">
        <v>176</v>
      </c>
      <c r="L24" s="2" t="s">
        <v>64</v>
      </c>
      <c r="M24" s="3">
        <f t="shared" si="8"/>
        <v>100</v>
      </c>
      <c r="N24" s="3">
        <f t="shared" si="3"/>
        <v>59.171597633136095</v>
      </c>
    </row>
    <row r="25" spans="1:14" s="15" customFormat="1" ht="45" x14ac:dyDescent="0.2">
      <c r="A25" s="20" t="s">
        <v>73</v>
      </c>
      <c r="B25" s="20" t="s">
        <v>121</v>
      </c>
      <c r="C25" s="20" t="s">
        <v>166</v>
      </c>
      <c r="D25" s="20">
        <v>0</v>
      </c>
      <c r="E25" s="21">
        <v>0</v>
      </c>
      <c r="F25" s="20">
        <v>0</v>
      </c>
      <c r="G25" s="21">
        <v>0</v>
      </c>
      <c r="H25" s="22" t="str">
        <f>IF(F25=0,"-")</f>
        <v>-</v>
      </c>
      <c r="I25" s="22" t="s">
        <v>21</v>
      </c>
      <c r="J25" s="23"/>
      <c r="K25" s="23"/>
      <c r="L25" s="2" t="s">
        <v>146</v>
      </c>
      <c r="M25" s="3" t="str">
        <f>IF(F25=0,"-")</f>
        <v>-</v>
      </c>
      <c r="N25" s="3" t="str">
        <f t="shared" si="3"/>
        <v>-</v>
      </c>
    </row>
    <row r="26" spans="1:14" ht="60" x14ac:dyDescent="0.25">
      <c r="A26" s="20" t="s">
        <v>164</v>
      </c>
      <c r="B26" s="20" t="s">
        <v>165</v>
      </c>
      <c r="C26" s="20" t="s">
        <v>166</v>
      </c>
      <c r="D26" s="20">
        <v>0</v>
      </c>
      <c r="E26" s="21">
        <v>1</v>
      </c>
      <c r="F26" s="20">
        <v>1</v>
      </c>
      <c r="G26" s="21">
        <v>1</v>
      </c>
      <c r="H26" s="22">
        <v>100</v>
      </c>
      <c r="I26" s="22" t="s">
        <v>21</v>
      </c>
      <c r="J26" s="23"/>
      <c r="K26" s="23"/>
      <c r="L26" s="2" t="s">
        <v>146</v>
      </c>
      <c r="M26" s="3">
        <f>MIN(H26, 100)</f>
        <v>100</v>
      </c>
      <c r="N26" s="3">
        <v>100</v>
      </c>
    </row>
  </sheetData>
  <mergeCells count="15">
    <mergeCell ref="A1:N1"/>
    <mergeCell ref="K4:K6"/>
    <mergeCell ref="L4:L6"/>
    <mergeCell ref="M4:M6"/>
    <mergeCell ref="N4:N6"/>
    <mergeCell ref="A2:N2"/>
    <mergeCell ref="E4:G4"/>
    <mergeCell ref="F5:G5"/>
    <mergeCell ref="D4:D6"/>
    <mergeCell ref="H4:H6"/>
    <mergeCell ref="I4:I6"/>
    <mergeCell ref="J4:J6"/>
    <mergeCell ref="A4:A6"/>
    <mergeCell ref="B4:B6"/>
    <mergeCell ref="C4:C6"/>
  </mergeCells>
  <pageMargins left="0.23622047244094491" right="0.23622047244094491" top="0.74803149606299213" bottom="0.74803149606299213" header="0.31496062992125984" footer="0.31496062992125984"/>
  <pageSetup paperSize="9" scale="60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rgb="FFFF0000"/>
    <pageSetUpPr fitToPage="1"/>
  </sheetPr>
  <dimension ref="A1:F6"/>
  <sheetViews>
    <sheetView workbookViewId="0">
      <selection activeCell="A3" sqref="A3"/>
    </sheetView>
  </sheetViews>
  <sheetFormatPr defaultColWidth="8.85546875" defaultRowHeight="15" x14ac:dyDescent="0.25"/>
  <cols>
    <col min="1" max="1" width="4.85546875" style="1" customWidth="1"/>
    <col min="2" max="2" width="33" style="1" customWidth="1"/>
    <col min="3" max="3" width="38" style="1" customWidth="1"/>
    <col min="4" max="4" width="47.28515625" style="1" customWidth="1"/>
    <col min="5" max="5" width="41.7109375" style="1" customWidth="1"/>
    <col min="6" max="6" width="52.7109375" style="1" customWidth="1"/>
    <col min="7" max="16384" width="8.85546875" style="1"/>
  </cols>
  <sheetData>
    <row r="1" spans="1:6" x14ac:dyDescent="0.25">
      <c r="A1" s="76" t="s">
        <v>132</v>
      </c>
      <c r="B1" s="76"/>
      <c r="C1" s="76"/>
      <c r="D1" s="76"/>
      <c r="E1" s="76"/>
      <c r="F1" s="76"/>
    </row>
    <row r="2" spans="1:6" x14ac:dyDescent="0.25">
      <c r="A2" s="76" t="s">
        <v>163</v>
      </c>
      <c r="B2" s="76"/>
      <c r="C2" s="76"/>
      <c r="D2" s="76"/>
      <c r="E2" s="76"/>
      <c r="F2" s="76"/>
    </row>
    <row r="4" spans="1:6" ht="30" x14ac:dyDescent="0.25">
      <c r="A4" s="8" t="s">
        <v>0</v>
      </c>
      <c r="B4" s="8" t="s">
        <v>55</v>
      </c>
      <c r="C4" s="8" t="s">
        <v>56</v>
      </c>
      <c r="D4" s="8" t="s">
        <v>57</v>
      </c>
      <c r="E4" s="8" t="s">
        <v>58</v>
      </c>
      <c r="F4" s="8" t="s">
        <v>59</v>
      </c>
    </row>
    <row r="5" spans="1:6" s="24" customFormat="1" ht="20.45" customHeight="1" x14ac:dyDescent="0.25">
      <c r="A5" s="12">
        <v>2</v>
      </c>
      <c r="B5" s="85" t="s">
        <v>122</v>
      </c>
      <c r="C5" s="85"/>
      <c r="D5" s="85"/>
      <c r="E5" s="12"/>
      <c r="F5" s="12"/>
    </row>
    <row r="6" spans="1:6" ht="216" customHeight="1" x14ac:dyDescent="0.25">
      <c r="A6" s="11" t="s">
        <v>60</v>
      </c>
      <c r="B6" s="11" t="s">
        <v>123</v>
      </c>
      <c r="C6" s="11" t="s">
        <v>124</v>
      </c>
      <c r="D6" s="11" t="s">
        <v>125</v>
      </c>
      <c r="E6" s="11" t="s">
        <v>126</v>
      </c>
      <c r="F6" s="23"/>
    </row>
  </sheetData>
  <mergeCells count="3">
    <mergeCell ref="B5:D5"/>
    <mergeCell ref="A1:F1"/>
    <mergeCell ref="A2:F2"/>
  </mergeCells>
  <pageMargins left="0.25" right="0.25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tabColor rgb="FFFFFF00"/>
    <pageSetUpPr fitToPage="1"/>
  </sheetPr>
  <dimension ref="A1:H7"/>
  <sheetViews>
    <sheetView view="pageBreakPreview" zoomScaleSheetLayoutView="100" workbookViewId="0">
      <selection activeCell="E5" sqref="E5"/>
    </sheetView>
  </sheetViews>
  <sheetFormatPr defaultColWidth="8.85546875" defaultRowHeight="15" x14ac:dyDescent="0.25"/>
  <cols>
    <col min="1" max="1" width="6.28515625" style="14" customWidth="1"/>
    <col min="2" max="2" width="42.28515625" style="14" customWidth="1"/>
    <col min="3" max="3" width="14.5703125" style="14" customWidth="1"/>
    <col min="4" max="4" width="14.85546875" style="14" customWidth="1"/>
    <col min="5" max="5" width="16.28515625" style="14" customWidth="1"/>
    <col min="6" max="6" width="14.28515625" style="14" customWidth="1"/>
    <col min="7" max="7" width="17.7109375" style="14" customWidth="1"/>
    <col min="8" max="8" width="46.42578125" style="14" customWidth="1"/>
    <col min="9" max="16384" width="8.85546875" style="14"/>
  </cols>
  <sheetData>
    <row r="1" spans="1:8" x14ac:dyDescent="0.25">
      <c r="A1" s="76" t="s">
        <v>133</v>
      </c>
      <c r="B1" s="76"/>
      <c r="C1" s="76"/>
      <c r="D1" s="76"/>
      <c r="E1" s="76"/>
      <c r="F1" s="76"/>
      <c r="G1" s="76"/>
      <c r="H1" s="76"/>
    </row>
    <row r="2" spans="1:8" x14ac:dyDescent="0.25">
      <c r="A2" s="76" t="s">
        <v>163</v>
      </c>
      <c r="B2" s="76"/>
      <c r="C2" s="76"/>
      <c r="D2" s="76"/>
      <c r="E2" s="76"/>
      <c r="F2" s="76"/>
      <c r="G2" s="76"/>
      <c r="H2" s="76"/>
    </row>
    <row r="3" spans="1:8" ht="14.45" customHeight="1" x14ac:dyDescent="0.25"/>
    <row r="4" spans="1:8" ht="90" x14ac:dyDescent="0.25">
      <c r="A4" s="2" t="s">
        <v>0</v>
      </c>
      <c r="B4" s="2" t="s">
        <v>48</v>
      </c>
      <c r="C4" s="2" t="s">
        <v>49</v>
      </c>
      <c r="D4" s="2" t="s">
        <v>50</v>
      </c>
      <c r="E4" s="2" t="s">
        <v>51</v>
      </c>
      <c r="F4" s="2" t="s">
        <v>52</v>
      </c>
      <c r="G4" s="2" t="s">
        <v>53</v>
      </c>
      <c r="H4" s="2" t="s">
        <v>54</v>
      </c>
    </row>
    <row r="5" spans="1:8" s="15" customFormat="1" ht="28.5" x14ac:dyDescent="0.2">
      <c r="A5" s="4" t="s">
        <v>22</v>
      </c>
      <c r="B5" s="4" t="s">
        <v>101</v>
      </c>
      <c r="C5" s="4" t="s">
        <v>144</v>
      </c>
      <c r="D5" s="5">
        <f>Показатели!M7</f>
        <v>100</v>
      </c>
      <c r="E5" s="5">
        <f>Показатели!N7</f>
        <v>100.618651511062</v>
      </c>
      <c r="F5" s="5">
        <f>('Основной отчет'!I9+0.5*'Основной отчет'!I10)/'Основной отчет'!I8*100</f>
        <v>100</v>
      </c>
      <c r="G5" s="5">
        <f>D5*0.3+(E5-3)*0.35+F5*0.35</f>
        <v>99.166528028871696</v>
      </c>
      <c r="H5" s="4" t="str">
        <f>IF(G5&gt;=97,"Высокий уровень эффективности",IF(G5&gt;=92,"Средний уровень эффективности",IF(G5&gt;=85,"Уровень эффективности ниже среднего","Низкий уровень эффективности")))</f>
        <v>Высокий уровень эффективности</v>
      </c>
    </row>
    <row r="6" spans="1:8" ht="30" x14ac:dyDescent="0.25">
      <c r="A6" s="6" t="s">
        <v>23</v>
      </c>
      <c r="B6" s="6" t="s">
        <v>83</v>
      </c>
      <c r="C6" s="4" t="s">
        <v>144</v>
      </c>
      <c r="D6" s="7">
        <f>Показатели!M10</f>
        <v>100</v>
      </c>
      <c r="E6" s="7">
        <f>Показатели!N10</f>
        <v>116.15488095238096</v>
      </c>
      <c r="F6" s="7">
        <f>('Основной отчет'!I39+0.5*'Основной отчет'!I40)/'Основной отчет'!I38*100</f>
        <v>100</v>
      </c>
      <c r="G6" s="7">
        <f>D6*0.3+(E6-3)*0.35+F6*0.35</f>
        <v>104.60420833333333</v>
      </c>
      <c r="H6" s="6" t="str">
        <f t="shared" ref="H6" si="0">IF(G6&gt;=97,"Высокий уровень эффективности",IF(G6&gt;=92,"Средний уровень эффективности",IF(G6&gt;=85,"Уровень эффективности ниже среднего","Низкий уровень эффективности")))</f>
        <v>Высокий уровень эффективности</v>
      </c>
    </row>
    <row r="7" spans="1:8" ht="45" x14ac:dyDescent="0.25">
      <c r="A7" s="6" t="s">
        <v>42</v>
      </c>
      <c r="B7" s="6" t="s">
        <v>122</v>
      </c>
      <c r="C7" s="4" t="s">
        <v>145</v>
      </c>
      <c r="D7" s="7">
        <f>Показатели!M19</f>
        <v>100</v>
      </c>
      <c r="E7" s="7">
        <f>Показатели!N19</f>
        <v>78.922773356572222</v>
      </c>
      <c r="F7" s="7">
        <f>('Основной отчет'!I104+0.5*'Основной отчет'!I105)/'Основной отчет'!I103*100</f>
        <v>100</v>
      </c>
      <c r="G7" s="7">
        <f t="shared" ref="G7" si="1">D7*0.3+(E7-3)*0.35+F7*0.35</f>
        <v>91.572970674800274</v>
      </c>
      <c r="H7" s="6" t="str">
        <f>IF(G7&gt;=97,"Высокий уровень эффективности",IF(G7&gt;=92,"Средний уровень эффективности",IF(G7&gt;=85,"Уровень эффективности ниже среднего","Низкий уровень эффективности")))</f>
        <v>Уровень эффективности ниже среднего</v>
      </c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Основной отчет</vt:lpstr>
      <vt:lpstr>Показатели</vt:lpstr>
      <vt:lpstr>Финансовая поддержка</vt:lpstr>
      <vt:lpstr>Оценка эффективности</vt:lpstr>
      <vt:lpstr>'Основной отчет'!_ftn1</vt:lpstr>
      <vt:lpstr>'Основной отчет'!_ftn2</vt:lpstr>
      <vt:lpstr>'Основной отчет'!_ftnref1</vt:lpstr>
      <vt:lpstr>'Основной отчет'!_ftnref2</vt:lpstr>
      <vt:lpstr>'Основной отчет'!Заголовки_для_печати</vt:lpstr>
      <vt:lpstr>Показатели!Заголовки_для_печати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2026-02-17T07:15:05Z</dcterms:modified>
</cp:coreProperties>
</file>