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20" windowWidth="23256" windowHeight="13176" activeTab="1"/>
  </bookViews>
  <sheets>
    <sheet name="Основной отчет" sheetId="1" r:id="rId1"/>
    <sheet name="Показатели" sheetId="2" r:id="rId2"/>
    <sheet name="Финансовая поддержка" sheetId="3" r:id="rId3"/>
    <sheet name="Оценка эффективности" sheetId="4" r:id="rId4"/>
  </sheets>
  <definedNames>
    <definedName name="_ftn1" localSheetId="0">'Основной отчет'!$C$9</definedName>
    <definedName name="_ftn2" localSheetId="0">'Основной отчет'!$C$10</definedName>
    <definedName name="_ftnref1" localSheetId="0">'Основной отчет'!$D$6</definedName>
    <definedName name="_ftnref2" localSheetId="0">'Основной отчет'!$E$6</definedName>
  </definedNames>
  <calcPr calcId="145621"/>
</workbook>
</file>

<file path=xl/calcChain.xml><?xml version="1.0" encoding="utf-8"?>
<calcChain xmlns="http://schemas.openxmlformats.org/spreadsheetml/2006/main">
  <c r="M18" i="2" l="1"/>
  <c r="N18" i="2"/>
  <c r="M13" i="2"/>
  <c r="N7" i="2"/>
  <c r="M7" i="2"/>
  <c r="N27" i="2" l="1"/>
  <c r="M27" i="2"/>
  <c r="I27" i="2"/>
  <c r="H27" i="2"/>
  <c r="E10" i="1"/>
  <c r="E11" i="1"/>
  <c r="D11" i="1"/>
  <c r="D10" i="1"/>
  <c r="E6" i="4" l="1"/>
  <c r="N21" i="2" l="1"/>
  <c r="N24" i="2"/>
  <c r="N25" i="2"/>
  <c r="N17" i="2"/>
  <c r="N15" i="2"/>
  <c r="N16" i="2"/>
  <c r="N14" i="2"/>
  <c r="I14" i="2" l="1"/>
  <c r="I22" i="2" l="1"/>
  <c r="N22" i="2" s="1"/>
  <c r="E149" i="1" l="1"/>
  <c r="E113" i="1"/>
  <c r="I72" i="1" l="1"/>
  <c r="H9" i="2" l="1"/>
  <c r="I9" i="2"/>
  <c r="N9" i="2" s="1"/>
  <c r="H10" i="2"/>
  <c r="I10" i="2"/>
  <c r="N10" i="2" s="1"/>
  <c r="H11" i="2"/>
  <c r="I11" i="2"/>
  <c r="N11" i="2" s="1"/>
  <c r="H12" i="2"/>
  <c r="I12" i="2"/>
  <c r="N12" i="2" s="1"/>
  <c r="H14" i="2"/>
  <c r="H15" i="2"/>
  <c r="I15" i="2"/>
  <c r="H16" i="2"/>
  <c r="I16" i="2"/>
  <c r="H17" i="2"/>
  <c r="I17" i="2"/>
  <c r="I19" i="2"/>
  <c r="I20" i="2"/>
  <c r="H21" i="2"/>
  <c r="I21" i="2"/>
  <c r="H22" i="2"/>
  <c r="H23" i="2"/>
  <c r="I23" i="2"/>
  <c r="N23" i="2" s="1"/>
  <c r="H24" i="2"/>
  <c r="I24" i="2"/>
  <c r="H25" i="2"/>
  <c r="I25" i="2"/>
  <c r="H26" i="2"/>
  <c r="I26" i="2"/>
  <c r="N26" i="2" s="1"/>
  <c r="H28" i="2"/>
  <c r="I28" i="2"/>
  <c r="N28" i="2" s="1"/>
  <c r="I8" i="2"/>
  <c r="N8" i="2" s="1"/>
  <c r="H8" i="2"/>
  <c r="M21" i="2"/>
  <c r="M22" i="2"/>
  <c r="M23" i="2"/>
  <c r="M24" i="2"/>
  <c r="M25" i="2"/>
  <c r="M26" i="2"/>
  <c r="M28" i="2"/>
  <c r="M15" i="2"/>
  <c r="M16" i="2"/>
  <c r="M17" i="2"/>
  <c r="M14" i="2"/>
  <c r="M9" i="2"/>
  <c r="M10" i="2"/>
  <c r="M11" i="2"/>
  <c r="M12" i="2"/>
  <c r="M8" i="2"/>
  <c r="I76" i="1"/>
  <c r="I27" i="1"/>
  <c r="I31" i="1" s="1"/>
  <c r="I60" i="1"/>
  <c r="I58" i="1"/>
  <c r="I47" i="1"/>
  <c r="I51" i="1" s="1"/>
  <c r="I45" i="1"/>
  <c r="I43" i="1"/>
  <c r="I37" i="1"/>
  <c r="I41" i="1" s="1"/>
  <c r="I25" i="1"/>
  <c r="I22" i="1"/>
  <c r="I26" i="1" s="1"/>
  <c r="I17" i="1"/>
  <c r="I21" i="1" s="1"/>
  <c r="I12" i="1"/>
  <c r="I16" i="1" s="1"/>
  <c r="I85" i="1"/>
  <c r="I80" i="1" s="1"/>
  <c r="I84" i="1"/>
  <c r="I79" i="1" s="1"/>
  <c r="I83" i="1"/>
  <c r="I78" i="1" s="1"/>
  <c r="I82" i="1"/>
  <c r="I77" i="1" s="1"/>
  <c r="I112" i="1"/>
  <c r="I115" i="1"/>
  <c r="I114" i="1"/>
  <c r="I113" i="1"/>
  <c r="D7" i="4" l="1"/>
  <c r="E7" i="4"/>
  <c r="E5" i="4"/>
  <c r="I116" i="1"/>
  <c r="I81" i="1"/>
  <c r="F6" i="4"/>
  <c r="I86" i="1"/>
  <c r="D6" i="4"/>
  <c r="D5" i="4"/>
  <c r="G6" i="4" l="1"/>
  <c r="H6" i="4" s="1"/>
  <c r="I132" i="1" l="1"/>
  <c r="I135" i="1"/>
  <c r="I110" i="1" s="1"/>
  <c r="I134" i="1"/>
  <c r="I109" i="1" s="1"/>
  <c r="I133" i="1"/>
  <c r="I108" i="1" s="1"/>
  <c r="I52" i="1" l="1"/>
  <c r="I56" i="1" s="1"/>
  <c r="I107" i="1"/>
  <c r="F7" i="4" s="1"/>
  <c r="G7" i="4" s="1"/>
  <c r="H7" i="4" s="1"/>
  <c r="I147" i="1"/>
  <c r="I148" i="1"/>
  <c r="I150" i="1"/>
  <c r="I145" i="1" s="1"/>
  <c r="I10" i="1" s="1"/>
  <c r="I149" i="1"/>
  <c r="I144" i="1" s="1"/>
  <c r="I9" i="1" s="1"/>
  <c r="E144" i="1"/>
  <c r="E9" i="1" s="1"/>
  <c r="E14" i="1" s="1"/>
  <c r="F14" i="1" s="1"/>
  <c r="D149" i="1"/>
  <c r="E157" i="1"/>
  <c r="D157" i="1"/>
  <c r="F164" i="1"/>
  <c r="D162" i="1"/>
  <c r="E163" i="1"/>
  <c r="D163" i="1"/>
  <c r="D148" i="1" s="1"/>
  <c r="E133" i="1"/>
  <c r="E132" i="1" s="1"/>
  <c r="D133" i="1"/>
  <c r="D132" i="1" s="1"/>
  <c r="F138" i="1"/>
  <c r="E137" i="1"/>
  <c r="D137" i="1"/>
  <c r="D113" i="1"/>
  <c r="E83" i="1"/>
  <c r="E82" i="1" s="1"/>
  <c r="D83" i="1"/>
  <c r="D82" i="1" s="1"/>
  <c r="E127" i="1"/>
  <c r="D127" i="1"/>
  <c r="F123" i="1"/>
  <c r="E122" i="1"/>
  <c r="D122" i="1"/>
  <c r="F118" i="1"/>
  <c r="E117" i="1"/>
  <c r="D117" i="1"/>
  <c r="F103" i="1"/>
  <c r="E102" i="1"/>
  <c r="D102" i="1"/>
  <c r="F98" i="1"/>
  <c r="E97" i="1"/>
  <c r="D97" i="1"/>
  <c r="F93" i="1"/>
  <c r="E92" i="1"/>
  <c r="D92" i="1"/>
  <c r="F88" i="1"/>
  <c r="E87" i="1"/>
  <c r="D87" i="1"/>
  <c r="E72" i="1"/>
  <c r="D72" i="1"/>
  <c r="E67" i="1"/>
  <c r="D67" i="1"/>
  <c r="E62" i="1"/>
  <c r="D62" i="1"/>
  <c r="E57" i="1"/>
  <c r="D57" i="1"/>
  <c r="E52" i="1"/>
  <c r="D52" i="1"/>
  <c r="E47" i="1"/>
  <c r="D47" i="1"/>
  <c r="E42" i="1"/>
  <c r="D42" i="1"/>
  <c r="E37" i="1"/>
  <c r="D37" i="1"/>
  <c r="E32" i="1"/>
  <c r="D32" i="1"/>
  <c r="E27" i="1"/>
  <c r="D27" i="1"/>
  <c r="E22" i="1"/>
  <c r="D22" i="1"/>
  <c r="E17" i="1"/>
  <c r="D17" i="1"/>
  <c r="D12" i="1"/>
  <c r="F38" i="1"/>
  <c r="F28" i="1"/>
  <c r="F23" i="1"/>
  <c r="I143" i="1" l="1"/>
  <c r="I8" i="1" s="1"/>
  <c r="I151" i="1"/>
  <c r="F37" i="1"/>
  <c r="F92" i="1"/>
  <c r="F122" i="1"/>
  <c r="E162" i="1"/>
  <c r="F162" i="1" s="1"/>
  <c r="E148" i="1"/>
  <c r="E147" i="1" s="1"/>
  <c r="F113" i="1"/>
  <c r="D108" i="1"/>
  <c r="D107" i="1" s="1"/>
  <c r="D147" i="1"/>
  <c r="D143" i="1"/>
  <c r="I111" i="1"/>
  <c r="F22" i="1"/>
  <c r="E112" i="1"/>
  <c r="E108" i="1"/>
  <c r="F149" i="1"/>
  <c r="D144" i="1"/>
  <c r="D9" i="1" s="1"/>
  <c r="I70" i="1"/>
  <c r="I69" i="1"/>
  <c r="I68" i="1"/>
  <c r="I142" i="1"/>
  <c r="E78" i="1"/>
  <c r="F144" i="1"/>
  <c r="F87" i="1"/>
  <c r="F97" i="1"/>
  <c r="D78" i="1"/>
  <c r="F102" i="1"/>
  <c r="F132" i="1"/>
  <c r="F133" i="1"/>
  <c r="D112" i="1"/>
  <c r="F117" i="1"/>
  <c r="F137" i="1"/>
  <c r="D152" i="1"/>
  <c r="F82" i="1"/>
  <c r="F83" i="1"/>
  <c r="F9" i="1"/>
  <c r="F27" i="1"/>
  <c r="D8" i="1" l="1"/>
  <c r="D7" i="1" s="1"/>
  <c r="E77" i="1"/>
  <c r="F112" i="1"/>
  <c r="I64" i="1"/>
  <c r="I63" i="1"/>
  <c r="I65" i="1"/>
  <c r="I7" i="1"/>
  <c r="D142" i="1"/>
  <c r="F108" i="1"/>
  <c r="E107" i="1"/>
  <c r="F107" i="1" s="1"/>
  <c r="D77" i="1"/>
  <c r="F78" i="1"/>
  <c r="F157" i="1"/>
  <c r="F158" i="1"/>
  <c r="F77" i="1" l="1"/>
  <c r="E143" i="1"/>
  <c r="E8" i="1" s="1"/>
  <c r="F8" i="1" s="1"/>
  <c r="F5" i="4"/>
  <c r="G5" i="4" s="1"/>
  <c r="H5" i="4" s="1"/>
  <c r="I11" i="1"/>
  <c r="E152" i="1"/>
  <c r="F152" i="1" s="1"/>
  <c r="F153" i="1"/>
  <c r="E7" i="1" l="1"/>
  <c r="F7" i="1" s="1"/>
  <c r="E13" i="1"/>
  <c r="E12" i="1" s="1"/>
  <c r="F12" i="1" s="1"/>
  <c r="F143" i="1"/>
  <c r="E142" i="1"/>
  <c r="F142" i="1" s="1"/>
  <c r="F147" i="1"/>
  <c r="F148" i="1"/>
  <c r="I146" i="1"/>
  <c r="I136" i="1"/>
  <c r="F13" i="1" l="1"/>
</calcChain>
</file>

<file path=xl/sharedStrings.xml><?xml version="1.0" encoding="utf-8"?>
<sst xmlns="http://schemas.openxmlformats.org/spreadsheetml/2006/main" count="559" uniqueCount="183">
  <si>
    <t>№ п/п</t>
  </si>
  <si>
    <t>Муниципальная программа, подпрограмма, основное мероприятие, мероприятие</t>
  </si>
  <si>
    <t>Объемы и источники финансирования 
(тыс. руб.)</t>
  </si>
  <si>
    <t>Заплани-ровано на отчетный год</t>
  </si>
  <si>
    <t>Степень освое-ния средств</t>
  </si>
  <si>
    <t>Результаты выполнения мероприятий</t>
  </si>
  <si>
    <t>Ожидаемые результаты реализации (краткая характеристика) мероприятий</t>
  </si>
  <si>
    <t>Фактические результаты реализации (краткая характеристика) мероприятий</t>
  </si>
  <si>
    <t xml:space="preserve">Выполне-ние (да / нет / частично) </t>
  </si>
  <si>
    <t>Соисполнители</t>
  </si>
  <si>
    <t>Причины низкой степени освоения средств, невыполнения мероприятий</t>
  </si>
  <si>
    <t>Источник</t>
  </si>
  <si>
    <t xml:space="preserve">Фактическое исполнение </t>
  </si>
  <si>
    <t>Всего:</t>
  </si>
  <si>
    <t>МБ</t>
  </si>
  <si>
    <t>ФБ</t>
  </si>
  <si>
    <t>ОБ</t>
  </si>
  <si>
    <t>ВБ</t>
  </si>
  <si>
    <t>Муниципальная программа «Развитие конкурентоспособной экономики»</t>
  </si>
  <si>
    <t xml:space="preserve">Количество мероприятий, всего, в т.ч. </t>
  </si>
  <si>
    <t>Выполнены в полном объеме</t>
  </si>
  <si>
    <t>Выполнены частично</t>
  </si>
  <si>
    <t>Не выполнены</t>
  </si>
  <si>
    <t>Степень выполнения мероприятий</t>
  </si>
  <si>
    <t>-</t>
  </si>
  <si>
    <t>КЭР</t>
  </si>
  <si>
    <t>СД</t>
  </si>
  <si>
    <t>АГМ</t>
  </si>
  <si>
    <t>КСП</t>
  </si>
  <si>
    <t>КСПВООДМ</t>
  </si>
  <si>
    <t>КК</t>
  </si>
  <si>
    <t>КФКСиОЗ</t>
  </si>
  <si>
    <t>КО</t>
  </si>
  <si>
    <t>УФ</t>
  </si>
  <si>
    <t>КРГХ</t>
  </si>
  <si>
    <t>КТРиС</t>
  </si>
  <si>
    <t>КЖП</t>
  </si>
  <si>
    <t>КИО</t>
  </si>
  <si>
    <t>Подпрограмма 1 «Повышение инвестиционной и туристской привлекательности города Мурманска»</t>
  </si>
  <si>
    <t>1.</t>
  </si>
  <si>
    <t>КЭР, СД, АГМ, КСП, КИО, КСПВООДМ, КК, КФКСиОЗ, КО, УФ, КРГХ, КТРиС, КЖП</t>
  </si>
  <si>
    <t>1.1.</t>
  </si>
  <si>
    <t>Мероприятие «Мероприятия по повышению инвестиционной привлекательности»</t>
  </si>
  <si>
    <t>1.1.1.</t>
  </si>
  <si>
    <t>1.1.2.</t>
  </si>
  <si>
    <t>Мероприятие 
«Оплата членских взносов муниципального образования город Мурманск за участие в организациях межмуниципального сотрудничества»</t>
  </si>
  <si>
    <t>КЭР, КСП</t>
  </si>
  <si>
    <t>1.1.3.</t>
  </si>
  <si>
    <t>КЭР, СД, АГМ, КИО, КСПВООДМ, КК, КФКСиОЗ, КО, УФ, КРГХ, КТРиС, КЖП</t>
  </si>
  <si>
    <t>Мероприятие «Мероприятия по развитию туристской деятельности»</t>
  </si>
  <si>
    <t>1.1.4.</t>
  </si>
  <si>
    <t>2.</t>
  </si>
  <si>
    <t>Подпрограмма 2 «Развитие и поддержка малого и среднего предпринимательства в городе Мурманске»</t>
  </si>
  <si>
    <t>Мероприятие «Оказание информационно-консультационной поддержки субъектам МСП»</t>
  </si>
  <si>
    <t>2.1.1.</t>
  </si>
  <si>
    <t>2.1.2.</t>
  </si>
  <si>
    <t>2.1.3.</t>
  </si>
  <si>
    <t>Мероприятие «Оказание имущественной поддержки субъектам МСП и самозанятым гражданам»</t>
  </si>
  <si>
    <t>2.1.</t>
  </si>
  <si>
    <t>Основное мероприятие «Создание благоприятных условий для развития субъектов малого и среднего предпринимательства в городе Мурманске»</t>
  </si>
  <si>
    <t>2.2.</t>
  </si>
  <si>
    <t>Основное мероприятие «Развитие потребительского рынка в городе Мурманске»</t>
  </si>
  <si>
    <t>2.2.1.</t>
  </si>
  <si>
    <t>Мероприятие «Проведение общегородских конкурсов и мероприятий выездной торговли»</t>
  </si>
  <si>
    <t>3.</t>
  </si>
  <si>
    <t>Основное мероприятие 1 «Эффективное выполнение муниципальных функций в сфере создания условий для комплексного социально-экономического развития города Мурманска»</t>
  </si>
  <si>
    <t>3.1.</t>
  </si>
  <si>
    <t>3.1.1.</t>
  </si>
  <si>
    <t>Расходы на выплаты по оплате труда работников органов местного самоуправления</t>
  </si>
  <si>
    <t>Расходы на обеспечение функций работников органов местного самоуправления</t>
  </si>
  <si>
    <t>3.1.2.</t>
  </si>
  <si>
    <t>3.1.3.</t>
  </si>
  <si>
    <t>Субвенция на осуществление органами местного самоуправления муниципальных образований со статусом городского округа и муниципального района отдельных государственных полномочий по сбору сведений для формирования и ведения торгового реестра</t>
  </si>
  <si>
    <t>да</t>
  </si>
  <si>
    <t>КЭР, организации инфраструктуры поддержки субъектов МСП</t>
  </si>
  <si>
    <t>КЭР, КИО, организации инфраструктуры поддержки субъектов МСП</t>
  </si>
  <si>
    <t>За отчетный период представители города Мурманска приняли участие в 10 конгрессно-выставочных и международных мероприятиях</t>
  </si>
  <si>
    <t>Мероприятие предусматривает оплату членских взносов за участие муниципального образования город Мурманск в организациях межмуниципального сотрудничества:
- Совет муниципальных образований Мурманской области;
- Ассоциация экономического взаимодействия «Союз городов Заполярья и Крайнего Севера»;
- Межрегиональная ассоциация субъектов Российской Федерации и городов, шефствующих над кораблями и частями Северного флота;
- Союз муниципальных контрольно-счетных органов</t>
  </si>
  <si>
    <t>Мероприятие предусматривает: обеспечение функционирования инвестиционного портала города Мурманска, проведение заседаний Инвестиционного совета муниципального образования город Мурманск, актуализацию инвестиционного паспорта города Мурманска, реестра и каталога инвестиционных проектов и иные меры, направленные на продвижение инвестиционной привлекательности города Мурманска</t>
  </si>
  <si>
    <t>Отчет о ходе реализации муниципальной программы</t>
  </si>
  <si>
    <t>«Развитие конкурентоспособной экономики» на 2023-2028 годы</t>
  </si>
  <si>
    <t>Муниципальная программа, подпрограмма, показатель</t>
  </si>
  <si>
    <t>Ед. изм.</t>
  </si>
  <si>
    <t>Направ-ленность</t>
  </si>
  <si>
    <t>Значение показателя</t>
  </si>
  <si>
    <t>факт</t>
  </si>
  <si>
    <t>план</t>
  </si>
  <si>
    <t>Степень достиже-ния показателя (ДП)</t>
  </si>
  <si>
    <t xml:space="preserve">Причины отклонения от плана и (или) отсутствия положительной динамики </t>
  </si>
  <si>
    <t>Предлагаемые меры по улучшению значений показателя</t>
  </si>
  <si>
    <t>Степень достижения показателя для расчета К1</t>
  </si>
  <si>
    <t>Динамика значения показателя для расчета К2</t>
  </si>
  <si>
    <t>Объем инвестиций в основной капитал (без субъектов МСП)</t>
  </si>
  <si>
    <t>Объем инвестиций в основной капитал (без субъектов МСП) в расчете на одного жителя</t>
  </si>
  <si>
    <t>Объем въездного туристского потока (КСР)</t>
  </si>
  <si>
    <t>Число субъектов МСП в городе Мурманске</t>
  </si>
  <si>
    <t>Число субъектов МСП в расчете на 10 тыс. человек населения</t>
  </si>
  <si>
    <t>0.1.</t>
  </si>
  <si>
    <t>0.2.</t>
  </si>
  <si>
    <t>0.3.</t>
  </si>
  <si>
    <t>0.4.</t>
  </si>
  <si>
    <t>0.5.</t>
  </si>
  <si>
    <t>млн. руб.</t>
  </si>
  <si>
    <t>тыс. руб.</t>
  </si>
  <si>
    <t>тыс. чел.</t>
  </si>
  <si>
    <t>ед.</t>
  </si>
  <si>
    <t>Муниципальная программа "Развитие конкурентоспособной экономики"</t>
  </si>
  <si>
    <t>Подпрограмма 1 "Повышение инвестиционной и туристской привлекательности города Мурманска"</t>
  </si>
  <si>
    <t>Количество мероприятий по повышению инвестиционной привлекательности города Мурманска</t>
  </si>
  <si>
    <t>Количество организаций межмуниципального сотрудничества, членом которых является город Мурманск</t>
  </si>
  <si>
    <t>Количество проведенных презентационных мероприятий в городе, регионах РФ и за рубежом</t>
  </si>
  <si>
    <t>Количество мероприятий по развитию внутреннего и въездного туризма в городе Мурманске</t>
  </si>
  <si>
    <t>1.2.</t>
  </si>
  <si>
    <t>1.3.</t>
  </si>
  <si>
    <t>1.4.</t>
  </si>
  <si>
    <t xml:space="preserve">2. </t>
  </si>
  <si>
    <t>Количество мероприятий (семинары, конференции и т.п.) по вопросам развития и поддержки МСП</t>
  </si>
  <si>
    <t>Количество участников, посетивших мероприятия (семинары, конференции и т.п.) по вопросам развития и поддержки МСП</t>
  </si>
  <si>
    <t>Количество субъектов МСП и самозанятых, получивших финансовую поддержку</t>
  </si>
  <si>
    <t>Количество записей, внесенных в реестр объектов потребительского рынка города Мурманска</t>
  </si>
  <si>
    <t>Количество записей, внесенных в торговый реестр Мурманской области</t>
  </si>
  <si>
    <t>Количество общегородских конкурсов и мероприятий выездной торговли</t>
  </si>
  <si>
    <t>Количество участников общегородских конкурсов и мероприятий выездной торговли</t>
  </si>
  <si>
    <t>Количество муниципальных объектов, переданных субъектам МСП и самозанятым гражданам в качестве имущественной поддержки</t>
  </si>
  <si>
    <t>Количество объектов, включенных в перечень муниципального имущества города Мурманска, предназначенного для оказания имущественной поддержки субъектам МСП и самозанятым гражданам</t>
  </si>
  <si>
    <t>2.3.</t>
  </si>
  <si>
    <t>2.4.</t>
  </si>
  <si>
    <t>2.5.</t>
  </si>
  <si>
    <t>2.6.</t>
  </si>
  <si>
    <t>2.7.</t>
  </si>
  <si>
    <t>2.8.</t>
  </si>
  <si>
    <t>2.9.</t>
  </si>
  <si>
    <t>шт.</t>
  </si>
  <si>
    <t>чел.</t>
  </si>
  <si>
    <t>Динамика значения показателя по сравнению с предшествующим годом (Дин)</t>
  </si>
  <si>
    <t>Соисполнитель, ответственный за выполнение показателя</t>
  </si>
  <si>
    <t>Информация о реализации мер финансовой поддержки в сфере реализации муниципальной программы</t>
  </si>
  <si>
    <t>Муниципальная программа, подпрограмма</t>
  </si>
  <si>
    <t>Ответственный исполнитель</t>
  </si>
  <si>
    <t>К1 (степень достижения показателей)</t>
  </si>
  <si>
    <t>К2 (динамика значений показателей по сравнению с предшествующим годом)</t>
  </si>
  <si>
    <t>К3 (степень выполнения мероприятий)</t>
  </si>
  <si>
    <t>ЭГП (интегральный показатель эффективности)</t>
  </si>
  <si>
    <t>Оценка</t>
  </si>
  <si>
    <t>Наименование меры финансовой поддержки</t>
  </si>
  <si>
    <t>Цель предоставления</t>
  </si>
  <si>
    <t>Нормативный акт</t>
  </si>
  <si>
    <t>Связь с показателями муниципальной программы</t>
  </si>
  <si>
    <t>Информация о реализации</t>
  </si>
  <si>
    <t>Подпрограмма 2 "Развитие и поддержка малого и среднего предпринимательства в городе Мурманске"</t>
  </si>
  <si>
    <t>Мероприятие предусматривает предоставление в аренду муниципального имущества города Мурманска субъектам МСП для осуществления социально-значимых, а также приоритетных видов деятельности без проведения торгов в качестве муниципальной преференции, в соответствии с главой 5 Федерального закона от 26.07.2006 № 135-ФЗ «О защите конкуренции»</t>
  </si>
  <si>
    <t>Мероприятие предусматривает: обеспечение функционирования туристического портала города Мурманска и иные меры, направленные на продвижение туристской привлекательности города Мурманска</t>
  </si>
  <si>
    <t>Основное мероприятие «Создание благоприятных условий для улучшения инвестиционного климата и развития туристской деятельности на территории города Мурманска»</t>
  </si>
  <si>
    <t>Мероприятие предусматривает: обеспечение функционирования портала информационной поддержки малого и среднего предпринимательства, работу Координационного совета по вопросам малого и среднего предпринимательства при администрации города Мурманска, проведение образовательных мероприятий и иные меры информационно-консультационной поддержки субъектов МСП</t>
  </si>
  <si>
    <t>за 2024 год</t>
  </si>
  <si>
    <t>Мероприятие «Проведение презентационных мероприятий в городе Мурманске, Мурманской области, других регионах РФ и за рубежом»</t>
  </si>
  <si>
    <t>Мероприятие предполагает проведение не менее 10 презентационных мероприятий (участие в презентационных мероприятиях), проводимых в городе Мурманске, на территории Мурманской области, в других регионах РФ и за рубежом (официальные встречи, конференции, форумы и пр.)</t>
  </si>
  <si>
    <t xml:space="preserve">Реализованы следующие мероприятия по развитию туристской деятельности:
1. Обеспечение функционирования туристического портала города Мурманска.
За 2024 год количество посетителей составило 27 547 человек (просмотров – 44 072).
2. На регулярной основе путем сбора и анализа сведений о количестве лиц, размещенных в коллективных средствах размещения города Мурманска, ведется мониторинг объема въездного туристского потока, который за 2024 год составил 200,3 тыс. человек.
3. Изготовлены информационные материалы – карты-схемы города Мурманска.
</t>
  </si>
  <si>
    <t>Мероприятие «Оказание финансовой поддержки субъектам МСП и самозанятым»</t>
  </si>
  <si>
    <t>Мероприятие предусматривает: предоставление субсидий субъектам МСП и самозанятым в рамках проводимых отборов</t>
  </si>
  <si>
    <t>Мероприятие предусматривает организацию и проведение общегородского конкурса «Новогодняя фантазия», а также мероприятий в рамках выездной торговли</t>
  </si>
  <si>
    <t xml:space="preserve">За отчетный период реализовано следующее:
1. В реестр объектов потребительского рынка города Мурманска внесено 126 записей.
2. В торговый реестр Мурманской области внесена 71 запись.
3. Проведено 9 мероприятий выездной торговли (Здравствуй, Солнце! Масленица, День Победы, День России, День рыбака, фестиваль спорта Гольфстрим, День знаний, День города, ёлочные базары) с общим количеством участников – 63.
4. Проведен общегородской конкурс «Новогодняя фантазия», на участие в котором поступила 21 заявка. Подведение итогов конкурса состоялось 25.12.2024.
</t>
  </si>
  <si>
    <t>Подпрограмма 3 
«Обеспечение деятельности комитета по экономическому развитию администрации города Мурманска»</t>
  </si>
  <si>
    <t>в 2024 году</t>
  </si>
  <si>
    <t>Предоставление субсидий для возмещения части затрат субъектам малого и среднего предпринимательства</t>
  </si>
  <si>
    <t>Возмещение части затрат субъектам МСП, создание условий для развития МСП</t>
  </si>
  <si>
    <t>Постановление администрации города Мурманска от 12.04.2016 № 945 «Об утверждении порядка предоставления субсидий для возмещения части затрат субъектам малого и среднего предпринимательства»</t>
  </si>
  <si>
    <t>Предоставление субсидий для возмещения части затрат самозанятым гражданам в городе Мурманске</t>
  </si>
  <si>
    <t>Возмещение части затрат самозанятым гражданам, создание условий для осуществления деятельности самозанятыми гражданами в городе Мурманске</t>
  </si>
  <si>
    <t>Постановление администрации города Мурманска от 22.04.2024 № 1482 «Об утверждении порядка предоставления субсидий для возмещения части затрат самозанятым гражданам в городе Мурманске»</t>
  </si>
  <si>
    <t xml:space="preserve">0.4. Число субъектов МСП в городе Мурманске.
0.5. Число субъектов МСП в расчете на 10 тыс. человек населения.
2.3. Количество субъектов МСП и самозанятых, получивших финансовую поддержку
</t>
  </si>
  <si>
    <t>Реализован отбор на предоставление субсидий для возмещения части затрат самозанятым гражданам в городе Мурманске. Заявки поступили от 14 самозанятых граждан, победителями признаны 12 самозанятых граждан, общий объем субсидий составил 1 млн. руб. предоставление субсидий для возмещения части затрат субъектам МСП и самозанятым в городе Мурманске. Заявки поступили от 24 субъектов МСП, победителями признаны 13 субъектов МСП, общий объем субсидий составил 4 984,15 тыс. руб.</t>
  </si>
  <si>
    <t>Реализован отбор на предоставление субсидий для возмещения части затрат субъектам МСП. На участие в отборе поступило 20 заявок, победителями стали 12 субъектов МСП, общий объем субсидий составил 3 959 904 руб.</t>
  </si>
  <si>
    <t>За отчетный период реализованы следующие отборы:
1. На предоставление субсидий для возмещения части затрат самозанятым гражданам в городе Мурманске. Заявки поступили от 14 самозанятых граждан, победителями признаны 12 самозанятых граждан, общий объем субсидий составил 1 млн. руб.
2. На предоставление субсидий для возмещения части затрат субъектам МСП. На участие в отборе поступило 20 заявок, победителями стали 12 субъектов МСП, общий объем субсидий составил 3 959 904 руб.
Количество субъектов МСП в городе Мурманске по данным Единого реестра субъектов МСП по состоянию на 10.01.2025 составляет 
14 897 ед.
Число субъектов МСП в расчете на 10 тыс. человек населения составляет 559 ед.</t>
  </si>
  <si>
    <t>Ввиду сложности определения участников из Мурманска в общем количестве участников, посетивших мероприятия по вопросам развития поддержки МСП, показатель исключен в 2024 году.</t>
  </si>
  <si>
    <t>Показатель исключен в 2024 году</t>
  </si>
  <si>
    <t>2.10.</t>
  </si>
  <si>
    <t xml:space="preserve">Обеспечено функционирование Портала информационной поддержки малого и среднего предпринимательства Координационного совета по вопросам малого и среднего предпринимательства при администрации города Мурманска. За 2024 год зарегистрировано 5 509 посещений портала (18 347 просмотров).
В соответствии с Федеральным законом от 24.07.2007 № 209-ФЗ «О развитии малого и среднего предпринимательства в Российской Федерации» при администрации создан и функционирует Координационный совет по вопросам малого и среднего предпринимательства. Основной задачей является создание благоприятных условий для развития субъектов малого и среднего предпринимательства. За 2024 год было проведено 6 заседаний Совета.
Сформирована и работает инфраструктура поддержки субъектов МСП, организации которой осуществляют деятельность по поддержке и развитию предпринимательства.
</t>
  </si>
  <si>
    <t>В рамках оказания имущественной поддержки за 2024 год:
- количество муниципальных объектов, переданных субъектам МСП и самозанятым гражданам в качестве имущественной поддержки, составило 76;
- количество объектов, включенных в перечень муниципального имущества города Мурманска, предназначенного для оказания имущественной поддержки субъектам МСП и самозанятым гражданам (далее – Перечень) – 89;
- количество новых объектов, включенных в Перечень – 13.
Также заключены новые договоры аренды с субъектами МСП и самозанятыми гражданами (50 шт.).
За 12 месяцев 2024 года из Перечня с согласия Координационного совета по вопросам малого и среднего предпринимательства при администрации города Мурманска исключено 9 объектов, в том числе по желанию субъектов МСП – 2.</t>
  </si>
  <si>
    <t>Реализованы следующие мероприятия по повышению инвестиционной привлекательности города Мурманска: 
1. Обеспечение функционирования Инвестиционного портала города Мурманска.
За 2024 год количество посетителей составило 3 017 человек (просмотров – 11 447).
2. Обеспечение функционирования Информационного портала международного сотрудничества города Мурманска.
Количество посетителей за 2024 год составило 1 381 человек (просмотров – 4 013).
3. Разработка Инвестиционного профиля городского округа город-герой Мурманск в соответствии с критериями Муниципального инвестиционного стандарта, который содержит необходимые сведения для потенциальных инвесторов.
4. Актуализация электронных версий реестра и каталога инвестиционных проектов.
5. Приобретение статистических работ Мурманскстата, необходимых для информационного обеспечения деятельности, мониторинга социально-экономического развития, в том числе инвестиционной деятельности. 
6. Разработка и мониторинг документов стратегического планирования: муниципальных программ города Мурманска, прогноза социально-экономического развития муниципального образования город Мурманск на среднесрочный период.
7. 03.05.2024 состоялось заседание Инвестиционного совета муниципального образования город Мурманск, на котором были рассмотрены вопросы, касающиеся инвестиционной деятельности на территории города Мурманска, в том числе внедрение муниципального инвестиционного стандарта (МИС) в 2024 году.
8. Изготовление сувенирной продукции: ручки, карандаши, пледы с чехлом, термостаканы.
0.1. Объем инвестиций в основной капитал (без субъектов МСП) за 9 месяцев 2024 года составил 70 875,7 млн. руб.
0.2. Объем инвестиций в основной капитал (без субъектов МСП) за 9 месяцев 2024 года в расчете на одного жителя составил 265,9 тыс. руб.</t>
  </si>
  <si>
    <t>Муниципальное образование город Мурманск в 2024 году состояло в 4 организациях межмуниципального сотрудничества. За отчетный период оплачены членские взносы за участие муниципального образования город Мурманск в Ассоциации экономического взаимодействия «Союз городов Заполярья и Крайнего Севера» в размере 748,8 тыс. руб., за участие в Совете муниципальных образований Мурманской области в размере   3 181,2 тыс. руб. и за участие в Союзе муниципальных контрольно-счетных органов в размере 63,0 тыс. руб.</t>
  </si>
  <si>
    <t xml:space="preserve">Неосвоение 
средств на регистрацию торгового знака «Бренд города Мурманска» (госпошлина), запланированные на 2024 год в размере 30 тыс. рублей, обусловлено тем, что регистрация бренда будет осуществляться в 2025 году после завершения всего комплекса работ по внедрению бренда города Мурманска. </t>
  </si>
  <si>
    <t>Количество посетителей портала информационной поддержки субъектов МСП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</si>
</sst>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1"/>
      <color theme="1"/>
      <name val="Calibri"/>
      <family val="2"/>
      <scheme val="minor"/>
    </font>
    <font>
      <sz val="11"/>
      <color theme="1"/>
      <name val="Calibri"/>
      <family val="2"/>
      <charset val="204"/>
      <scheme val="minor"/>
    </font>
    <font>
      <b/>
      <sz val="11"/>
      <color theme="1"/>
      <name val="Calibri"/>
      <family val="2"/>
      <charset val="204"/>
      <scheme val="minor"/>
    </font>
    <font>
      <sz val="11"/>
      <color theme="1"/>
      <name val="Times New Roman"/>
      <family val="1"/>
      <charset val="204"/>
    </font>
    <font>
      <b/>
      <sz val="11"/>
      <color theme="1"/>
      <name val="Times New Roman"/>
      <family val="1"/>
      <charset val="204"/>
    </font>
    <font>
      <i/>
      <sz val="11"/>
      <color theme="1"/>
      <name val="Calibri"/>
      <family val="2"/>
      <charset val="204"/>
      <scheme val="minor"/>
    </font>
    <font>
      <i/>
      <sz val="11"/>
      <color theme="1"/>
      <name val="Times New Roman"/>
      <family val="1"/>
      <charset val="204"/>
    </font>
    <font>
      <i/>
      <sz val="11"/>
      <name val="Times New Roman"/>
      <family val="1"/>
      <charset val="204"/>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1">
    <xf numFmtId="0" fontId="0" fillId="0" borderId="0"/>
  </cellStyleXfs>
  <cellXfs count="101">
    <xf numFmtId="0" fontId="0" fillId="0" borderId="0" xfId="0"/>
    <xf numFmtId="0" fontId="1" fillId="0" borderId="0" xfId="0" applyFont="1" applyAlignment="1">
      <alignment wrapText="1"/>
    </xf>
    <xf numFmtId="0" fontId="0" fillId="0" borderId="0" xfId="0" applyAlignment="1">
      <alignment wrapText="1"/>
    </xf>
    <xf numFmtId="0" fontId="2" fillId="0" borderId="0" xfId="0" applyFont="1" applyAlignment="1">
      <alignment wrapText="1"/>
    </xf>
    <xf numFmtId="0" fontId="5" fillId="0" borderId="0" xfId="0" applyFont="1" applyAlignment="1">
      <alignment wrapText="1"/>
    </xf>
    <xf numFmtId="0" fontId="3" fillId="0" borderId="1" xfId="0" applyFont="1" applyBorder="1" applyAlignment="1">
      <alignment horizontal="center" vertical="center" wrapText="1"/>
    </xf>
    <xf numFmtId="2" fontId="3" fillId="0" borderId="1" xfId="0" applyNumberFormat="1" applyFont="1" applyBorder="1" applyAlignment="1">
      <alignment horizontal="center" vertical="center" wrapText="1"/>
    </xf>
    <xf numFmtId="0" fontId="4" fillId="0" borderId="1" xfId="0" applyFont="1" applyBorder="1" applyAlignment="1">
      <alignment wrapText="1"/>
    </xf>
    <xf numFmtId="2" fontId="4" fillId="0" borderId="1" xfId="0" applyNumberFormat="1" applyFont="1" applyBorder="1" applyAlignment="1">
      <alignment wrapText="1"/>
    </xf>
    <xf numFmtId="0" fontId="3" fillId="0" borderId="1" xfId="0" applyFont="1" applyBorder="1" applyAlignment="1">
      <alignment wrapText="1"/>
    </xf>
    <xf numFmtId="2" fontId="3" fillId="0" borderId="1" xfId="0" applyNumberFormat="1" applyFont="1" applyBorder="1" applyAlignment="1">
      <alignment wrapText="1"/>
    </xf>
    <xf numFmtId="0" fontId="6" fillId="0" borderId="1" xfId="0" applyFont="1" applyBorder="1" applyAlignment="1">
      <alignment wrapText="1"/>
    </xf>
    <xf numFmtId="0" fontId="0" fillId="0" borderId="0" xfId="0" applyAlignment="1">
      <alignment horizontal="center" wrapText="1"/>
    </xf>
    <xf numFmtId="0" fontId="0" fillId="0" borderId="5" xfId="0" applyBorder="1" applyAlignment="1">
      <alignment horizontal="center" wrapText="1"/>
    </xf>
    <xf numFmtId="0" fontId="0" fillId="0" borderId="0" xfId="0" applyAlignment="1">
      <alignment horizontal="center" vertical="center"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0" xfId="0" applyAlignment="1">
      <alignment horizontal="center" vertical="top" wrapText="1"/>
    </xf>
    <xf numFmtId="0" fontId="0" fillId="0" borderId="0" xfId="0" applyAlignment="1">
      <alignment vertical="top" wrapText="1"/>
    </xf>
    <xf numFmtId="0" fontId="3" fillId="0" borderId="1" xfId="0" applyFont="1" applyBorder="1" applyAlignment="1">
      <alignment horizontal="center" wrapText="1"/>
    </xf>
    <xf numFmtId="0" fontId="0" fillId="0" borderId="5" xfId="0" applyBorder="1" applyAlignment="1">
      <alignment horizontal="center" vertical="center" wrapText="1"/>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4" fontId="0" fillId="0" borderId="5" xfId="0" applyNumberFormat="1" applyBorder="1" applyAlignment="1">
      <alignment horizontal="center" wrapText="1"/>
    </xf>
    <xf numFmtId="4" fontId="0" fillId="0" borderId="0" xfId="0" applyNumberFormat="1" applyAlignment="1">
      <alignment horizontal="center" wrapText="1"/>
    </xf>
    <xf numFmtId="4" fontId="3" fillId="0" borderId="1" xfId="0" applyNumberFormat="1" applyFont="1" applyBorder="1" applyAlignment="1">
      <alignment horizontal="center" vertical="center" wrapText="1"/>
    </xf>
    <xf numFmtId="4" fontId="4" fillId="0" borderId="1" xfId="0" applyNumberFormat="1" applyFont="1" applyBorder="1" applyAlignment="1">
      <alignment wrapText="1"/>
    </xf>
    <xf numFmtId="4" fontId="3" fillId="0" borderId="1" xfId="0" applyNumberFormat="1" applyFont="1" applyBorder="1" applyAlignment="1">
      <alignment wrapText="1"/>
    </xf>
    <xf numFmtId="4" fontId="6" fillId="0" borderId="1" xfId="0" applyNumberFormat="1" applyFont="1" applyBorder="1" applyAlignment="1">
      <alignment wrapText="1"/>
    </xf>
    <xf numFmtId="4" fontId="6" fillId="2" borderId="1" xfId="0" applyNumberFormat="1" applyFont="1" applyFill="1" applyBorder="1" applyAlignment="1">
      <alignment wrapText="1"/>
    </xf>
    <xf numFmtId="4" fontId="3" fillId="2" borderId="1" xfId="0" applyNumberFormat="1" applyFont="1" applyFill="1" applyBorder="1" applyAlignment="1">
      <alignment wrapText="1"/>
    </xf>
    <xf numFmtId="4" fontId="0" fillId="0" borderId="0" xfId="0" applyNumberFormat="1" applyAlignment="1">
      <alignment wrapText="1"/>
    </xf>
    <xf numFmtId="0" fontId="3" fillId="0" borderId="0" xfId="0" applyFont="1" applyAlignment="1">
      <alignment wrapText="1"/>
    </xf>
    <xf numFmtId="0" fontId="4" fillId="0" borderId="0" xfId="0" applyFont="1" applyAlignment="1">
      <alignment wrapText="1"/>
    </xf>
    <xf numFmtId="2" fontId="3" fillId="0" borderId="0" xfId="0" applyNumberFormat="1" applyFont="1" applyAlignment="1">
      <alignment wrapText="1"/>
    </xf>
    <xf numFmtId="0" fontId="3" fillId="0" borderId="1" xfId="0" applyFont="1" applyBorder="1" applyAlignment="1">
      <alignment horizontal="center" vertical="center"/>
    </xf>
    <xf numFmtId="0" fontId="4" fillId="0" borderId="1" xfId="0" applyFont="1" applyBorder="1" applyAlignment="1">
      <alignment horizontal="left" vertical="center" wrapText="1"/>
    </xf>
    <xf numFmtId="2" fontId="4"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2" fontId="3" fillId="0" borderId="1" xfId="0" applyNumberFormat="1" applyFont="1" applyBorder="1" applyAlignment="1">
      <alignment horizontal="left" vertical="center" wrapText="1"/>
    </xf>
    <xf numFmtId="14" fontId="3" fillId="0" borderId="1" xfId="0" applyNumberFormat="1" applyFont="1" applyBorder="1" applyAlignment="1">
      <alignment horizontal="left" vertical="center" wrapText="1"/>
    </xf>
    <xf numFmtId="0" fontId="3" fillId="2" borderId="1" xfId="0" applyFont="1" applyFill="1" applyBorder="1" applyAlignment="1">
      <alignment horizontal="left" vertical="top" wrapText="1"/>
    </xf>
    <xf numFmtId="0" fontId="2" fillId="0" borderId="0" xfId="0" applyFont="1" applyAlignment="1">
      <alignment horizontal="left" vertical="top"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164" fontId="3" fillId="2" borderId="1" xfId="0" applyNumberFormat="1" applyFont="1" applyFill="1" applyBorder="1" applyAlignment="1">
      <alignment horizontal="left" vertical="center" wrapText="1"/>
    </xf>
    <xf numFmtId="2"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top" wrapText="1"/>
    </xf>
    <xf numFmtId="2" fontId="3" fillId="0" borderId="1" xfId="0" applyNumberFormat="1" applyFont="1" applyBorder="1" applyAlignment="1">
      <alignment horizontal="center" vertical="center" wrapText="1"/>
    </xf>
    <xf numFmtId="4" fontId="3" fillId="0" borderId="1" xfId="0" applyNumberFormat="1" applyFont="1" applyFill="1" applyBorder="1" applyAlignment="1">
      <alignment wrapText="1"/>
    </xf>
    <xf numFmtId="0" fontId="4" fillId="0" borderId="1" xfId="0" applyFont="1" applyBorder="1" applyAlignment="1">
      <alignment horizontal="center" vertical="center"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3" xfId="0" applyFont="1" applyBorder="1" applyAlignment="1">
      <alignment horizontal="left" vertical="top" wrapText="1"/>
    </xf>
    <xf numFmtId="0" fontId="4" fillId="0" borderId="2" xfId="0" applyFont="1" applyBorder="1" applyAlignment="1">
      <alignment horizontal="center" vertical="top" wrapText="1"/>
    </xf>
    <xf numFmtId="0" fontId="4" fillId="0" borderId="4" xfId="0" applyFont="1" applyBorder="1" applyAlignment="1">
      <alignment horizontal="center" vertical="top" wrapText="1"/>
    </xf>
    <xf numFmtId="0" fontId="4" fillId="0" borderId="3" xfId="0" applyFont="1" applyBorder="1" applyAlignment="1">
      <alignment horizontal="center"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3" fillId="0" borderId="2"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3" fillId="0" borderId="3" xfId="0" applyFont="1" applyBorder="1" applyAlignment="1">
      <alignment horizontal="center" vertical="top" wrapText="1"/>
    </xf>
    <xf numFmtId="0" fontId="3" fillId="0" borderId="1" xfId="0" applyFont="1" applyBorder="1" applyAlignment="1">
      <alignment horizontal="left" vertical="top" wrapText="1"/>
    </xf>
    <xf numFmtId="0" fontId="6" fillId="2" borderId="1" xfId="0" applyFont="1" applyFill="1" applyBorder="1" applyAlignment="1">
      <alignment horizontal="left" vertical="top" wrapText="1"/>
    </xf>
    <xf numFmtId="0" fontId="6" fillId="0" borderId="1" xfId="0" applyFont="1" applyBorder="1" applyAlignment="1">
      <alignment horizontal="center" vertical="center" wrapText="1"/>
    </xf>
    <xf numFmtId="0" fontId="6" fillId="2" borderId="2"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2" xfId="0" applyFont="1" applyBorder="1" applyAlignment="1">
      <alignment horizontal="center" vertical="top" wrapText="1"/>
    </xf>
    <xf numFmtId="0" fontId="6" fillId="0" borderId="4" xfId="0" applyFont="1" applyBorder="1" applyAlignment="1">
      <alignment horizontal="center" vertical="top" wrapText="1"/>
    </xf>
    <xf numFmtId="0" fontId="6" fillId="0" borderId="3" xfId="0" applyFont="1" applyBorder="1" applyAlignment="1">
      <alignment horizontal="center" vertical="top"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top"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top" wrapText="1"/>
    </xf>
    <xf numFmtId="0" fontId="3" fillId="0" borderId="1" xfId="0" applyFont="1" applyBorder="1" applyAlignment="1">
      <alignment horizontal="center" vertical="top"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3" fillId="0" borderId="4" xfId="0" applyFont="1" applyBorder="1" applyAlignment="1">
      <alignment horizontal="center" vertical="center" wrapText="1"/>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6" fillId="0" borderId="3" xfId="0" applyFont="1" applyBorder="1" applyAlignment="1">
      <alignment horizontal="left" vertical="top" wrapText="1"/>
    </xf>
    <xf numFmtId="0" fontId="4" fillId="0" borderId="0" xfId="0" applyFont="1" applyAlignment="1">
      <alignment horizontal="center" wrapText="1"/>
    </xf>
    <xf numFmtId="0" fontId="4" fillId="0" borderId="0" xfId="0" applyFont="1" applyAlignment="1">
      <alignment horizontal="center" vertical="center" wrapText="1"/>
    </xf>
    <xf numFmtId="14" fontId="6"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0" fontId="4" fillId="0" borderId="1" xfId="0" applyFont="1" applyBorder="1" applyAlignment="1">
      <alignment horizontal="left"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437"/>
  <sheetViews>
    <sheetView topLeftCell="A82" zoomScale="85" zoomScaleNormal="85" workbookViewId="0">
      <selection activeCell="H127" sqref="H127:H131"/>
    </sheetView>
  </sheetViews>
  <sheetFormatPr defaultColWidth="8.88671875" defaultRowHeight="14.4" x14ac:dyDescent="0.3"/>
  <cols>
    <col min="1" max="1" width="10.109375" style="2" bestFit="1" customWidth="1"/>
    <col min="2" max="2" width="26.6640625" style="2" customWidth="1"/>
    <col min="3" max="3" width="11.6640625" style="2" customWidth="1"/>
    <col min="4" max="4" width="11.88671875" style="33" customWidth="1"/>
    <col min="5" max="5" width="12" style="33" customWidth="1"/>
    <col min="6" max="6" width="8.88671875" style="33"/>
    <col min="7" max="7" width="29.88671875" style="16" customWidth="1"/>
    <col min="8" max="8" width="64.44140625" style="16" customWidth="1"/>
    <col min="9" max="9" width="10.5546875" style="14" customWidth="1"/>
    <col min="10" max="10" width="15.6640625" style="18" customWidth="1"/>
    <col min="11" max="11" width="26.6640625" style="16" customWidth="1"/>
    <col min="12" max="16384" width="8.88671875" style="2"/>
  </cols>
  <sheetData>
    <row r="1" spans="1:11" ht="14.4" customHeight="1" x14ac:dyDescent="0.3">
      <c r="A1" s="96" t="s">
        <v>79</v>
      </c>
      <c r="B1" s="96"/>
      <c r="C1" s="96"/>
      <c r="D1" s="96"/>
      <c r="E1" s="96"/>
      <c r="F1" s="96"/>
      <c r="G1" s="96"/>
      <c r="H1" s="96"/>
      <c r="I1" s="96"/>
      <c r="J1" s="96"/>
      <c r="K1" s="96"/>
    </row>
    <row r="2" spans="1:11" x14ac:dyDescent="0.3">
      <c r="A2" s="97" t="s">
        <v>80</v>
      </c>
      <c r="B2" s="97"/>
      <c r="C2" s="97"/>
      <c r="D2" s="97"/>
      <c r="E2" s="97"/>
      <c r="F2" s="97"/>
      <c r="G2" s="97"/>
      <c r="H2" s="97"/>
      <c r="I2" s="97"/>
      <c r="J2" s="97"/>
      <c r="K2" s="97"/>
    </row>
    <row r="3" spans="1:11" x14ac:dyDescent="0.3">
      <c r="A3" s="96" t="s">
        <v>154</v>
      </c>
      <c r="B3" s="96"/>
      <c r="C3" s="96"/>
      <c r="D3" s="96"/>
      <c r="E3" s="96"/>
      <c r="F3" s="96"/>
      <c r="G3" s="96"/>
      <c r="H3" s="96"/>
      <c r="I3" s="96"/>
      <c r="J3" s="96"/>
      <c r="K3" s="96"/>
    </row>
    <row r="4" spans="1:11" x14ac:dyDescent="0.3">
      <c r="A4" s="12"/>
      <c r="B4" s="12"/>
      <c r="C4" s="13"/>
      <c r="D4" s="25"/>
      <c r="E4" s="25"/>
      <c r="F4" s="26"/>
      <c r="G4" s="15"/>
      <c r="H4" s="15"/>
      <c r="I4" s="20"/>
      <c r="J4" s="17"/>
      <c r="K4" s="15"/>
    </row>
    <row r="5" spans="1:11" ht="31.2" customHeight="1" x14ac:dyDescent="0.3">
      <c r="A5" s="62" t="s">
        <v>0</v>
      </c>
      <c r="B5" s="62" t="s">
        <v>1</v>
      </c>
      <c r="C5" s="61" t="s">
        <v>2</v>
      </c>
      <c r="D5" s="61"/>
      <c r="E5" s="61"/>
      <c r="F5" s="64" t="s">
        <v>4</v>
      </c>
      <c r="G5" s="61" t="s">
        <v>5</v>
      </c>
      <c r="H5" s="61"/>
      <c r="I5" s="61"/>
      <c r="J5" s="62" t="s">
        <v>9</v>
      </c>
      <c r="K5" s="61" t="s">
        <v>10</v>
      </c>
    </row>
    <row r="6" spans="1:11" ht="55.2" x14ac:dyDescent="0.3">
      <c r="A6" s="63"/>
      <c r="B6" s="63"/>
      <c r="C6" s="5" t="s">
        <v>11</v>
      </c>
      <c r="D6" s="27" t="s">
        <v>3</v>
      </c>
      <c r="E6" s="27" t="s">
        <v>12</v>
      </c>
      <c r="F6" s="65"/>
      <c r="G6" s="5" t="s">
        <v>6</v>
      </c>
      <c r="H6" s="5" t="s">
        <v>7</v>
      </c>
      <c r="I6" s="5" t="s">
        <v>8</v>
      </c>
      <c r="J6" s="63"/>
      <c r="K6" s="61"/>
    </row>
    <row r="7" spans="1:11" s="3" customFormat="1" x14ac:dyDescent="0.3">
      <c r="A7" s="54"/>
      <c r="B7" s="54" t="s">
        <v>18</v>
      </c>
      <c r="C7" s="7" t="s">
        <v>13</v>
      </c>
      <c r="D7" s="28">
        <f>D8+D9</f>
        <v>66766.5</v>
      </c>
      <c r="E7" s="28">
        <f>E8+E9</f>
        <v>66839.799999999988</v>
      </c>
      <c r="F7" s="28">
        <f>E7/D7*100</f>
        <v>100.10978559606987</v>
      </c>
      <c r="G7" s="55"/>
      <c r="H7" s="24" t="s">
        <v>19</v>
      </c>
      <c r="I7" s="21">
        <f>I77+I107+I142</f>
        <v>11</v>
      </c>
      <c r="J7" s="58" t="s">
        <v>24</v>
      </c>
      <c r="K7" s="55" t="s">
        <v>24</v>
      </c>
    </row>
    <row r="8" spans="1:11" s="3" customFormat="1" x14ac:dyDescent="0.3">
      <c r="A8" s="54"/>
      <c r="B8" s="54"/>
      <c r="C8" s="7" t="s">
        <v>14</v>
      </c>
      <c r="D8" s="28">
        <f>D78+D108+D143</f>
        <v>66494.100000000006</v>
      </c>
      <c r="E8" s="28">
        <f>E78+E108+E143</f>
        <v>66567.399999999994</v>
      </c>
      <c r="F8" s="28">
        <f t="shared" ref="F8:F9" si="0">E8/D8*100</f>
        <v>100.11023534418841</v>
      </c>
      <c r="G8" s="56"/>
      <c r="H8" s="24" t="s">
        <v>20</v>
      </c>
      <c r="I8" s="21">
        <f>I78+I108+I143</f>
        <v>11</v>
      </c>
      <c r="J8" s="59"/>
      <c r="K8" s="56"/>
    </row>
    <row r="9" spans="1:11" s="3" customFormat="1" x14ac:dyDescent="0.3">
      <c r="A9" s="54"/>
      <c r="B9" s="54"/>
      <c r="C9" s="7" t="s">
        <v>16</v>
      </c>
      <c r="D9" s="28">
        <f t="shared" ref="D9:E10" si="1">D79+D109+D144</f>
        <v>272.39999999999998</v>
      </c>
      <c r="E9" s="28">
        <f t="shared" si="1"/>
        <v>272.39999999999998</v>
      </c>
      <c r="F9" s="28">
        <f t="shared" si="0"/>
        <v>100</v>
      </c>
      <c r="G9" s="56"/>
      <c r="H9" s="24" t="s">
        <v>21</v>
      </c>
      <c r="I9" s="21">
        <f t="shared" ref="I9:I10" si="2">I79+I109+I144</f>
        <v>0</v>
      </c>
      <c r="J9" s="59"/>
      <c r="K9" s="56"/>
    </row>
    <row r="10" spans="1:11" s="3" customFormat="1" x14ac:dyDescent="0.3">
      <c r="A10" s="54"/>
      <c r="B10" s="54"/>
      <c r="C10" s="7" t="s">
        <v>15</v>
      </c>
      <c r="D10" s="28">
        <f t="shared" si="1"/>
        <v>0</v>
      </c>
      <c r="E10" s="28">
        <f t="shared" si="1"/>
        <v>0</v>
      </c>
      <c r="F10" s="28"/>
      <c r="G10" s="56"/>
      <c r="H10" s="24" t="s">
        <v>22</v>
      </c>
      <c r="I10" s="21">
        <f t="shared" si="2"/>
        <v>0</v>
      </c>
      <c r="J10" s="59"/>
      <c r="K10" s="56"/>
    </row>
    <row r="11" spans="1:11" s="3" customFormat="1" x14ac:dyDescent="0.3">
      <c r="A11" s="54"/>
      <c r="B11" s="54"/>
      <c r="C11" s="7" t="s">
        <v>17</v>
      </c>
      <c r="D11" s="28">
        <f>D81+D111+D146</f>
        <v>0</v>
      </c>
      <c r="E11" s="28">
        <f>E81+E111+E146</f>
        <v>0</v>
      </c>
      <c r="F11" s="28"/>
      <c r="G11" s="57"/>
      <c r="H11" s="24" t="s">
        <v>23</v>
      </c>
      <c r="I11" s="22">
        <f>I8/I7*100</f>
        <v>100</v>
      </c>
      <c r="J11" s="60"/>
      <c r="K11" s="57"/>
    </row>
    <row r="12" spans="1:11" x14ac:dyDescent="0.3">
      <c r="A12" s="61"/>
      <c r="B12" s="61" t="s">
        <v>25</v>
      </c>
      <c r="C12" s="9" t="s">
        <v>13</v>
      </c>
      <c r="D12" s="29">
        <f>D13+D14</f>
        <v>64342.6</v>
      </c>
      <c r="E12" s="29">
        <f>E13+E14</f>
        <v>64021.999999999993</v>
      </c>
      <c r="F12" s="29">
        <f>E12/D12*100</f>
        <v>99.501729802650175</v>
      </c>
      <c r="G12" s="66"/>
      <c r="H12" s="23" t="s">
        <v>19</v>
      </c>
      <c r="I12" s="5">
        <f>COUNTA(I87,I92,I97,I102,I117,I122,I137,I152,I157,I162)</f>
        <v>10</v>
      </c>
      <c r="J12" s="69" t="s">
        <v>24</v>
      </c>
      <c r="K12" s="66" t="s">
        <v>24</v>
      </c>
    </row>
    <row r="13" spans="1:11" x14ac:dyDescent="0.3">
      <c r="A13" s="61"/>
      <c r="B13" s="61"/>
      <c r="C13" s="9" t="s">
        <v>14</v>
      </c>
      <c r="D13" s="29">
        <v>64070.2</v>
      </c>
      <c r="E13" s="32">
        <f>E8-E18-E23-E28-E33-E38-E43-E48-E53-E58-E63-E68-E73</f>
        <v>63749.599999999991</v>
      </c>
      <c r="F13" s="29">
        <f t="shared" ref="F13:F14" si="3">E13/D13*100</f>
        <v>99.499611363785334</v>
      </c>
      <c r="G13" s="67"/>
      <c r="H13" s="23" t="s">
        <v>20</v>
      </c>
      <c r="I13" s="46">
        <v>10</v>
      </c>
      <c r="J13" s="70"/>
      <c r="K13" s="67"/>
    </row>
    <row r="14" spans="1:11" x14ac:dyDescent="0.3">
      <c r="A14" s="61"/>
      <c r="B14" s="61"/>
      <c r="C14" s="9" t="s">
        <v>16</v>
      </c>
      <c r="D14" s="29">
        <v>272.39999999999998</v>
      </c>
      <c r="E14" s="32">
        <f>E9-E19-E24-E29-E34-E39-E44-E49-E54-E59-E64-E69-E74</f>
        <v>272.39999999999998</v>
      </c>
      <c r="F14" s="29">
        <f t="shared" si="3"/>
        <v>100</v>
      </c>
      <c r="G14" s="67"/>
      <c r="H14" s="23" t="s">
        <v>21</v>
      </c>
      <c r="I14" s="46">
        <v>0</v>
      </c>
      <c r="J14" s="70"/>
      <c r="K14" s="67"/>
    </row>
    <row r="15" spans="1:11" x14ac:dyDescent="0.3">
      <c r="A15" s="61"/>
      <c r="B15" s="61"/>
      <c r="C15" s="9" t="s">
        <v>15</v>
      </c>
      <c r="D15" s="29"/>
      <c r="E15" s="29"/>
      <c r="F15" s="29"/>
      <c r="G15" s="67"/>
      <c r="H15" s="23" t="s">
        <v>22</v>
      </c>
      <c r="I15" s="46">
        <v>0</v>
      </c>
      <c r="J15" s="70"/>
      <c r="K15" s="67"/>
    </row>
    <row r="16" spans="1:11" x14ac:dyDescent="0.3">
      <c r="A16" s="61"/>
      <c r="B16" s="61"/>
      <c r="C16" s="9" t="s">
        <v>17</v>
      </c>
      <c r="D16" s="29"/>
      <c r="E16" s="29"/>
      <c r="F16" s="29"/>
      <c r="G16" s="68"/>
      <c r="H16" s="23" t="s">
        <v>23</v>
      </c>
      <c r="I16" s="6">
        <f>I13/I12*100</f>
        <v>100</v>
      </c>
      <c r="J16" s="71"/>
      <c r="K16" s="68"/>
    </row>
    <row r="17" spans="1:11" x14ac:dyDescent="0.3">
      <c r="A17" s="61"/>
      <c r="B17" s="61" t="s">
        <v>26</v>
      </c>
      <c r="C17" s="9" t="s">
        <v>13</v>
      </c>
      <c r="D17" s="29">
        <f>D18</f>
        <v>0</v>
      </c>
      <c r="E17" s="29">
        <f>E18</f>
        <v>0</v>
      </c>
      <c r="F17" s="29"/>
      <c r="G17" s="66"/>
      <c r="H17" s="23" t="s">
        <v>19</v>
      </c>
      <c r="I17" s="5">
        <f>COUNTA(I97)</f>
        <v>1</v>
      </c>
      <c r="J17" s="69" t="s">
        <v>24</v>
      </c>
      <c r="K17" s="66" t="s">
        <v>24</v>
      </c>
    </row>
    <row r="18" spans="1:11" x14ac:dyDescent="0.3">
      <c r="A18" s="61"/>
      <c r="B18" s="61"/>
      <c r="C18" s="9" t="s">
        <v>14</v>
      </c>
      <c r="D18" s="29">
        <v>0</v>
      </c>
      <c r="E18" s="53">
        <v>0</v>
      </c>
      <c r="F18" s="29"/>
      <c r="G18" s="67"/>
      <c r="H18" s="23" t="s">
        <v>20</v>
      </c>
      <c r="I18" s="46">
        <v>1</v>
      </c>
      <c r="J18" s="70"/>
      <c r="K18" s="67"/>
    </row>
    <row r="19" spans="1:11" x14ac:dyDescent="0.3">
      <c r="A19" s="61"/>
      <c r="B19" s="61"/>
      <c r="C19" s="9" t="s">
        <v>16</v>
      </c>
      <c r="D19" s="29"/>
      <c r="E19" s="29"/>
      <c r="F19" s="29"/>
      <c r="G19" s="67"/>
      <c r="H19" s="23" t="s">
        <v>21</v>
      </c>
      <c r="I19" s="46">
        <v>0</v>
      </c>
      <c r="J19" s="70"/>
      <c r="K19" s="67"/>
    </row>
    <row r="20" spans="1:11" x14ac:dyDescent="0.3">
      <c r="A20" s="61"/>
      <c r="B20" s="61"/>
      <c r="C20" s="9" t="s">
        <v>15</v>
      </c>
      <c r="D20" s="29"/>
      <c r="E20" s="29"/>
      <c r="F20" s="29"/>
      <c r="G20" s="67"/>
      <c r="H20" s="23" t="s">
        <v>22</v>
      </c>
      <c r="I20" s="46">
        <v>0</v>
      </c>
      <c r="J20" s="70"/>
      <c r="K20" s="67"/>
    </row>
    <row r="21" spans="1:11" x14ac:dyDescent="0.3">
      <c r="A21" s="61"/>
      <c r="B21" s="61"/>
      <c r="C21" s="9" t="s">
        <v>17</v>
      </c>
      <c r="D21" s="29"/>
      <c r="E21" s="29"/>
      <c r="F21" s="29"/>
      <c r="G21" s="68"/>
      <c r="H21" s="23" t="s">
        <v>23</v>
      </c>
      <c r="I21" s="6">
        <f>I18/I17*100</f>
        <v>100</v>
      </c>
      <c r="J21" s="71"/>
      <c r="K21" s="68"/>
    </row>
    <row r="22" spans="1:11" x14ac:dyDescent="0.3">
      <c r="A22" s="61"/>
      <c r="B22" s="61" t="s">
        <v>27</v>
      </c>
      <c r="C22" s="9" t="s">
        <v>13</v>
      </c>
      <c r="D22" s="29">
        <f>D23</f>
        <v>2282</v>
      </c>
      <c r="E22" s="29">
        <f>E23</f>
        <v>2573.8000000000002</v>
      </c>
      <c r="F22" s="29">
        <f>E22/D22*100</f>
        <v>112.78702892199826</v>
      </c>
      <c r="G22" s="66"/>
      <c r="H22" s="23" t="s">
        <v>19</v>
      </c>
      <c r="I22" s="5">
        <f>COUNTA(I102)</f>
        <v>1</v>
      </c>
      <c r="J22" s="69" t="s">
        <v>24</v>
      </c>
      <c r="K22" s="66" t="s">
        <v>24</v>
      </c>
    </row>
    <row r="23" spans="1:11" x14ac:dyDescent="0.3">
      <c r="A23" s="61"/>
      <c r="B23" s="61"/>
      <c r="C23" s="9" t="s">
        <v>14</v>
      </c>
      <c r="D23" s="29">
        <v>2282</v>
      </c>
      <c r="E23" s="32">
        <v>2573.8000000000002</v>
      </c>
      <c r="F23" s="29">
        <f t="shared" ref="F23" si="4">E23/D23*100</f>
        <v>112.78702892199826</v>
      </c>
      <c r="G23" s="67"/>
      <c r="H23" s="23" t="s">
        <v>20</v>
      </c>
      <c r="I23" s="46">
        <v>1</v>
      </c>
      <c r="J23" s="70"/>
      <c r="K23" s="67"/>
    </row>
    <row r="24" spans="1:11" x14ac:dyDescent="0.3">
      <c r="A24" s="61"/>
      <c r="B24" s="61"/>
      <c r="C24" s="9" t="s">
        <v>16</v>
      </c>
      <c r="D24" s="29"/>
      <c r="E24" s="29"/>
      <c r="F24" s="29"/>
      <c r="G24" s="67"/>
      <c r="H24" s="23" t="s">
        <v>21</v>
      </c>
      <c r="I24" s="46">
        <v>0</v>
      </c>
      <c r="J24" s="70"/>
      <c r="K24" s="67"/>
    </row>
    <row r="25" spans="1:11" x14ac:dyDescent="0.3">
      <c r="A25" s="61"/>
      <c r="B25" s="61"/>
      <c r="C25" s="9" t="s">
        <v>15</v>
      </c>
      <c r="D25" s="29"/>
      <c r="E25" s="29"/>
      <c r="F25" s="29"/>
      <c r="G25" s="67"/>
      <c r="H25" s="23" t="s">
        <v>22</v>
      </c>
      <c r="I25" s="46">
        <f>COUNTIF(I102,"нет")</f>
        <v>0</v>
      </c>
      <c r="J25" s="70"/>
      <c r="K25" s="67"/>
    </row>
    <row r="26" spans="1:11" x14ac:dyDescent="0.3">
      <c r="A26" s="61"/>
      <c r="B26" s="61"/>
      <c r="C26" s="9" t="s">
        <v>17</v>
      </c>
      <c r="D26" s="29"/>
      <c r="E26" s="29"/>
      <c r="F26" s="29"/>
      <c r="G26" s="68"/>
      <c r="H26" s="23" t="s">
        <v>23</v>
      </c>
      <c r="I26" s="6">
        <f>I23/I22*100</f>
        <v>100</v>
      </c>
      <c r="J26" s="71"/>
      <c r="K26" s="68"/>
    </row>
    <row r="27" spans="1:11" x14ac:dyDescent="0.3">
      <c r="A27" s="61"/>
      <c r="B27" s="61" t="s">
        <v>28</v>
      </c>
      <c r="C27" s="9" t="s">
        <v>13</v>
      </c>
      <c r="D27" s="29">
        <f>D28</f>
        <v>63</v>
      </c>
      <c r="E27" s="29">
        <f>E28</f>
        <v>63</v>
      </c>
      <c r="F27" s="29">
        <f>E27/D27*100</f>
        <v>100</v>
      </c>
      <c r="G27" s="66"/>
      <c r="H27" s="23" t="s">
        <v>19</v>
      </c>
      <c r="I27" s="5">
        <f>COUNTA(I92)</f>
        <v>1</v>
      </c>
      <c r="J27" s="69" t="s">
        <v>24</v>
      </c>
      <c r="K27" s="66" t="s">
        <v>24</v>
      </c>
    </row>
    <row r="28" spans="1:11" x14ac:dyDescent="0.3">
      <c r="A28" s="61"/>
      <c r="B28" s="61"/>
      <c r="C28" s="9" t="s">
        <v>14</v>
      </c>
      <c r="D28" s="29">
        <v>63</v>
      </c>
      <c r="E28" s="32">
        <v>63</v>
      </c>
      <c r="F28" s="29">
        <f t="shared" ref="F28" si="5">E28/D28*100</f>
        <v>100</v>
      </c>
      <c r="G28" s="67"/>
      <c r="H28" s="23" t="s">
        <v>20</v>
      </c>
      <c r="I28" s="46">
        <v>1</v>
      </c>
      <c r="J28" s="70"/>
      <c r="K28" s="67"/>
    </row>
    <row r="29" spans="1:11" x14ac:dyDescent="0.3">
      <c r="A29" s="61"/>
      <c r="B29" s="61"/>
      <c r="C29" s="9" t="s">
        <v>16</v>
      </c>
      <c r="D29" s="29"/>
      <c r="E29" s="29"/>
      <c r="F29" s="29"/>
      <c r="G29" s="67"/>
      <c r="H29" s="23" t="s">
        <v>21</v>
      </c>
      <c r="I29" s="46">
        <v>0</v>
      </c>
      <c r="J29" s="70"/>
      <c r="K29" s="67"/>
    </row>
    <row r="30" spans="1:11" x14ac:dyDescent="0.3">
      <c r="A30" s="61"/>
      <c r="B30" s="61"/>
      <c r="C30" s="9" t="s">
        <v>15</v>
      </c>
      <c r="D30" s="29"/>
      <c r="E30" s="29"/>
      <c r="F30" s="29"/>
      <c r="G30" s="67"/>
      <c r="H30" s="23" t="s">
        <v>22</v>
      </c>
      <c r="I30" s="46">
        <v>0</v>
      </c>
      <c r="J30" s="70"/>
      <c r="K30" s="67"/>
    </row>
    <row r="31" spans="1:11" x14ac:dyDescent="0.3">
      <c r="A31" s="61"/>
      <c r="B31" s="61"/>
      <c r="C31" s="9" t="s">
        <v>17</v>
      </c>
      <c r="D31" s="29"/>
      <c r="E31" s="29"/>
      <c r="F31" s="29"/>
      <c r="G31" s="68"/>
      <c r="H31" s="23" t="s">
        <v>23</v>
      </c>
      <c r="I31" s="6">
        <f>I28/I27*100</f>
        <v>100</v>
      </c>
      <c r="J31" s="71"/>
      <c r="K31" s="68"/>
    </row>
    <row r="32" spans="1:11" x14ac:dyDescent="0.3">
      <c r="A32" s="61"/>
      <c r="B32" s="61" t="s">
        <v>29</v>
      </c>
      <c r="C32" s="9" t="s">
        <v>13</v>
      </c>
      <c r="D32" s="29">
        <f>D33</f>
        <v>0</v>
      </c>
      <c r="E32" s="29">
        <f>E33</f>
        <v>0</v>
      </c>
      <c r="F32" s="29"/>
      <c r="G32" s="66"/>
      <c r="H32" s="23" t="s">
        <v>19</v>
      </c>
      <c r="I32" s="5">
        <v>0</v>
      </c>
      <c r="J32" s="69" t="s">
        <v>24</v>
      </c>
      <c r="K32" s="66" t="s">
        <v>24</v>
      </c>
    </row>
    <row r="33" spans="1:11" x14ac:dyDescent="0.3">
      <c r="A33" s="61"/>
      <c r="B33" s="61"/>
      <c r="C33" s="9" t="s">
        <v>14</v>
      </c>
      <c r="D33" s="29">
        <v>0</v>
      </c>
      <c r="E33" s="29">
        <v>0</v>
      </c>
      <c r="F33" s="29"/>
      <c r="G33" s="67"/>
      <c r="H33" s="23" t="s">
        <v>20</v>
      </c>
      <c r="I33" s="47">
        <v>0</v>
      </c>
      <c r="J33" s="70"/>
      <c r="K33" s="67"/>
    </row>
    <row r="34" spans="1:11" x14ac:dyDescent="0.3">
      <c r="A34" s="61"/>
      <c r="B34" s="61"/>
      <c r="C34" s="9" t="s">
        <v>16</v>
      </c>
      <c r="D34" s="29"/>
      <c r="E34" s="29"/>
      <c r="F34" s="29"/>
      <c r="G34" s="67"/>
      <c r="H34" s="23" t="s">
        <v>21</v>
      </c>
      <c r="I34" s="47">
        <v>0</v>
      </c>
      <c r="J34" s="70"/>
      <c r="K34" s="67"/>
    </row>
    <row r="35" spans="1:11" x14ac:dyDescent="0.3">
      <c r="A35" s="61"/>
      <c r="B35" s="61"/>
      <c r="C35" s="9" t="s">
        <v>15</v>
      </c>
      <c r="D35" s="29"/>
      <c r="E35" s="29"/>
      <c r="F35" s="29"/>
      <c r="G35" s="67"/>
      <c r="H35" s="23" t="s">
        <v>22</v>
      </c>
      <c r="I35" s="47">
        <v>0</v>
      </c>
      <c r="J35" s="70"/>
      <c r="K35" s="67"/>
    </row>
    <row r="36" spans="1:11" x14ac:dyDescent="0.3">
      <c r="A36" s="61"/>
      <c r="B36" s="61"/>
      <c r="C36" s="9" t="s">
        <v>17</v>
      </c>
      <c r="D36" s="29"/>
      <c r="E36" s="29"/>
      <c r="F36" s="29"/>
      <c r="G36" s="68"/>
      <c r="H36" s="23" t="s">
        <v>23</v>
      </c>
      <c r="I36" s="6"/>
      <c r="J36" s="71"/>
      <c r="K36" s="68"/>
    </row>
    <row r="37" spans="1:11" x14ac:dyDescent="0.3">
      <c r="A37" s="61"/>
      <c r="B37" s="61" t="s">
        <v>30</v>
      </c>
      <c r="C37" s="9" t="s">
        <v>13</v>
      </c>
      <c r="D37" s="29">
        <f>D38</f>
        <v>78.900000000000006</v>
      </c>
      <c r="E37" s="29">
        <f>E38</f>
        <v>181</v>
      </c>
      <c r="F37" s="29">
        <f>E37/D37*100</f>
        <v>229.40430925221798</v>
      </c>
      <c r="G37" s="66"/>
      <c r="H37" s="23" t="s">
        <v>19</v>
      </c>
      <c r="I37" s="5">
        <f>COUNTA(I117)</f>
        <v>1</v>
      </c>
      <c r="J37" s="69" t="s">
        <v>24</v>
      </c>
      <c r="K37" s="66" t="s">
        <v>24</v>
      </c>
    </row>
    <row r="38" spans="1:11" x14ac:dyDescent="0.3">
      <c r="A38" s="61"/>
      <c r="B38" s="61"/>
      <c r="C38" s="9" t="s">
        <v>14</v>
      </c>
      <c r="D38" s="29">
        <v>78.900000000000006</v>
      </c>
      <c r="E38" s="32">
        <v>181</v>
      </c>
      <c r="F38" s="29">
        <f t="shared" ref="F38" si="6">E38/D38*100</f>
        <v>229.40430925221798</v>
      </c>
      <c r="G38" s="67"/>
      <c r="H38" s="23" t="s">
        <v>20</v>
      </c>
      <c r="I38" s="46">
        <v>1</v>
      </c>
      <c r="J38" s="70"/>
      <c r="K38" s="67"/>
    </row>
    <row r="39" spans="1:11" x14ac:dyDescent="0.3">
      <c r="A39" s="61"/>
      <c r="B39" s="61"/>
      <c r="C39" s="9" t="s">
        <v>16</v>
      </c>
      <c r="D39" s="29"/>
      <c r="E39" s="29"/>
      <c r="F39" s="29"/>
      <c r="G39" s="67"/>
      <c r="H39" s="23" t="s">
        <v>21</v>
      </c>
      <c r="I39" s="46">
        <v>0</v>
      </c>
      <c r="J39" s="70"/>
      <c r="K39" s="67"/>
    </row>
    <row r="40" spans="1:11" x14ac:dyDescent="0.3">
      <c r="A40" s="61"/>
      <c r="B40" s="61"/>
      <c r="C40" s="9" t="s">
        <v>15</v>
      </c>
      <c r="D40" s="29"/>
      <c r="E40" s="29"/>
      <c r="F40" s="29"/>
      <c r="G40" s="67"/>
      <c r="H40" s="23" t="s">
        <v>22</v>
      </c>
      <c r="I40" s="46">
        <v>0</v>
      </c>
      <c r="J40" s="70"/>
      <c r="K40" s="67"/>
    </row>
    <row r="41" spans="1:11" x14ac:dyDescent="0.3">
      <c r="A41" s="61"/>
      <c r="B41" s="61"/>
      <c r="C41" s="9" t="s">
        <v>17</v>
      </c>
      <c r="D41" s="29"/>
      <c r="E41" s="29"/>
      <c r="F41" s="29"/>
      <c r="G41" s="68"/>
      <c r="H41" s="23" t="s">
        <v>23</v>
      </c>
      <c r="I41" s="6">
        <f>I38/I37*100</f>
        <v>100</v>
      </c>
      <c r="J41" s="71"/>
      <c r="K41" s="68"/>
    </row>
    <row r="42" spans="1:11" x14ac:dyDescent="0.3">
      <c r="A42" s="61"/>
      <c r="B42" s="61" t="s">
        <v>31</v>
      </c>
      <c r="C42" s="9" t="s">
        <v>13</v>
      </c>
      <c r="D42" s="29">
        <f>D43</f>
        <v>0</v>
      </c>
      <c r="E42" s="29">
        <f>E43</f>
        <v>0</v>
      </c>
      <c r="F42" s="29"/>
      <c r="G42" s="66"/>
      <c r="H42" s="23" t="s">
        <v>19</v>
      </c>
      <c r="I42" s="5">
        <v>0</v>
      </c>
      <c r="J42" s="69" t="s">
        <v>24</v>
      </c>
      <c r="K42" s="66" t="s">
        <v>24</v>
      </c>
    </row>
    <row r="43" spans="1:11" x14ac:dyDescent="0.3">
      <c r="A43" s="61"/>
      <c r="B43" s="61"/>
      <c r="C43" s="9" t="s">
        <v>14</v>
      </c>
      <c r="D43" s="29">
        <v>0</v>
      </c>
      <c r="E43" s="29">
        <v>0</v>
      </c>
      <c r="F43" s="29"/>
      <c r="G43" s="67"/>
      <c r="H43" s="23" t="s">
        <v>20</v>
      </c>
      <c r="I43" s="5">
        <f>COUNTIF(I122,"да")</f>
        <v>1</v>
      </c>
      <c r="J43" s="70"/>
      <c r="K43" s="67"/>
    </row>
    <row r="44" spans="1:11" x14ac:dyDescent="0.3">
      <c r="A44" s="61"/>
      <c r="B44" s="61"/>
      <c r="C44" s="9" t="s">
        <v>16</v>
      </c>
      <c r="D44" s="29"/>
      <c r="E44" s="29"/>
      <c r="F44" s="29"/>
      <c r="G44" s="67"/>
      <c r="H44" s="23" t="s">
        <v>21</v>
      </c>
      <c r="I44" s="5">
        <v>0</v>
      </c>
      <c r="J44" s="70"/>
      <c r="K44" s="67"/>
    </row>
    <row r="45" spans="1:11" x14ac:dyDescent="0.3">
      <c r="A45" s="61"/>
      <c r="B45" s="61"/>
      <c r="C45" s="9" t="s">
        <v>15</v>
      </c>
      <c r="D45" s="29"/>
      <c r="E45" s="29"/>
      <c r="F45" s="29"/>
      <c r="G45" s="67"/>
      <c r="H45" s="23" t="s">
        <v>22</v>
      </c>
      <c r="I45" s="5">
        <f>COUNTIF(I122,"нет")</f>
        <v>0</v>
      </c>
      <c r="J45" s="70"/>
      <c r="K45" s="67"/>
    </row>
    <row r="46" spans="1:11" x14ac:dyDescent="0.3">
      <c r="A46" s="61"/>
      <c r="B46" s="61"/>
      <c r="C46" s="9" t="s">
        <v>17</v>
      </c>
      <c r="D46" s="29"/>
      <c r="E46" s="29"/>
      <c r="F46" s="29"/>
      <c r="G46" s="68"/>
      <c r="H46" s="23" t="s">
        <v>23</v>
      </c>
      <c r="I46" s="6"/>
      <c r="J46" s="71"/>
      <c r="K46" s="68"/>
    </row>
    <row r="47" spans="1:11" x14ac:dyDescent="0.3">
      <c r="A47" s="61"/>
      <c r="B47" s="61" t="s">
        <v>32</v>
      </c>
      <c r="C47" s="9" t="s">
        <v>13</v>
      </c>
      <c r="D47" s="29">
        <f>D48</f>
        <v>0</v>
      </c>
      <c r="E47" s="29">
        <f>E48</f>
        <v>0</v>
      </c>
      <c r="F47" s="29"/>
      <c r="G47" s="66"/>
      <c r="H47" s="23" t="s">
        <v>19</v>
      </c>
      <c r="I47" s="5">
        <f>COUNTA(I127)</f>
        <v>1</v>
      </c>
      <c r="J47" s="69" t="s">
        <v>24</v>
      </c>
      <c r="K47" s="66" t="s">
        <v>24</v>
      </c>
    </row>
    <row r="48" spans="1:11" x14ac:dyDescent="0.3">
      <c r="A48" s="61"/>
      <c r="B48" s="61"/>
      <c r="C48" s="9" t="s">
        <v>14</v>
      </c>
      <c r="D48" s="29">
        <v>0</v>
      </c>
      <c r="E48" s="53">
        <v>0</v>
      </c>
      <c r="F48" s="29"/>
      <c r="G48" s="67"/>
      <c r="H48" s="23" t="s">
        <v>20</v>
      </c>
      <c r="I48" s="46">
        <v>1</v>
      </c>
      <c r="J48" s="70"/>
      <c r="K48" s="67"/>
    </row>
    <row r="49" spans="1:11" x14ac:dyDescent="0.3">
      <c r="A49" s="61"/>
      <c r="B49" s="61"/>
      <c r="C49" s="9" t="s">
        <v>16</v>
      </c>
      <c r="D49" s="29"/>
      <c r="E49" s="29"/>
      <c r="F49" s="29"/>
      <c r="G49" s="67"/>
      <c r="H49" s="23" t="s">
        <v>21</v>
      </c>
      <c r="I49" s="46">
        <v>0</v>
      </c>
      <c r="J49" s="70"/>
      <c r="K49" s="67"/>
    </row>
    <row r="50" spans="1:11" x14ac:dyDescent="0.3">
      <c r="A50" s="61"/>
      <c r="B50" s="61"/>
      <c r="C50" s="9" t="s">
        <v>15</v>
      </c>
      <c r="D50" s="29"/>
      <c r="E50" s="29"/>
      <c r="F50" s="29"/>
      <c r="G50" s="67"/>
      <c r="H50" s="23" t="s">
        <v>22</v>
      </c>
      <c r="I50" s="46">
        <v>0</v>
      </c>
      <c r="J50" s="70"/>
      <c r="K50" s="67"/>
    </row>
    <row r="51" spans="1:11" x14ac:dyDescent="0.3">
      <c r="A51" s="61"/>
      <c r="B51" s="61"/>
      <c r="C51" s="9" t="s">
        <v>17</v>
      </c>
      <c r="D51" s="29"/>
      <c r="E51" s="29"/>
      <c r="F51" s="29"/>
      <c r="G51" s="68"/>
      <c r="H51" s="23" t="s">
        <v>23</v>
      </c>
      <c r="I51" s="6">
        <f>I48/I47*100</f>
        <v>100</v>
      </c>
      <c r="J51" s="71"/>
      <c r="K51" s="68"/>
    </row>
    <row r="52" spans="1:11" x14ac:dyDescent="0.3">
      <c r="A52" s="61"/>
      <c r="B52" s="61" t="s">
        <v>33</v>
      </c>
      <c r="C52" s="9" t="s">
        <v>13</v>
      </c>
      <c r="D52" s="29">
        <f>D53</f>
        <v>0</v>
      </c>
      <c r="E52" s="29">
        <f>E53</f>
        <v>0</v>
      </c>
      <c r="F52" s="29"/>
      <c r="G52" s="66"/>
      <c r="H52" s="23" t="s">
        <v>19</v>
      </c>
      <c r="I52" s="5">
        <f>COUNTA(I132)</f>
        <v>1</v>
      </c>
      <c r="J52" s="69" t="s">
        <v>24</v>
      </c>
      <c r="K52" s="66" t="s">
        <v>24</v>
      </c>
    </row>
    <row r="53" spans="1:11" x14ac:dyDescent="0.3">
      <c r="A53" s="61"/>
      <c r="B53" s="61"/>
      <c r="C53" s="9" t="s">
        <v>14</v>
      </c>
      <c r="D53" s="29">
        <v>0</v>
      </c>
      <c r="E53" s="53">
        <v>0</v>
      </c>
      <c r="F53" s="29"/>
      <c r="G53" s="67"/>
      <c r="H53" s="23" t="s">
        <v>20</v>
      </c>
      <c r="I53" s="46">
        <v>1</v>
      </c>
      <c r="J53" s="70"/>
      <c r="K53" s="67"/>
    </row>
    <row r="54" spans="1:11" x14ac:dyDescent="0.3">
      <c r="A54" s="61"/>
      <c r="B54" s="61"/>
      <c r="C54" s="9" t="s">
        <v>16</v>
      </c>
      <c r="D54" s="29"/>
      <c r="E54" s="29"/>
      <c r="F54" s="29"/>
      <c r="G54" s="67"/>
      <c r="H54" s="23" t="s">
        <v>21</v>
      </c>
      <c r="I54" s="46">
        <v>0</v>
      </c>
      <c r="J54" s="70"/>
      <c r="K54" s="67"/>
    </row>
    <row r="55" spans="1:11" x14ac:dyDescent="0.3">
      <c r="A55" s="61"/>
      <c r="B55" s="61"/>
      <c r="C55" s="9" t="s">
        <v>15</v>
      </c>
      <c r="D55" s="29"/>
      <c r="E55" s="29"/>
      <c r="F55" s="29"/>
      <c r="G55" s="67"/>
      <c r="H55" s="23" t="s">
        <v>22</v>
      </c>
      <c r="I55" s="46">
        <v>0</v>
      </c>
      <c r="J55" s="70"/>
      <c r="K55" s="67"/>
    </row>
    <row r="56" spans="1:11" x14ac:dyDescent="0.3">
      <c r="A56" s="61"/>
      <c r="B56" s="61"/>
      <c r="C56" s="9" t="s">
        <v>17</v>
      </c>
      <c r="D56" s="29"/>
      <c r="E56" s="29"/>
      <c r="F56" s="29"/>
      <c r="G56" s="68"/>
      <c r="H56" s="23" t="s">
        <v>23</v>
      </c>
      <c r="I56" s="6">
        <f>I53/I52*100</f>
        <v>100</v>
      </c>
      <c r="J56" s="71"/>
      <c r="K56" s="68"/>
    </row>
    <row r="57" spans="1:11" x14ac:dyDescent="0.3">
      <c r="A57" s="61"/>
      <c r="B57" s="61" t="s">
        <v>34</v>
      </c>
      <c r="C57" s="9" t="s">
        <v>13</v>
      </c>
      <c r="D57" s="29">
        <f>D58</f>
        <v>0</v>
      </c>
      <c r="E57" s="29">
        <f>E58</f>
        <v>0</v>
      </c>
      <c r="F57" s="29"/>
      <c r="G57" s="66"/>
      <c r="H57" s="23" t="s">
        <v>19</v>
      </c>
      <c r="I57" s="5">
        <v>0</v>
      </c>
      <c r="J57" s="69" t="s">
        <v>24</v>
      </c>
      <c r="K57" s="66" t="s">
        <v>24</v>
      </c>
    </row>
    <row r="58" spans="1:11" x14ac:dyDescent="0.3">
      <c r="A58" s="61"/>
      <c r="B58" s="61"/>
      <c r="C58" s="9" t="s">
        <v>14</v>
      </c>
      <c r="D58" s="29">
        <v>0</v>
      </c>
      <c r="E58" s="29">
        <v>0</v>
      </c>
      <c r="F58" s="29"/>
      <c r="G58" s="67"/>
      <c r="H58" s="23" t="s">
        <v>20</v>
      </c>
      <c r="I58" s="5">
        <f>COUNTIF(I137,"да")</f>
        <v>1</v>
      </c>
      <c r="J58" s="70"/>
      <c r="K58" s="67"/>
    </row>
    <row r="59" spans="1:11" x14ac:dyDescent="0.3">
      <c r="A59" s="61"/>
      <c r="B59" s="61"/>
      <c r="C59" s="9" t="s">
        <v>16</v>
      </c>
      <c r="D59" s="29"/>
      <c r="E59" s="29"/>
      <c r="F59" s="29"/>
      <c r="G59" s="67"/>
      <c r="H59" s="23" t="s">
        <v>21</v>
      </c>
      <c r="I59" s="5">
        <v>0</v>
      </c>
      <c r="J59" s="70"/>
      <c r="K59" s="67"/>
    </row>
    <row r="60" spans="1:11" x14ac:dyDescent="0.3">
      <c r="A60" s="61"/>
      <c r="B60" s="61"/>
      <c r="C60" s="9" t="s">
        <v>15</v>
      </c>
      <c r="D60" s="29"/>
      <c r="E60" s="29"/>
      <c r="F60" s="29"/>
      <c r="G60" s="67"/>
      <c r="H60" s="23" t="s">
        <v>22</v>
      </c>
      <c r="I60" s="5">
        <f>COUNTIF(I137,"нет")</f>
        <v>0</v>
      </c>
      <c r="J60" s="70"/>
      <c r="K60" s="67"/>
    </row>
    <row r="61" spans="1:11" x14ac:dyDescent="0.3">
      <c r="A61" s="61"/>
      <c r="B61" s="61"/>
      <c r="C61" s="9" t="s">
        <v>17</v>
      </c>
      <c r="D61" s="29"/>
      <c r="E61" s="29"/>
      <c r="F61" s="29"/>
      <c r="G61" s="68"/>
      <c r="H61" s="23" t="s">
        <v>23</v>
      </c>
      <c r="I61" s="6"/>
      <c r="J61" s="71"/>
      <c r="K61" s="68"/>
    </row>
    <row r="62" spans="1:11" x14ac:dyDescent="0.3">
      <c r="A62" s="61"/>
      <c r="B62" s="61" t="s">
        <v>35</v>
      </c>
      <c r="C62" s="9" t="s">
        <v>13</v>
      </c>
      <c r="D62" s="29">
        <f>D63</f>
        <v>0</v>
      </c>
      <c r="E62" s="29">
        <f>E63</f>
        <v>0</v>
      </c>
      <c r="F62" s="29"/>
      <c r="G62" s="66"/>
      <c r="H62" s="23" t="s">
        <v>19</v>
      </c>
      <c r="I62" s="5">
        <v>0</v>
      </c>
      <c r="J62" s="69" t="s">
        <v>24</v>
      </c>
      <c r="K62" s="66" t="s">
        <v>24</v>
      </c>
    </row>
    <row r="63" spans="1:11" x14ac:dyDescent="0.3">
      <c r="A63" s="61"/>
      <c r="B63" s="61"/>
      <c r="C63" s="9" t="s">
        <v>14</v>
      </c>
      <c r="D63" s="29">
        <v>0</v>
      </c>
      <c r="E63" s="29">
        <v>0</v>
      </c>
      <c r="F63" s="29"/>
      <c r="G63" s="67"/>
      <c r="H63" s="23" t="s">
        <v>20</v>
      </c>
      <c r="I63" s="5">
        <f>COUNTIF(I142,"да")</f>
        <v>0</v>
      </c>
      <c r="J63" s="70"/>
      <c r="K63" s="67"/>
    </row>
    <row r="64" spans="1:11" x14ac:dyDescent="0.3">
      <c r="A64" s="61"/>
      <c r="B64" s="61"/>
      <c r="C64" s="9" t="s">
        <v>16</v>
      </c>
      <c r="D64" s="29"/>
      <c r="E64" s="29"/>
      <c r="F64" s="29"/>
      <c r="G64" s="67"/>
      <c r="H64" s="23" t="s">
        <v>21</v>
      </c>
      <c r="I64" s="5">
        <f>COUNTIF(I142,"частично")</f>
        <v>0</v>
      </c>
      <c r="J64" s="70"/>
      <c r="K64" s="67"/>
    </row>
    <row r="65" spans="1:11" x14ac:dyDescent="0.3">
      <c r="A65" s="61"/>
      <c r="B65" s="61"/>
      <c r="C65" s="9" t="s">
        <v>15</v>
      </c>
      <c r="D65" s="29"/>
      <c r="E65" s="29"/>
      <c r="F65" s="29"/>
      <c r="G65" s="67"/>
      <c r="H65" s="23" t="s">
        <v>22</v>
      </c>
      <c r="I65" s="5">
        <f>COUNTIF(I142,"нет")</f>
        <v>0</v>
      </c>
      <c r="J65" s="70"/>
      <c r="K65" s="67"/>
    </row>
    <row r="66" spans="1:11" x14ac:dyDescent="0.3">
      <c r="A66" s="61"/>
      <c r="B66" s="61"/>
      <c r="C66" s="9" t="s">
        <v>17</v>
      </c>
      <c r="D66" s="29"/>
      <c r="E66" s="29"/>
      <c r="F66" s="29"/>
      <c r="G66" s="68"/>
      <c r="H66" s="23" t="s">
        <v>23</v>
      </c>
      <c r="I66" s="6"/>
      <c r="J66" s="71"/>
      <c r="K66" s="68"/>
    </row>
    <row r="67" spans="1:11" x14ac:dyDescent="0.3">
      <c r="A67" s="61"/>
      <c r="B67" s="61" t="s">
        <v>36</v>
      </c>
      <c r="C67" s="9" t="s">
        <v>13</v>
      </c>
      <c r="D67" s="29">
        <f>D68</f>
        <v>0</v>
      </c>
      <c r="E67" s="29">
        <f>E68</f>
        <v>0</v>
      </c>
      <c r="F67" s="29"/>
      <c r="G67" s="66"/>
      <c r="H67" s="23" t="s">
        <v>19</v>
      </c>
      <c r="I67" s="5">
        <v>0</v>
      </c>
      <c r="J67" s="69" t="s">
        <v>24</v>
      </c>
      <c r="K67" s="66" t="s">
        <v>24</v>
      </c>
    </row>
    <row r="68" spans="1:11" x14ac:dyDescent="0.3">
      <c r="A68" s="61"/>
      <c r="B68" s="61"/>
      <c r="C68" s="9" t="s">
        <v>14</v>
      </c>
      <c r="D68" s="29">
        <v>0</v>
      </c>
      <c r="E68" s="29">
        <v>0</v>
      </c>
      <c r="F68" s="29"/>
      <c r="G68" s="67"/>
      <c r="H68" s="23" t="s">
        <v>20</v>
      </c>
      <c r="I68" s="5">
        <f>COUNTIF(I147,"да")</f>
        <v>0</v>
      </c>
      <c r="J68" s="70"/>
      <c r="K68" s="67"/>
    </row>
    <row r="69" spans="1:11" x14ac:dyDescent="0.3">
      <c r="A69" s="61"/>
      <c r="B69" s="61"/>
      <c r="C69" s="9" t="s">
        <v>16</v>
      </c>
      <c r="D69" s="29"/>
      <c r="E69" s="29"/>
      <c r="F69" s="29"/>
      <c r="G69" s="67"/>
      <c r="H69" s="23" t="s">
        <v>21</v>
      </c>
      <c r="I69" s="5">
        <f>COUNTIF(I147,"частично")</f>
        <v>0</v>
      </c>
      <c r="J69" s="70"/>
      <c r="K69" s="67"/>
    </row>
    <row r="70" spans="1:11" x14ac:dyDescent="0.3">
      <c r="A70" s="61"/>
      <c r="B70" s="61"/>
      <c r="C70" s="9" t="s">
        <v>15</v>
      </c>
      <c r="D70" s="29"/>
      <c r="E70" s="29"/>
      <c r="F70" s="29"/>
      <c r="G70" s="67"/>
      <c r="H70" s="23" t="s">
        <v>22</v>
      </c>
      <c r="I70" s="5">
        <f>COUNTIF(I147,"нет")</f>
        <v>0</v>
      </c>
      <c r="J70" s="70"/>
      <c r="K70" s="67"/>
    </row>
    <row r="71" spans="1:11" x14ac:dyDescent="0.3">
      <c r="A71" s="61"/>
      <c r="B71" s="61"/>
      <c r="C71" s="9" t="s">
        <v>17</v>
      </c>
      <c r="D71" s="29"/>
      <c r="E71" s="29"/>
      <c r="F71" s="29"/>
      <c r="G71" s="68"/>
      <c r="H71" s="23" t="s">
        <v>23</v>
      </c>
      <c r="I71" s="6"/>
      <c r="J71" s="71"/>
      <c r="K71" s="68"/>
    </row>
    <row r="72" spans="1:11" x14ac:dyDescent="0.3">
      <c r="A72" s="61"/>
      <c r="B72" s="61" t="s">
        <v>37</v>
      </c>
      <c r="C72" s="9" t="s">
        <v>13</v>
      </c>
      <c r="D72" s="29">
        <f>D73</f>
        <v>0</v>
      </c>
      <c r="E72" s="29">
        <f>E73</f>
        <v>0</v>
      </c>
      <c r="F72" s="29"/>
      <c r="G72" s="66"/>
      <c r="H72" s="23" t="s">
        <v>19</v>
      </c>
      <c r="I72" s="5">
        <f>COUNTA(I127)</f>
        <v>1</v>
      </c>
      <c r="J72" s="69" t="s">
        <v>24</v>
      </c>
      <c r="K72" s="66" t="s">
        <v>24</v>
      </c>
    </row>
    <row r="73" spans="1:11" x14ac:dyDescent="0.3">
      <c r="A73" s="61"/>
      <c r="B73" s="61"/>
      <c r="C73" s="9" t="s">
        <v>14</v>
      </c>
      <c r="D73" s="29">
        <v>0</v>
      </c>
      <c r="E73" s="29">
        <v>0</v>
      </c>
      <c r="F73" s="29"/>
      <c r="G73" s="67"/>
      <c r="H73" s="23" t="s">
        <v>20</v>
      </c>
      <c r="I73" s="46">
        <v>1</v>
      </c>
      <c r="J73" s="70"/>
      <c r="K73" s="67"/>
    </row>
    <row r="74" spans="1:11" x14ac:dyDescent="0.3">
      <c r="A74" s="61"/>
      <c r="B74" s="61"/>
      <c r="C74" s="9" t="s">
        <v>16</v>
      </c>
      <c r="D74" s="29"/>
      <c r="E74" s="29"/>
      <c r="F74" s="29"/>
      <c r="G74" s="67"/>
      <c r="H74" s="23" t="s">
        <v>21</v>
      </c>
      <c r="I74" s="46">
        <v>0</v>
      </c>
      <c r="J74" s="70"/>
      <c r="K74" s="67"/>
    </row>
    <row r="75" spans="1:11" x14ac:dyDescent="0.3">
      <c r="A75" s="61"/>
      <c r="B75" s="61"/>
      <c r="C75" s="9" t="s">
        <v>15</v>
      </c>
      <c r="D75" s="29"/>
      <c r="E75" s="29"/>
      <c r="F75" s="29"/>
      <c r="G75" s="67"/>
      <c r="H75" s="23" t="s">
        <v>22</v>
      </c>
      <c r="I75" s="46">
        <v>0</v>
      </c>
      <c r="J75" s="70"/>
      <c r="K75" s="67"/>
    </row>
    <row r="76" spans="1:11" x14ac:dyDescent="0.3">
      <c r="A76" s="61"/>
      <c r="B76" s="61"/>
      <c r="C76" s="9" t="s">
        <v>17</v>
      </c>
      <c r="D76" s="29"/>
      <c r="E76" s="29"/>
      <c r="F76" s="29"/>
      <c r="G76" s="68"/>
      <c r="H76" s="23" t="s">
        <v>23</v>
      </c>
      <c r="I76" s="6">
        <f>I73/I72*100</f>
        <v>100</v>
      </c>
      <c r="J76" s="71"/>
      <c r="K76" s="68"/>
    </row>
    <row r="77" spans="1:11" s="3" customFormat="1" x14ac:dyDescent="0.3">
      <c r="A77" s="54" t="s">
        <v>39</v>
      </c>
      <c r="B77" s="54" t="s">
        <v>38</v>
      </c>
      <c r="C77" s="7" t="s">
        <v>13</v>
      </c>
      <c r="D77" s="28">
        <f>D78</f>
        <v>9287.1</v>
      </c>
      <c r="E77" s="28">
        <f>E78</f>
        <v>9489.6</v>
      </c>
      <c r="F77" s="28">
        <f>E77/D77*100</f>
        <v>102.1804438414575</v>
      </c>
      <c r="G77" s="55"/>
      <c r="H77" s="24" t="s">
        <v>19</v>
      </c>
      <c r="I77" s="21">
        <f>I82</f>
        <v>4</v>
      </c>
      <c r="J77" s="58" t="s">
        <v>40</v>
      </c>
      <c r="K77" s="55"/>
    </row>
    <row r="78" spans="1:11" s="3" customFormat="1" x14ac:dyDescent="0.3">
      <c r="A78" s="54"/>
      <c r="B78" s="54"/>
      <c r="C78" s="7" t="s">
        <v>14</v>
      </c>
      <c r="D78" s="28">
        <f>D83</f>
        <v>9287.1</v>
      </c>
      <c r="E78" s="28">
        <f>E83</f>
        <v>9489.6</v>
      </c>
      <c r="F78" s="28">
        <f>E78/D78*100</f>
        <v>102.1804438414575</v>
      </c>
      <c r="G78" s="56"/>
      <c r="H78" s="24" t="s">
        <v>20</v>
      </c>
      <c r="I78" s="21">
        <f>I83</f>
        <v>4</v>
      </c>
      <c r="J78" s="59"/>
      <c r="K78" s="56"/>
    </row>
    <row r="79" spans="1:11" s="3" customFormat="1" x14ac:dyDescent="0.3">
      <c r="A79" s="54"/>
      <c r="B79" s="54"/>
      <c r="C79" s="7" t="s">
        <v>16</v>
      </c>
      <c r="D79" s="28"/>
      <c r="E79" s="28"/>
      <c r="F79" s="28"/>
      <c r="G79" s="56"/>
      <c r="H79" s="24" t="s">
        <v>21</v>
      </c>
      <c r="I79" s="21">
        <f t="shared" ref="I79:I80" si="7">I84</f>
        <v>0</v>
      </c>
      <c r="J79" s="59"/>
      <c r="K79" s="56"/>
    </row>
    <row r="80" spans="1:11" s="3" customFormat="1" x14ac:dyDescent="0.3">
      <c r="A80" s="54"/>
      <c r="B80" s="54"/>
      <c r="C80" s="7" t="s">
        <v>15</v>
      </c>
      <c r="D80" s="28"/>
      <c r="E80" s="28"/>
      <c r="F80" s="28"/>
      <c r="G80" s="56"/>
      <c r="H80" s="24" t="s">
        <v>22</v>
      </c>
      <c r="I80" s="21">
        <f t="shared" si="7"/>
        <v>0</v>
      </c>
      <c r="J80" s="59"/>
      <c r="K80" s="56"/>
    </row>
    <row r="81" spans="1:11" s="3" customFormat="1" ht="70.5" customHeight="1" x14ac:dyDescent="0.3">
      <c r="A81" s="54"/>
      <c r="B81" s="54"/>
      <c r="C81" s="7" t="s">
        <v>17</v>
      </c>
      <c r="D81" s="28"/>
      <c r="E81" s="28"/>
      <c r="F81" s="28"/>
      <c r="G81" s="57"/>
      <c r="H81" s="24" t="s">
        <v>23</v>
      </c>
      <c r="I81" s="22">
        <f>I78/I77*100</f>
        <v>100</v>
      </c>
      <c r="J81" s="60"/>
      <c r="K81" s="57"/>
    </row>
    <row r="82" spans="1:11" x14ac:dyDescent="0.3">
      <c r="A82" s="61" t="s">
        <v>41</v>
      </c>
      <c r="B82" s="61" t="s">
        <v>152</v>
      </c>
      <c r="C82" s="9" t="s">
        <v>13</v>
      </c>
      <c r="D82" s="29">
        <f>D83</f>
        <v>9287.1</v>
      </c>
      <c r="E82" s="29">
        <f>E83</f>
        <v>9489.6</v>
      </c>
      <c r="F82" s="29">
        <f>E82/D82*100</f>
        <v>102.1804438414575</v>
      </c>
      <c r="G82" s="72"/>
      <c r="H82" s="23" t="s">
        <v>19</v>
      </c>
      <c r="I82" s="5">
        <f>COUNTA(I87:I106)</f>
        <v>4</v>
      </c>
      <c r="J82" s="69" t="s">
        <v>40</v>
      </c>
      <c r="K82" s="66"/>
    </row>
    <row r="83" spans="1:11" x14ac:dyDescent="0.3">
      <c r="A83" s="61"/>
      <c r="B83" s="61"/>
      <c r="C83" s="9" t="s">
        <v>14</v>
      </c>
      <c r="D83" s="29">
        <f>D88+D93+D98+D103</f>
        <v>9287.1</v>
      </c>
      <c r="E83" s="29">
        <f>E88+E93+E98+E103</f>
        <v>9489.6</v>
      </c>
      <c r="F83" s="29">
        <f>E83/D83*100</f>
        <v>102.1804438414575</v>
      </c>
      <c r="G83" s="72"/>
      <c r="H83" s="23" t="s">
        <v>20</v>
      </c>
      <c r="I83" s="5">
        <f>COUNTIF(I87:I106,"да")</f>
        <v>4</v>
      </c>
      <c r="J83" s="70"/>
      <c r="K83" s="67"/>
    </row>
    <row r="84" spans="1:11" x14ac:dyDescent="0.3">
      <c r="A84" s="61"/>
      <c r="B84" s="61"/>
      <c r="C84" s="9" t="s">
        <v>16</v>
      </c>
      <c r="D84" s="29"/>
      <c r="E84" s="29"/>
      <c r="F84" s="29"/>
      <c r="G84" s="72"/>
      <c r="H84" s="23" t="s">
        <v>21</v>
      </c>
      <c r="I84" s="5">
        <f>COUNTIF(I87:I106,"частично")</f>
        <v>0</v>
      </c>
      <c r="J84" s="70"/>
      <c r="K84" s="67"/>
    </row>
    <row r="85" spans="1:11" x14ac:dyDescent="0.3">
      <c r="A85" s="61"/>
      <c r="B85" s="61"/>
      <c r="C85" s="9" t="s">
        <v>15</v>
      </c>
      <c r="D85" s="29"/>
      <c r="E85" s="29"/>
      <c r="F85" s="29"/>
      <c r="G85" s="72"/>
      <c r="H85" s="23" t="s">
        <v>22</v>
      </c>
      <c r="I85" s="5">
        <f>COUNTIF(I87:I106,"нет")</f>
        <v>0</v>
      </c>
      <c r="J85" s="70"/>
      <c r="K85" s="67"/>
    </row>
    <row r="86" spans="1:11" ht="49.2" customHeight="1" x14ac:dyDescent="0.3">
      <c r="A86" s="61"/>
      <c r="B86" s="61"/>
      <c r="C86" s="9" t="s">
        <v>17</v>
      </c>
      <c r="D86" s="29"/>
      <c r="E86" s="29"/>
      <c r="F86" s="29"/>
      <c r="G86" s="72"/>
      <c r="H86" s="23" t="s">
        <v>23</v>
      </c>
      <c r="I86" s="6">
        <f>I83/I82*100</f>
        <v>100</v>
      </c>
      <c r="J86" s="71"/>
      <c r="K86" s="68"/>
    </row>
    <row r="87" spans="1:11" s="4" customFormat="1" x14ac:dyDescent="0.3">
      <c r="A87" s="74" t="s">
        <v>43</v>
      </c>
      <c r="B87" s="74" t="s">
        <v>42</v>
      </c>
      <c r="C87" s="11" t="s">
        <v>13</v>
      </c>
      <c r="D87" s="30">
        <f>D88</f>
        <v>258.8</v>
      </c>
      <c r="E87" s="30">
        <f>E88</f>
        <v>258.8</v>
      </c>
      <c r="F87" s="30">
        <f>E87/D87*100</f>
        <v>100</v>
      </c>
      <c r="G87" s="73" t="s">
        <v>78</v>
      </c>
      <c r="H87" s="73" t="s">
        <v>179</v>
      </c>
      <c r="I87" s="84" t="s">
        <v>73</v>
      </c>
      <c r="J87" s="85" t="s">
        <v>25</v>
      </c>
      <c r="K87" s="73"/>
    </row>
    <row r="88" spans="1:11" s="4" customFormat="1" x14ac:dyDescent="0.3">
      <c r="A88" s="74"/>
      <c r="B88" s="74"/>
      <c r="C88" s="11" t="s">
        <v>14</v>
      </c>
      <c r="D88" s="30">
        <v>258.8</v>
      </c>
      <c r="E88" s="31">
        <v>258.8</v>
      </c>
      <c r="F88" s="30">
        <f>E88/D88*100</f>
        <v>100</v>
      </c>
      <c r="G88" s="73"/>
      <c r="H88" s="73"/>
      <c r="I88" s="84"/>
      <c r="J88" s="85"/>
      <c r="K88" s="73"/>
    </row>
    <row r="89" spans="1:11" s="4" customFormat="1" x14ac:dyDescent="0.3">
      <c r="A89" s="74"/>
      <c r="B89" s="74"/>
      <c r="C89" s="11" t="s">
        <v>16</v>
      </c>
      <c r="D89" s="30"/>
      <c r="E89" s="30"/>
      <c r="F89" s="30"/>
      <c r="G89" s="73"/>
      <c r="H89" s="73"/>
      <c r="I89" s="84"/>
      <c r="J89" s="85"/>
      <c r="K89" s="73"/>
    </row>
    <row r="90" spans="1:11" s="4" customFormat="1" x14ac:dyDescent="0.3">
      <c r="A90" s="74"/>
      <c r="B90" s="74"/>
      <c r="C90" s="11" t="s">
        <v>15</v>
      </c>
      <c r="D90" s="30"/>
      <c r="E90" s="30"/>
      <c r="F90" s="30"/>
      <c r="G90" s="73"/>
      <c r="H90" s="73"/>
      <c r="I90" s="84"/>
      <c r="J90" s="85"/>
      <c r="K90" s="73"/>
    </row>
    <row r="91" spans="1:11" s="4" customFormat="1" ht="409.5" customHeight="1" x14ac:dyDescent="0.3">
      <c r="A91" s="74"/>
      <c r="B91" s="74"/>
      <c r="C91" s="11" t="s">
        <v>17</v>
      </c>
      <c r="D91" s="30"/>
      <c r="E91" s="30"/>
      <c r="F91" s="30"/>
      <c r="G91" s="73"/>
      <c r="H91" s="73"/>
      <c r="I91" s="84"/>
      <c r="J91" s="85"/>
      <c r="K91" s="73"/>
    </row>
    <row r="92" spans="1:11" s="4" customFormat="1" x14ac:dyDescent="0.3">
      <c r="A92" s="74" t="s">
        <v>44</v>
      </c>
      <c r="B92" s="74" t="s">
        <v>45</v>
      </c>
      <c r="C92" s="11" t="s">
        <v>13</v>
      </c>
      <c r="D92" s="30">
        <f>D93</f>
        <v>3993</v>
      </c>
      <c r="E92" s="30">
        <f>E93</f>
        <v>3993</v>
      </c>
      <c r="F92" s="30">
        <f>E92/D92*100</f>
        <v>100</v>
      </c>
      <c r="G92" s="75" t="s">
        <v>77</v>
      </c>
      <c r="H92" s="75" t="s">
        <v>180</v>
      </c>
      <c r="I92" s="78" t="s">
        <v>73</v>
      </c>
      <c r="J92" s="81" t="s">
        <v>46</v>
      </c>
      <c r="K92" s="75"/>
    </row>
    <row r="93" spans="1:11" s="4" customFormat="1" x14ac:dyDescent="0.3">
      <c r="A93" s="74"/>
      <c r="B93" s="74"/>
      <c r="C93" s="11" t="s">
        <v>14</v>
      </c>
      <c r="D93" s="30">
        <v>3993</v>
      </c>
      <c r="E93" s="31">
        <v>3993</v>
      </c>
      <c r="F93" s="30">
        <f>E93/D93*100</f>
        <v>100</v>
      </c>
      <c r="G93" s="76"/>
      <c r="H93" s="76"/>
      <c r="I93" s="79"/>
      <c r="J93" s="82"/>
      <c r="K93" s="76"/>
    </row>
    <row r="94" spans="1:11" s="4" customFormat="1" x14ac:dyDescent="0.3">
      <c r="A94" s="74"/>
      <c r="B94" s="74"/>
      <c r="C94" s="11" t="s">
        <v>16</v>
      </c>
      <c r="D94" s="30"/>
      <c r="E94" s="30"/>
      <c r="F94" s="30"/>
      <c r="G94" s="76"/>
      <c r="H94" s="76"/>
      <c r="I94" s="79"/>
      <c r="J94" s="82"/>
      <c r="K94" s="76"/>
    </row>
    <row r="95" spans="1:11" s="4" customFormat="1" x14ac:dyDescent="0.3">
      <c r="A95" s="74"/>
      <c r="B95" s="74"/>
      <c r="C95" s="11" t="s">
        <v>15</v>
      </c>
      <c r="D95" s="30"/>
      <c r="E95" s="30"/>
      <c r="F95" s="30"/>
      <c r="G95" s="76"/>
      <c r="H95" s="76"/>
      <c r="I95" s="79"/>
      <c r="J95" s="82"/>
      <c r="K95" s="76"/>
    </row>
    <row r="96" spans="1:11" s="4" customFormat="1" ht="246" customHeight="1" x14ac:dyDescent="0.3">
      <c r="A96" s="74"/>
      <c r="B96" s="74"/>
      <c r="C96" s="11" t="s">
        <v>17</v>
      </c>
      <c r="D96" s="30"/>
      <c r="E96" s="30"/>
      <c r="F96" s="30"/>
      <c r="G96" s="77"/>
      <c r="H96" s="77"/>
      <c r="I96" s="80"/>
      <c r="J96" s="83"/>
      <c r="K96" s="77"/>
    </row>
    <row r="97" spans="1:11" x14ac:dyDescent="0.3">
      <c r="A97" s="74" t="s">
        <v>47</v>
      </c>
      <c r="B97" s="74" t="s">
        <v>155</v>
      </c>
      <c r="C97" s="11" t="s">
        <v>13</v>
      </c>
      <c r="D97" s="30">
        <f>D98</f>
        <v>4906.7</v>
      </c>
      <c r="E97" s="30">
        <f>E98</f>
        <v>5139.2</v>
      </c>
      <c r="F97" s="30">
        <f>E97/D97*100</f>
        <v>104.73841889661075</v>
      </c>
      <c r="G97" s="75" t="s">
        <v>156</v>
      </c>
      <c r="H97" s="75" t="s">
        <v>76</v>
      </c>
      <c r="I97" s="78" t="s">
        <v>73</v>
      </c>
      <c r="J97" s="81" t="s">
        <v>48</v>
      </c>
      <c r="K97" s="75"/>
    </row>
    <row r="98" spans="1:11" x14ac:dyDescent="0.3">
      <c r="A98" s="74"/>
      <c r="B98" s="74"/>
      <c r="C98" s="11" t="s">
        <v>14</v>
      </c>
      <c r="D98" s="30">
        <v>4906.7</v>
      </c>
      <c r="E98" s="31">
        <v>5139.2</v>
      </c>
      <c r="F98" s="30">
        <f>E98/D98*100</f>
        <v>104.73841889661075</v>
      </c>
      <c r="G98" s="76"/>
      <c r="H98" s="76"/>
      <c r="I98" s="79"/>
      <c r="J98" s="82"/>
      <c r="K98" s="76"/>
    </row>
    <row r="99" spans="1:11" x14ac:dyDescent="0.3">
      <c r="A99" s="74"/>
      <c r="B99" s="74"/>
      <c r="C99" s="11" t="s">
        <v>16</v>
      </c>
      <c r="D99" s="30"/>
      <c r="E99" s="30"/>
      <c r="F99" s="30"/>
      <c r="G99" s="76"/>
      <c r="H99" s="76"/>
      <c r="I99" s="79"/>
      <c r="J99" s="82"/>
      <c r="K99" s="76"/>
    </row>
    <row r="100" spans="1:11" x14ac:dyDescent="0.3">
      <c r="A100" s="74"/>
      <c r="B100" s="74"/>
      <c r="C100" s="11" t="s">
        <v>15</v>
      </c>
      <c r="D100" s="30"/>
      <c r="E100" s="30"/>
      <c r="F100" s="30"/>
      <c r="G100" s="76"/>
      <c r="H100" s="76"/>
      <c r="I100" s="79"/>
      <c r="J100" s="82"/>
      <c r="K100" s="76"/>
    </row>
    <row r="101" spans="1:11" ht="109.5" customHeight="1" x14ac:dyDescent="0.3">
      <c r="A101" s="74"/>
      <c r="B101" s="74"/>
      <c r="C101" s="11" t="s">
        <v>17</v>
      </c>
      <c r="D101" s="30"/>
      <c r="E101" s="30"/>
      <c r="F101" s="30"/>
      <c r="G101" s="77"/>
      <c r="H101" s="77"/>
      <c r="I101" s="80"/>
      <c r="J101" s="83"/>
      <c r="K101" s="77"/>
    </row>
    <row r="102" spans="1:11" s="4" customFormat="1" x14ac:dyDescent="0.3">
      <c r="A102" s="74" t="s">
        <v>50</v>
      </c>
      <c r="B102" s="74" t="s">
        <v>49</v>
      </c>
      <c r="C102" s="11" t="s">
        <v>13</v>
      </c>
      <c r="D102" s="30">
        <f>D103</f>
        <v>128.6</v>
      </c>
      <c r="E102" s="30">
        <f>E103</f>
        <v>98.6</v>
      </c>
      <c r="F102" s="30">
        <f>E102/D102*100</f>
        <v>76.671850699844484</v>
      </c>
      <c r="G102" s="73" t="s">
        <v>151</v>
      </c>
      <c r="H102" s="73" t="s">
        <v>157</v>
      </c>
      <c r="I102" s="86" t="s">
        <v>73</v>
      </c>
      <c r="J102" s="85" t="s">
        <v>25</v>
      </c>
      <c r="K102" s="87" t="s">
        <v>181</v>
      </c>
    </row>
    <row r="103" spans="1:11" s="4" customFormat="1" x14ac:dyDescent="0.3">
      <c r="A103" s="74"/>
      <c r="B103" s="74"/>
      <c r="C103" s="11" t="s">
        <v>14</v>
      </c>
      <c r="D103" s="30">
        <v>128.6</v>
      </c>
      <c r="E103" s="31">
        <v>98.6</v>
      </c>
      <c r="F103" s="30">
        <f>E103/D103*100</f>
        <v>76.671850699844484</v>
      </c>
      <c r="G103" s="73"/>
      <c r="H103" s="73"/>
      <c r="I103" s="86"/>
      <c r="J103" s="85"/>
      <c r="K103" s="87"/>
    </row>
    <row r="104" spans="1:11" s="4" customFormat="1" x14ac:dyDescent="0.3">
      <c r="A104" s="74"/>
      <c r="B104" s="74"/>
      <c r="C104" s="11" t="s">
        <v>16</v>
      </c>
      <c r="D104" s="30"/>
      <c r="E104" s="30"/>
      <c r="F104" s="30"/>
      <c r="G104" s="73"/>
      <c r="H104" s="73"/>
      <c r="I104" s="86"/>
      <c r="J104" s="85"/>
      <c r="K104" s="87"/>
    </row>
    <row r="105" spans="1:11" s="4" customFormat="1" x14ac:dyDescent="0.3">
      <c r="A105" s="74"/>
      <c r="B105" s="74"/>
      <c r="C105" s="11" t="s">
        <v>15</v>
      </c>
      <c r="D105" s="30"/>
      <c r="E105" s="30"/>
      <c r="F105" s="30"/>
      <c r="G105" s="73"/>
      <c r="H105" s="73"/>
      <c r="I105" s="86"/>
      <c r="J105" s="85"/>
      <c r="K105" s="87"/>
    </row>
    <row r="106" spans="1:11" s="4" customFormat="1" ht="153" customHeight="1" x14ac:dyDescent="0.3">
      <c r="A106" s="74"/>
      <c r="B106" s="74"/>
      <c r="C106" s="11" t="s">
        <v>17</v>
      </c>
      <c r="D106" s="30"/>
      <c r="E106" s="30"/>
      <c r="F106" s="30"/>
      <c r="G106" s="73"/>
      <c r="H106" s="73"/>
      <c r="I106" s="86"/>
      <c r="J106" s="85"/>
      <c r="K106" s="87"/>
    </row>
    <row r="107" spans="1:11" x14ac:dyDescent="0.3">
      <c r="A107" s="54" t="s">
        <v>51</v>
      </c>
      <c r="B107" s="54" t="s">
        <v>52</v>
      </c>
      <c r="C107" s="7" t="s">
        <v>13</v>
      </c>
      <c r="D107" s="28">
        <f>D108</f>
        <v>6489</v>
      </c>
      <c r="E107" s="28">
        <f>E108</f>
        <v>6448.9</v>
      </c>
      <c r="F107" s="28">
        <f>E107/D107*100</f>
        <v>99.382031129603945</v>
      </c>
      <c r="G107" s="55"/>
      <c r="H107" s="24" t="s">
        <v>19</v>
      </c>
      <c r="I107" s="21">
        <f>I112+I132</f>
        <v>4</v>
      </c>
      <c r="J107" s="58" t="s">
        <v>40</v>
      </c>
      <c r="K107" s="55" t="s">
        <v>24</v>
      </c>
    </row>
    <row r="108" spans="1:11" x14ac:dyDescent="0.3">
      <c r="A108" s="54"/>
      <c r="B108" s="54"/>
      <c r="C108" s="7" t="s">
        <v>14</v>
      </c>
      <c r="D108" s="28">
        <f>D113+D133</f>
        <v>6489</v>
      </c>
      <c r="E108" s="28">
        <f>E113+E133</f>
        <v>6448.9</v>
      </c>
      <c r="F108" s="28">
        <f t="shared" ref="F108" si="8">E108/D108*100</f>
        <v>99.382031129603945</v>
      </c>
      <c r="G108" s="56"/>
      <c r="H108" s="24" t="s">
        <v>20</v>
      </c>
      <c r="I108" s="21">
        <f>I113+I133</f>
        <v>4</v>
      </c>
      <c r="J108" s="59"/>
      <c r="K108" s="56"/>
    </row>
    <row r="109" spans="1:11" x14ac:dyDescent="0.3">
      <c r="A109" s="54"/>
      <c r="B109" s="54"/>
      <c r="C109" s="7" t="s">
        <v>16</v>
      </c>
      <c r="D109" s="28"/>
      <c r="E109" s="28"/>
      <c r="F109" s="28"/>
      <c r="G109" s="56"/>
      <c r="H109" s="24" t="s">
        <v>21</v>
      </c>
      <c r="I109" s="21">
        <f t="shared" ref="I109:I110" si="9">I114+I134</f>
        <v>0</v>
      </c>
      <c r="J109" s="59"/>
      <c r="K109" s="56"/>
    </row>
    <row r="110" spans="1:11" x14ac:dyDescent="0.3">
      <c r="A110" s="54"/>
      <c r="B110" s="54"/>
      <c r="C110" s="7" t="s">
        <v>15</v>
      </c>
      <c r="D110" s="28"/>
      <c r="E110" s="28"/>
      <c r="F110" s="28"/>
      <c r="G110" s="56"/>
      <c r="H110" s="24" t="s">
        <v>22</v>
      </c>
      <c r="I110" s="21">
        <f t="shared" si="9"/>
        <v>0</v>
      </c>
      <c r="J110" s="59"/>
      <c r="K110" s="56"/>
    </row>
    <row r="111" spans="1:11" x14ac:dyDescent="0.3">
      <c r="A111" s="54"/>
      <c r="B111" s="54"/>
      <c r="C111" s="7" t="s">
        <v>17</v>
      </c>
      <c r="D111" s="28"/>
      <c r="E111" s="28"/>
      <c r="F111" s="28"/>
      <c r="G111" s="57"/>
      <c r="H111" s="24" t="s">
        <v>23</v>
      </c>
      <c r="I111" s="22">
        <f>I108/I107*100</f>
        <v>100</v>
      </c>
      <c r="J111" s="60"/>
      <c r="K111" s="57"/>
    </row>
    <row r="112" spans="1:11" s="1" customFormat="1" x14ac:dyDescent="0.3">
      <c r="A112" s="62" t="s">
        <v>58</v>
      </c>
      <c r="B112" s="62" t="s">
        <v>59</v>
      </c>
      <c r="C112" s="9" t="s">
        <v>13</v>
      </c>
      <c r="D112" s="29">
        <f>D113</f>
        <v>5092.5</v>
      </c>
      <c r="E112" s="29">
        <f>E113</f>
        <v>5052.3999999999996</v>
      </c>
      <c r="F112" s="29">
        <f>E112/D112*100</f>
        <v>99.212567501227284</v>
      </c>
      <c r="G112" s="66"/>
      <c r="H112" s="23" t="s">
        <v>19</v>
      </c>
      <c r="I112" s="5">
        <f>COUNTA(I117:I131)</f>
        <v>3</v>
      </c>
      <c r="J112" s="69" t="s">
        <v>75</v>
      </c>
      <c r="K112" s="66"/>
    </row>
    <row r="113" spans="1:11" s="1" customFormat="1" x14ac:dyDescent="0.3">
      <c r="A113" s="92"/>
      <c r="B113" s="92"/>
      <c r="C113" s="9" t="s">
        <v>14</v>
      </c>
      <c r="D113" s="29">
        <f>D118+D123+D128</f>
        <v>5092.5</v>
      </c>
      <c r="E113" s="29">
        <f>E118+E123+E128</f>
        <v>5052.3999999999996</v>
      </c>
      <c r="F113" s="29">
        <f>E113/D113*100</f>
        <v>99.212567501227284</v>
      </c>
      <c r="G113" s="67"/>
      <c r="H113" s="23" t="s">
        <v>20</v>
      </c>
      <c r="I113" s="5">
        <f>COUNTIF(I117:I131,"да")</f>
        <v>3</v>
      </c>
      <c r="J113" s="70"/>
      <c r="K113" s="67"/>
    </row>
    <row r="114" spans="1:11" s="1" customFormat="1" x14ac:dyDescent="0.3">
      <c r="A114" s="92"/>
      <c r="B114" s="92"/>
      <c r="C114" s="9" t="s">
        <v>16</v>
      </c>
      <c r="D114" s="29"/>
      <c r="E114" s="29"/>
      <c r="F114" s="29"/>
      <c r="G114" s="67"/>
      <c r="H114" s="23" t="s">
        <v>21</v>
      </c>
      <c r="I114" s="5">
        <f>COUNTIF(I117:I131,"частично")</f>
        <v>0</v>
      </c>
      <c r="J114" s="70"/>
      <c r="K114" s="67"/>
    </row>
    <row r="115" spans="1:11" s="1" customFormat="1" x14ac:dyDescent="0.3">
      <c r="A115" s="92"/>
      <c r="B115" s="92"/>
      <c r="C115" s="9" t="s">
        <v>15</v>
      </c>
      <c r="D115" s="29"/>
      <c r="E115" s="29"/>
      <c r="F115" s="29"/>
      <c r="G115" s="67"/>
      <c r="H115" s="23" t="s">
        <v>22</v>
      </c>
      <c r="I115" s="5">
        <f>COUNTIF(I117:I131,"нет")</f>
        <v>0</v>
      </c>
      <c r="J115" s="70"/>
      <c r="K115" s="67"/>
    </row>
    <row r="116" spans="1:11" s="1" customFormat="1" ht="39" customHeight="1" x14ac:dyDescent="0.3">
      <c r="A116" s="63"/>
      <c r="B116" s="63"/>
      <c r="C116" s="9" t="s">
        <v>17</v>
      </c>
      <c r="D116" s="29"/>
      <c r="E116" s="29"/>
      <c r="F116" s="29"/>
      <c r="G116" s="68"/>
      <c r="H116" s="23" t="s">
        <v>23</v>
      </c>
      <c r="I116" s="6">
        <f>I113/I112*100</f>
        <v>100</v>
      </c>
      <c r="J116" s="71"/>
      <c r="K116" s="68"/>
    </row>
    <row r="117" spans="1:11" s="4" customFormat="1" x14ac:dyDescent="0.3">
      <c r="A117" s="74" t="s">
        <v>54</v>
      </c>
      <c r="B117" s="74" t="s">
        <v>53</v>
      </c>
      <c r="C117" s="11" t="s">
        <v>13</v>
      </c>
      <c r="D117" s="30">
        <f>D118</f>
        <v>92.5</v>
      </c>
      <c r="E117" s="30">
        <f>E118</f>
        <v>92.5</v>
      </c>
      <c r="F117" s="30">
        <f>E117/D117*100</f>
        <v>100</v>
      </c>
      <c r="G117" s="75" t="s">
        <v>153</v>
      </c>
      <c r="H117" s="75" t="s">
        <v>177</v>
      </c>
      <c r="I117" s="78" t="s">
        <v>73</v>
      </c>
      <c r="J117" s="81" t="s">
        <v>74</v>
      </c>
      <c r="K117" s="75"/>
    </row>
    <row r="118" spans="1:11" s="4" customFormat="1" x14ac:dyDescent="0.3">
      <c r="A118" s="74"/>
      <c r="B118" s="74"/>
      <c r="C118" s="11" t="s">
        <v>14</v>
      </c>
      <c r="D118" s="30">
        <v>92.5</v>
      </c>
      <c r="E118" s="31">
        <v>92.5</v>
      </c>
      <c r="F118" s="30">
        <f>E118/D118*100</f>
        <v>100</v>
      </c>
      <c r="G118" s="76"/>
      <c r="H118" s="76"/>
      <c r="I118" s="79"/>
      <c r="J118" s="82"/>
      <c r="K118" s="76"/>
    </row>
    <row r="119" spans="1:11" s="4" customFormat="1" x14ac:dyDescent="0.3">
      <c r="A119" s="74"/>
      <c r="B119" s="74"/>
      <c r="C119" s="11" t="s">
        <v>16</v>
      </c>
      <c r="D119" s="30"/>
      <c r="E119" s="30"/>
      <c r="F119" s="30"/>
      <c r="G119" s="76"/>
      <c r="H119" s="76"/>
      <c r="I119" s="79"/>
      <c r="J119" s="82"/>
      <c r="K119" s="76"/>
    </row>
    <row r="120" spans="1:11" s="4" customFormat="1" x14ac:dyDescent="0.3">
      <c r="A120" s="74"/>
      <c r="B120" s="74"/>
      <c r="C120" s="11" t="s">
        <v>15</v>
      </c>
      <c r="D120" s="30"/>
      <c r="E120" s="30"/>
      <c r="F120" s="30"/>
      <c r="G120" s="76"/>
      <c r="H120" s="76"/>
      <c r="I120" s="79"/>
      <c r="J120" s="82"/>
      <c r="K120" s="76"/>
    </row>
    <row r="121" spans="1:11" s="4" customFormat="1" ht="174" customHeight="1" x14ac:dyDescent="0.3">
      <c r="A121" s="74"/>
      <c r="B121" s="74"/>
      <c r="C121" s="11" t="s">
        <v>17</v>
      </c>
      <c r="D121" s="30"/>
      <c r="E121" s="30"/>
      <c r="F121" s="30"/>
      <c r="G121" s="77"/>
      <c r="H121" s="77"/>
      <c r="I121" s="80"/>
      <c r="J121" s="83"/>
      <c r="K121" s="77"/>
    </row>
    <row r="122" spans="1:11" s="4" customFormat="1" x14ac:dyDescent="0.3">
      <c r="A122" s="74" t="s">
        <v>55</v>
      </c>
      <c r="B122" s="74" t="s">
        <v>158</v>
      </c>
      <c r="C122" s="11" t="s">
        <v>13</v>
      </c>
      <c r="D122" s="30">
        <f>D123</f>
        <v>5000</v>
      </c>
      <c r="E122" s="30">
        <f>E123</f>
        <v>4959.8999999999996</v>
      </c>
      <c r="F122" s="30">
        <f>E122/D122*100</f>
        <v>99.197999999999993</v>
      </c>
      <c r="G122" s="75" t="s">
        <v>159</v>
      </c>
      <c r="H122" s="75" t="s">
        <v>173</v>
      </c>
      <c r="I122" s="78" t="s">
        <v>73</v>
      </c>
      <c r="J122" s="81" t="s">
        <v>25</v>
      </c>
      <c r="K122" s="75"/>
    </row>
    <row r="123" spans="1:11" s="4" customFormat="1" x14ac:dyDescent="0.3">
      <c r="A123" s="74"/>
      <c r="B123" s="74"/>
      <c r="C123" s="11" t="s">
        <v>14</v>
      </c>
      <c r="D123" s="30">
        <v>5000</v>
      </c>
      <c r="E123" s="31">
        <v>4959.8999999999996</v>
      </c>
      <c r="F123" s="30">
        <f>E123/D123*100</f>
        <v>99.197999999999993</v>
      </c>
      <c r="G123" s="76"/>
      <c r="H123" s="76"/>
      <c r="I123" s="79"/>
      <c r="J123" s="82"/>
      <c r="K123" s="76"/>
    </row>
    <row r="124" spans="1:11" s="4" customFormat="1" x14ac:dyDescent="0.3">
      <c r="A124" s="74"/>
      <c r="B124" s="74"/>
      <c r="C124" s="11" t="s">
        <v>16</v>
      </c>
      <c r="D124" s="30"/>
      <c r="E124" s="30"/>
      <c r="F124" s="30"/>
      <c r="G124" s="76"/>
      <c r="H124" s="76"/>
      <c r="I124" s="79"/>
      <c r="J124" s="82"/>
      <c r="K124" s="76"/>
    </row>
    <row r="125" spans="1:11" s="4" customFormat="1" x14ac:dyDescent="0.3">
      <c r="A125" s="74"/>
      <c r="B125" s="74"/>
      <c r="C125" s="11" t="s">
        <v>15</v>
      </c>
      <c r="D125" s="30"/>
      <c r="E125" s="30"/>
      <c r="F125" s="30"/>
      <c r="G125" s="76"/>
      <c r="H125" s="76"/>
      <c r="I125" s="79"/>
      <c r="J125" s="82"/>
      <c r="K125" s="76"/>
    </row>
    <row r="126" spans="1:11" s="4" customFormat="1" ht="158.25" customHeight="1" x14ac:dyDescent="0.3">
      <c r="A126" s="74"/>
      <c r="B126" s="74"/>
      <c r="C126" s="11" t="s">
        <v>17</v>
      </c>
      <c r="D126" s="30"/>
      <c r="E126" s="30"/>
      <c r="F126" s="30"/>
      <c r="G126" s="77"/>
      <c r="H126" s="77"/>
      <c r="I126" s="80"/>
      <c r="J126" s="83"/>
      <c r="K126" s="77"/>
    </row>
    <row r="127" spans="1:11" s="4" customFormat="1" x14ac:dyDescent="0.3">
      <c r="A127" s="74" t="s">
        <v>56</v>
      </c>
      <c r="B127" s="89" t="s">
        <v>57</v>
      </c>
      <c r="C127" s="11" t="s">
        <v>13</v>
      </c>
      <c r="D127" s="30">
        <f>D128</f>
        <v>0</v>
      </c>
      <c r="E127" s="30">
        <f>E128</f>
        <v>0</v>
      </c>
      <c r="F127" s="30"/>
      <c r="G127" s="75" t="s">
        <v>150</v>
      </c>
      <c r="H127" s="75" t="s">
        <v>178</v>
      </c>
      <c r="I127" s="78" t="s">
        <v>73</v>
      </c>
      <c r="J127" s="81" t="s">
        <v>37</v>
      </c>
      <c r="K127" s="75"/>
    </row>
    <row r="128" spans="1:11" s="4" customFormat="1" x14ac:dyDescent="0.3">
      <c r="A128" s="74"/>
      <c r="B128" s="90"/>
      <c r="C128" s="11" t="s">
        <v>14</v>
      </c>
      <c r="D128" s="30">
        <v>0</v>
      </c>
      <c r="E128" s="31">
        <v>0</v>
      </c>
      <c r="F128" s="30"/>
      <c r="G128" s="76"/>
      <c r="H128" s="76"/>
      <c r="I128" s="79"/>
      <c r="J128" s="82"/>
      <c r="K128" s="76"/>
    </row>
    <row r="129" spans="1:11" s="4" customFormat="1" x14ac:dyDescent="0.3">
      <c r="A129" s="74"/>
      <c r="B129" s="90"/>
      <c r="C129" s="11" t="s">
        <v>16</v>
      </c>
      <c r="D129" s="30"/>
      <c r="E129" s="30"/>
      <c r="F129" s="30"/>
      <c r="G129" s="76"/>
      <c r="H129" s="76"/>
      <c r="I129" s="79"/>
      <c r="J129" s="82"/>
      <c r="K129" s="76"/>
    </row>
    <row r="130" spans="1:11" s="4" customFormat="1" x14ac:dyDescent="0.3">
      <c r="A130" s="74"/>
      <c r="B130" s="90"/>
      <c r="C130" s="11" t="s">
        <v>15</v>
      </c>
      <c r="D130" s="30"/>
      <c r="E130" s="30"/>
      <c r="F130" s="30"/>
      <c r="G130" s="76"/>
      <c r="H130" s="76"/>
      <c r="I130" s="79"/>
      <c r="J130" s="82"/>
      <c r="K130" s="76"/>
    </row>
    <row r="131" spans="1:11" s="4" customFormat="1" ht="169.5" customHeight="1" x14ac:dyDescent="0.3">
      <c r="A131" s="74"/>
      <c r="B131" s="91"/>
      <c r="C131" s="11" t="s">
        <v>17</v>
      </c>
      <c r="D131" s="30"/>
      <c r="E131" s="30"/>
      <c r="F131" s="30"/>
      <c r="G131" s="77"/>
      <c r="H131" s="77"/>
      <c r="I131" s="80"/>
      <c r="J131" s="83"/>
      <c r="K131" s="77"/>
    </row>
    <row r="132" spans="1:11" s="1" customFormat="1" x14ac:dyDescent="0.3">
      <c r="A132" s="61" t="s">
        <v>60</v>
      </c>
      <c r="B132" s="61" t="s">
        <v>61</v>
      </c>
      <c r="C132" s="9" t="s">
        <v>13</v>
      </c>
      <c r="D132" s="29">
        <f>D133</f>
        <v>1396.5</v>
      </c>
      <c r="E132" s="29">
        <f>E133</f>
        <v>1396.5</v>
      </c>
      <c r="F132" s="29">
        <f>E132/D132*100</f>
        <v>100</v>
      </c>
      <c r="G132" s="72"/>
      <c r="H132" s="23" t="s">
        <v>19</v>
      </c>
      <c r="I132" s="5">
        <f>COUNTA(I137)</f>
        <v>1</v>
      </c>
      <c r="J132" s="88" t="s">
        <v>25</v>
      </c>
      <c r="K132" s="72"/>
    </row>
    <row r="133" spans="1:11" s="1" customFormat="1" x14ac:dyDescent="0.3">
      <c r="A133" s="61"/>
      <c r="B133" s="61"/>
      <c r="C133" s="9" t="s">
        <v>14</v>
      </c>
      <c r="D133" s="29">
        <f>D138</f>
        <v>1396.5</v>
      </c>
      <c r="E133" s="32">
        <f>E138</f>
        <v>1396.5</v>
      </c>
      <c r="F133" s="29">
        <f>E133/D133*100</f>
        <v>100</v>
      </c>
      <c r="G133" s="72"/>
      <c r="H133" s="23" t="s">
        <v>20</v>
      </c>
      <c r="I133" s="5">
        <f>COUNTIF(I137,"да")</f>
        <v>1</v>
      </c>
      <c r="J133" s="88"/>
      <c r="K133" s="72"/>
    </row>
    <row r="134" spans="1:11" s="1" customFormat="1" x14ac:dyDescent="0.3">
      <c r="A134" s="61"/>
      <c r="B134" s="61"/>
      <c r="C134" s="9" t="s">
        <v>16</v>
      </c>
      <c r="D134" s="29"/>
      <c r="E134" s="29"/>
      <c r="F134" s="29"/>
      <c r="G134" s="72"/>
      <c r="H134" s="23" t="s">
        <v>21</v>
      </c>
      <c r="I134" s="5">
        <f>COUNTIF(I137,"частично")</f>
        <v>0</v>
      </c>
      <c r="J134" s="88"/>
      <c r="K134" s="72"/>
    </row>
    <row r="135" spans="1:11" s="1" customFormat="1" x14ac:dyDescent="0.3">
      <c r="A135" s="61"/>
      <c r="B135" s="61"/>
      <c r="C135" s="9" t="s">
        <v>15</v>
      </c>
      <c r="D135" s="29"/>
      <c r="E135" s="29"/>
      <c r="F135" s="29"/>
      <c r="G135" s="72"/>
      <c r="H135" s="23" t="s">
        <v>22</v>
      </c>
      <c r="I135" s="5">
        <f>COUNTIF(I137,"нет")</f>
        <v>0</v>
      </c>
      <c r="J135" s="88"/>
      <c r="K135" s="72"/>
    </row>
    <row r="136" spans="1:11" s="1" customFormat="1" x14ac:dyDescent="0.3">
      <c r="A136" s="61"/>
      <c r="B136" s="61"/>
      <c r="C136" s="9" t="s">
        <v>17</v>
      </c>
      <c r="D136" s="29"/>
      <c r="E136" s="29"/>
      <c r="F136" s="29"/>
      <c r="G136" s="72"/>
      <c r="H136" s="23" t="s">
        <v>23</v>
      </c>
      <c r="I136" s="5">
        <f>I133/I132*100</f>
        <v>100</v>
      </c>
      <c r="J136" s="88"/>
      <c r="K136" s="72"/>
    </row>
    <row r="137" spans="1:11" s="4" customFormat="1" x14ac:dyDescent="0.3">
      <c r="A137" s="74" t="s">
        <v>62</v>
      </c>
      <c r="B137" s="74" t="s">
        <v>63</v>
      </c>
      <c r="C137" s="11" t="s">
        <v>13</v>
      </c>
      <c r="D137" s="30">
        <f>D138</f>
        <v>1396.5</v>
      </c>
      <c r="E137" s="30">
        <f>E138</f>
        <v>1396.5</v>
      </c>
      <c r="F137" s="30">
        <f>E137/D137*100</f>
        <v>100</v>
      </c>
      <c r="G137" s="73" t="s">
        <v>160</v>
      </c>
      <c r="H137" s="73" t="s">
        <v>161</v>
      </c>
      <c r="I137" s="78" t="s">
        <v>73</v>
      </c>
      <c r="J137" s="85" t="s">
        <v>25</v>
      </c>
      <c r="K137" s="73"/>
    </row>
    <row r="138" spans="1:11" s="4" customFormat="1" x14ac:dyDescent="0.3">
      <c r="A138" s="74"/>
      <c r="B138" s="74"/>
      <c r="C138" s="11" t="s">
        <v>14</v>
      </c>
      <c r="D138" s="30">
        <v>1396.5</v>
      </c>
      <c r="E138" s="31">
        <v>1396.5</v>
      </c>
      <c r="F138" s="30">
        <f>E138/D138*100</f>
        <v>100</v>
      </c>
      <c r="G138" s="73"/>
      <c r="H138" s="73"/>
      <c r="I138" s="79"/>
      <c r="J138" s="85"/>
      <c r="K138" s="73"/>
    </row>
    <row r="139" spans="1:11" s="4" customFormat="1" x14ac:dyDescent="0.3">
      <c r="A139" s="74"/>
      <c r="B139" s="74"/>
      <c r="C139" s="11" t="s">
        <v>16</v>
      </c>
      <c r="D139" s="30"/>
      <c r="E139" s="30"/>
      <c r="F139" s="30"/>
      <c r="G139" s="73"/>
      <c r="H139" s="73"/>
      <c r="I139" s="79"/>
      <c r="J139" s="85"/>
      <c r="K139" s="73"/>
    </row>
    <row r="140" spans="1:11" s="4" customFormat="1" x14ac:dyDescent="0.3">
      <c r="A140" s="74"/>
      <c r="B140" s="74"/>
      <c r="C140" s="11" t="s">
        <v>15</v>
      </c>
      <c r="D140" s="30"/>
      <c r="E140" s="30"/>
      <c r="F140" s="30"/>
      <c r="G140" s="73"/>
      <c r="H140" s="73"/>
      <c r="I140" s="79"/>
      <c r="J140" s="85"/>
      <c r="K140" s="73"/>
    </row>
    <row r="141" spans="1:11" s="4" customFormat="1" ht="110.25" customHeight="1" x14ac:dyDescent="0.3">
      <c r="A141" s="74"/>
      <c r="B141" s="74"/>
      <c r="C141" s="11" t="s">
        <v>17</v>
      </c>
      <c r="D141" s="30"/>
      <c r="E141" s="30"/>
      <c r="F141" s="30"/>
      <c r="G141" s="73"/>
      <c r="H141" s="73"/>
      <c r="I141" s="80"/>
      <c r="J141" s="85"/>
      <c r="K141" s="73"/>
    </row>
    <row r="142" spans="1:11" x14ac:dyDescent="0.3">
      <c r="A142" s="54" t="s">
        <v>64</v>
      </c>
      <c r="B142" s="54" t="s">
        <v>162</v>
      </c>
      <c r="C142" s="7" t="s">
        <v>13</v>
      </c>
      <c r="D142" s="28">
        <f>D143+D144</f>
        <v>50990.400000000001</v>
      </c>
      <c r="E142" s="28">
        <f>E143+E144</f>
        <v>50901.3</v>
      </c>
      <c r="F142" s="28">
        <f>E142/D142*100</f>
        <v>99.825261225642478</v>
      </c>
      <c r="G142" s="55"/>
      <c r="H142" s="24" t="s">
        <v>19</v>
      </c>
      <c r="I142" s="21">
        <f>I147</f>
        <v>3</v>
      </c>
      <c r="J142" s="58" t="s">
        <v>25</v>
      </c>
      <c r="K142" s="55"/>
    </row>
    <row r="143" spans="1:11" x14ac:dyDescent="0.3">
      <c r="A143" s="54"/>
      <c r="B143" s="54"/>
      <c r="C143" s="7" t="s">
        <v>14</v>
      </c>
      <c r="D143" s="28">
        <f>D148</f>
        <v>50718</v>
      </c>
      <c r="E143" s="28">
        <f>E148</f>
        <v>50628.9</v>
      </c>
      <c r="F143" s="28">
        <f t="shared" ref="F143:F144" si="10">E143/D143*100</f>
        <v>99.824322725659528</v>
      </c>
      <c r="G143" s="56"/>
      <c r="H143" s="24" t="s">
        <v>20</v>
      </c>
      <c r="I143" s="21">
        <f>I148</f>
        <v>3</v>
      </c>
      <c r="J143" s="59"/>
      <c r="K143" s="56"/>
    </row>
    <row r="144" spans="1:11" x14ac:dyDescent="0.3">
      <c r="A144" s="54"/>
      <c r="B144" s="54"/>
      <c r="C144" s="7" t="s">
        <v>16</v>
      </c>
      <c r="D144" s="28">
        <f>D149</f>
        <v>272.39999999999998</v>
      </c>
      <c r="E144" s="28">
        <f>E149</f>
        <v>272.39999999999998</v>
      </c>
      <c r="F144" s="28">
        <f t="shared" si="10"/>
        <v>100</v>
      </c>
      <c r="G144" s="56"/>
      <c r="H144" s="24" t="s">
        <v>21</v>
      </c>
      <c r="I144" s="21">
        <f t="shared" ref="I144:I145" si="11">I149</f>
        <v>0</v>
      </c>
      <c r="J144" s="59"/>
      <c r="K144" s="56"/>
    </row>
    <row r="145" spans="1:11" x14ac:dyDescent="0.3">
      <c r="A145" s="54"/>
      <c r="B145" s="54"/>
      <c r="C145" s="7" t="s">
        <v>15</v>
      </c>
      <c r="D145" s="28"/>
      <c r="E145" s="28"/>
      <c r="F145" s="28"/>
      <c r="G145" s="56"/>
      <c r="H145" s="24" t="s">
        <v>22</v>
      </c>
      <c r="I145" s="21">
        <f t="shared" si="11"/>
        <v>0</v>
      </c>
      <c r="J145" s="59"/>
      <c r="K145" s="56"/>
    </row>
    <row r="146" spans="1:11" ht="34.950000000000003" customHeight="1" x14ac:dyDescent="0.3">
      <c r="A146" s="54"/>
      <c r="B146" s="54"/>
      <c r="C146" s="7" t="s">
        <v>17</v>
      </c>
      <c r="D146" s="28"/>
      <c r="E146" s="28"/>
      <c r="F146" s="28"/>
      <c r="G146" s="57"/>
      <c r="H146" s="24" t="s">
        <v>23</v>
      </c>
      <c r="I146" s="22">
        <f>I143/I142*100</f>
        <v>100</v>
      </c>
      <c r="J146" s="60"/>
      <c r="K146" s="57"/>
    </row>
    <row r="147" spans="1:11" x14ac:dyDescent="0.3">
      <c r="A147" s="61" t="s">
        <v>66</v>
      </c>
      <c r="B147" s="61" t="s">
        <v>65</v>
      </c>
      <c r="C147" s="9" t="s">
        <v>13</v>
      </c>
      <c r="D147" s="29">
        <f>D148+D149</f>
        <v>50990.400000000001</v>
      </c>
      <c r="E147" s="29">
        <f>E148+E149</f>
        <v>50901.3</v>
      </c>
      <c r="F147" s="29">
        <f>E147/D147*100</f>
        <v>99.825261225642478</v>
      </c>
      <c r="G147" s="66"/>
      <c r="H147" s="23" t="s">
        <v>19</v>
      </c>
      <c r="I147" s="5">
        <f>COUNTA(I152:I166)</f>
        <v>3</v>
      </c>
      <c r="J147" s="69" t="s">
        <v>25</v>
      </c>
      <c r="K147" s="66"/>
    </row>
    <row r="148" spans="1:11" x14ac:dyDescent="0.3">
      <c r="A148" s="61"/>
      <c r="B148" s="61"/>
      <c r="C148" s="9" t="s">
        <v>14</v>
      </c>
      <c r="D148" s="29">
        <f>D153+D158+D163</f>
        <v>50718</v>
      </c>
      <c r="E148" s="29">
        <f>E153+E158+E163</f>
        <v>50628.9</v>
      </c>
      <c r="F148" s="29">
        <f>E148/D148*100</f>
        <v>99.824322725659528</v>
      </c>
      <c r="G148" s="67"/>
      <c r="H148" s="23" t="s">
        <v>20</v>
      </c>
      <c r="I148" s="5">
        <f>COUNTIF(I152:I166, "да")</f>
        <v>3</v>
      </c>
      <c r="J148" s="70"/>
      <c r="K148" s="67"/>
    </row>
    <row r="149" spans="1:11" x14ac:dyDescent="0.3">
      <c r="A149" s="61"/>
      <c r="B149" s="61"/>
      <c r="C149" s="9" t="s">
        <v>16</v>
      </c>
      <c r="D149" s="29">
        <f>D154+D159+D164</f>
        <v>272.39999999999998</v>
      </c>
      <c r="E149" s="29">
        <f>E154+E159+E164</f>
        <v>272.39999999999998</v>
      </c>
      <c r="F149" s="29">
        <f>E149/D149*100</f>
        <v>100</v>
      </c>
      <c r="G149" s="67"/>
      <c r="H149" s="23" t="s">
        <v>21</v>
      </c>
      <c r="I149" s="5">
        <f>COUNTIF(I152:I166, "частично")</f>
        <v>0</v>
      </c>
      <c r="J149" s="70"/>
      <c r="K149" s="67"/>
    </row>
    <row r="150" spans="1:11" x14ac:dyDescent="0.3">
      <c r="A150" s="61"/>
      <c r="B150" s="61"/>
      <c r="C150" s="9" t="s">
        <v>15</v>
      </c>
      <c r="D150" s="29"/>
      <c r="E150" s="29"/>
      <c r="F150" s="29"/>
      <c r="G150" s="67"/>
      <c r="H150" s="23" t="s">
        <v>22</v>
      </c>
      <c r="I150" s="5">
        <f>COUNTIF(I152:I166,"нет")</f>
        <v>0</v>
      </c>
      <c r="J150" s="70"/>
      <c r="K150" s="67"/>
    </row>
    <row r="151" spans="1:11" ht="46.95" customHeight="1" x14ac:dyDescent="0.3">
      <c r="A151" s="61"/>
      <c r="B151" s="61"/>
      <c r="C151" s="9" t="s">
        <v>17</v>
      </c>
      <c r="D151" s="29"/>
      <c r="E151" s="29"/>
      <c r="F151" s="29"/>
      <c r="G151" s="68"/>
      <c r="H151" s="23" t="s">
        <v>23</v>
      </c>
      <c r="I151" s="6">
        <f>I148/I147*100</f>
        <v>100</v>
      </c>
      <c r="J151" s="71"/>
      <c r="K151" s="68"/>
    </row>
    <row r="152" spans="1:11" x14ac:dyDescent="0.3">
      <c r="A152" s="74" t="s">
        <v>67</v>
      </c>
      <c r="B152" s="74" t="s">
        <v>68</v>
      </c>
      <c r="C152" s="11" t="s">
        <v>13</v>
      </c>
      <c r="D152" s="30">
        <f>D153</f>
        <v>48975.199999999997</v>
      </c>
      <c r="E152" s="30">
        <f>E153</f>
        <v>48894.9</v>
      </c>
      <c r="F152" s="30">
        <f>E152/D152*100</f>
        <v>99.83603946487203</v>
      </c>
      <c r="G152" s="93" t="s">
        <v>24</v>
      </c>
      <c r="H152" s="93" t="s">
        <v>24</v>
      </c>
      <c r="I152" s="78" t="s">
        <v>73</v>
      </c>
      <c r="J152" s="81" t="s">
        <v>25</v>
      </c>
      <c r="K152" s="93" t="s">
        <v>24</v>
      </c>
    </row>
    <row r="153" spans="1:11" x14ac:dyDescent="0.3">
      <c r="A153" s="74"/>
      <c r="B153" s="74"/>
      <c r="C153" s="11" t="s">
        <v>14</v>
      </c>
      <c r="D153" s="30">
        <v>48975.199999999997</v>
      </c>
      <c r="E153" s="31">
        <v>48894.9</v>
      </c>
      <c r="F153" s="30">
        <f>E153/D153*100</f>
        <v>99.83603946487203</v>
      </c>
      <c r="G153" s="94"/>
      <c r="H153" s="94"/>
      <c r="I153" s="79"/>
      <c r="J153" s="82"/>
      <c r="K153" s="94"/>
    </row>
    <row r="154" spans="1:11" x14ac:dyDescent="0.3">
      <c r="A154" s="74"/>
      <c r="B154" s="74"/>
      <c r="C154" s="11" t="s">
        <v>16</v>
      </c>
      <c r="D154" s="30"/>
      <c r="E154" s="30"/>
      <c r="F154" s="30"/>
      <c r="G154" s="94"/>
      <c r="H154" s="94"/>
      <c r="I154" s="79"/>
      <c r="J154" s="82"/>
      <c r="K154" s="94"/>
    </row>
    <row r="155" spans="1:11" x14ac:dyDescent="0.3">
      <c r="A155" s="74"/>
      <c r="B155" s="74"/>
      <c r="C155" s="11" t="s">
        <v>15</v>
      </c>
      <c r="D155" s="30"/>
      <c r="E155" s="30"/>
      <c r="F155" s="30"/>
      <c r="G155" s="94"/>
      <c r="H155" s="94"/>
      <c r="I155" s="79"/>
      <c r="J155" s="82"/>
      <c r="K155" s="94"/>
    </row>
    <row r="156" spans="1:11" x14ac:dyDescent="0.3">
      <c r="A156" s="74"/>
      <c r="B156" s="74"/>
      <c r="C156" s="11" t="s">
        <v>17</v>
      </c>
      <c r="D156" s="30"/>
      <c r="E156" s="30"/>
      <c r="F156" s="30"/>
      <c r="G156" s="95"/>
      <c r="H156" s="95"/>
      <c r="I156" s="80"/>
      <c r="J156" s="83"/>
      <c r="K156" s="95"/>
    </row>
    <row r="157" spans="1:11" x14ac:dyDescent="0.3">
      <c r="A157" s="98" t="s">
        <v>70</v>
      </c>
      <c r="B157" s="74" t="s">
        <v>69</v>
      </c>
      <c r="C157" s="11" t="s">
        <v>13</v>
      </c>
      <c r="D157" s="30">
        <f>D158</f>
        <v>1742.8</v>
      </c>
      <c r="E157" s="30">
        <f>E158</f>
        <v>1734</v>
      </c>
      <c r="F157" s="30">
        <f>E157/D157*100</f>
        <v>99.495065411980718</v>
      </c>
      <c r="G157" s="93" t="s">
        <v>24</v>
      </c>
      <c r="H157" s="93" t="s">
        <v>24</v>
      </c>
      <c r="I157" s="78" t="s">
        <v>73</v>
      </c>
      <c r="J157" s="81" t="s">
        <v>25</v>
      </c>
      <c r="K157" s="93" t="s">
        <v>24</v>
      </c>
    </row>
    <row r="158" spans="1:11" x14ac:dyDescent="0.3">
      <c r="A158" s="74"/>
      <c r="B158" s="74"/>
      <c r="C158" s="11" t="s">
        <v>14</v>
      </c>
      <c r="D158" s="30">
        <v>1742.8</v>
      </c>
      <c r="E158" s="31">
        <v>1734</v>
      </c>
      <c r="F158" s="30">
        <f>E158/D158*100</f>
        <v>99.495065411980718</v>
      </c>
      <c r="G158" s="94"/>
      <c r="H158" s="94"/>
      <c r="I158" s="79"/>
      <c r="J158" s="82"/>
      <c r="K158" s="94"/>
    </row>
    <row r="159" spans="1:11" x14ac:dyDescent="0.3">
      <c r="A159" s="74"/>
      <c r="B159" s="74"/>
      <c r="C159" s="11" t="s">
        <v>16</v>
      </c>
      <c r="D159" s="30"/>
      <c r="E159" s="30"/>
      <c r="F159" s="30"/>
      <c r="G159" s="94"/>
      <c r="H159" s="94"/>
      <c r="I159" s="79"/>
      <c r="J159" s="82"/>
      <c r="K159" s="94"/>
    </row>
    <row r="160" spans="1:11" x14ac:dyDescent="0.3">
      <c r="A160" s="74"/>
      <c r="B160" s="74"/>
      <c r="C160" s="11" t="s">
        <v>15</v>
      </c>
      <c r="D160" s="30"/>
      <c r="E160" s="30"/>
      <c r="F160" s="30"/>
      <c r="G160" s="94"/>
      <c r="H160" s="94"/>
      <c r="I160" s="79"/>
      <c r="J160" s="82"/>
      <c r="K160" s="94"/>
    </row>
    <row r="161" spans="1:11" x14ac:dyDescent="0.3">
      <c r="A161" s="74"/>
      <c r="B161" s="74"/>
      <c r="C161" s="11" t="s">
        <v>17</v>
      </c>
      <c r="D161" s="30"/>
      <c r="E161" s="30"/>
      <c r="F161" s="30"/>
      <c r="G161" s="95"/>
      <c r="H161" s="95"/>
      <c r="I161" s="80"/>
      <c r="J161" s="83"/>
      <c r="K161" s="95"/>
    </row>
    <row r="162" spans="1:11" x14ac:dyDescent="0.3">
      <c r="A162" s="98" t="s">
        <v>71</v>
      </c>
      <c r="B162" s="74" t="s">
        <v>72</v>
      </c>
      <c r="C162" s="11" t="s">
        <v>13</v>
      </c>
      <c r="D162" s="30">
        <f>D163+D164</f>
        <v>272.39999999999998</v>
      </c>
      <c r="E162" s="30">
        <f>E163+E164</f>
        <v>272.39999999999998</v>
      </c>
      <c r="F162" s="30">
        <f>E162/D162*100</f>
        <v>100</v>
      </c>
      <c r="G162" s="93" t="s">
        <v>24</v>
      </c>
      <c r="H162" s="93" t="s">
        <v>24</v>
      </c>
      <c r="I162" s="78" t="s">
        <v>73</v>
      </c>
      <c r="J162" s="81" t="s">
        <v>25</v>
      </c>
      <c r="K162" s="93" t="s">
        <v>24</v>
      </c>
    </row>
    <row r="163" spans="1:11" x14ac:dyDescent="0.3">
      <c r="A163" s="74"/>
      <c r="B163" s="74"/>
      <c r="C163" s="11" t="s">
        <v>14</v>
      </c>
      <c r="D163" s="30">
        <f>D168+D173+D178</f>
        <v>0</v>
      </c>
      <c r="E163" s="30">
        <f>E168+E173+E178</f>
        <v>0</v>
      </c>
      <c r="F163" s="30"/>
      <c r="G163" s="94"/>
      <c r="H163" s="94"/>
      <c r="I163" s="79"/>
      <c r="J163" s="82"/>
      <c r="K163" s="94"/>
    </row>
    <row r="164" spans="1:11" x14ac:dyDescent="0.3">
      <c r="A164" s="74"/>
      <c r="B164" s="74"/>
      <c r="C164" s="11" t="s">
        <v>16</v>
      </c>
      <c r="D164" s="30">
        <v>272.39999999999998</v>
      </c>
      <c r="E164" s="31">
        <v>272.39999999999998</v>
      </c>
      <c r="F164" s="30">
        <f>E164/D164*100</f>
        <v>100</v>
      </c>
      <c r="G164" s="94"/>
      <c r="H164" s="94"/>
      <c r="I164" s="79"/>
      <c r="J164" s="82"/>
      <c r="K164" s="94"/>
    </row>
    <row r="165" spans="1:11" x14ac:dyDescent="0.3">
      <c r="A165" s="74"/>
      <c r="B165" s="74"/>
      <c r="C165" s="11" t="s">
        <v>15</v>
      </c>
      <c r="D165" s="30"/>
      <c r="E165" s="30"/>
      <c r="F165" s="30"/>
      <c r="G165" s="94"/>
      <c r="H165" s="94"/>
      <c r="I165" s="79"/>
      <c r="J165" s="82"/>
      <c r="K165" s="94"/>
    </row>
    <row r="166" spans="1:11" ht="124.5" customHeight="1" x14ac:dyDescent="0.3">
      <c r="A166" s="74"/>
      <c r="B166" s="74"/>
      <c r="C166" s="11" t="s">
        <v>17</v>
      </c>
      <c r="D166" s="30"/>
      <c r="E166" s="30"/>
      <c r="F166" s="30"/>
      <c r="G166" s="95"/>
      <c r="H166" s="95"/>
      <c r="I166" s="80"/>
      <c r="J166" s="83"/>
      <c r="K166" s="95"/>
    </row>
    <row r="167" spans="1:11" x14ac:dyDescent="0.3">
      <c r="A167" s="14"/>
      <c r="B167" s="14"/>
    </row>
    <row r="168" spans="1:11" x14ac:dyDescent="0.3">
      <c r="A168" s="14"/>
      <c r="B168" s="14"/>
    </row>
    <row r="169" spans="1:11" x14ac:dyDescent="0.3">
      <c r="A169" s="14"/>
      <c r="B169" s="14"/>
    </row>
    <row r="170" spans="1:11" x14ac:dyDescent="0.3">
      <c r="A170" s="14"/>
      <c r="B170" s="14"/>
    </row>
    <row r="171" spans="1:11" x14ac:dyDescent="0.3">
      <c r="A171" s="14"/>
      <c r="B171" s="14"/>
    </row>
    <row r="172" spans="1:11" x14ac:dyDescent="0.3">
      <c r="A172" s="14"/>
      <c r="B172" s="14"/>
    </row>
    <row r="173" spans="1:11" x14ac:dyDescent="0.3">
      <c r="A173" s="14"/>
      <c r="B173" s="14"/>
    </row>
    <row r="174" spans="1:11" x14ac:dyDescent="0.3">
      <c r="A174" s="14"/>
      <c r="B174" s="14"/>
    </row>
    <row r="175" spans="1:11" x14ac:dyDescent="0.3">
      <c r="A175" s="14"/>
      <c r="B175" s="14"/>
    </row>
    <row r="176" spans="1:11" x14ac:dyDescent="0.3">
      <c r="A176" s="14"/>
      <c r="B176" s="14"/>
    </row>
    <row r="177" spans="1:2" x14ac:dyDescent="0.3">
      <c r="A177" s="14"/>
      <c r="B177" s="14"/>
    </row>
    <row r="178" spans="1:2" x14ac:dyDescent="0.3">
      <c r="A178" s="14"/>
      <c r="B178" s="14"/>
    </row>
    <row r="179" spans="1:2" x14ac:dyDescent="0.3">
      <c r="A179" s="14"/>
      <c r="B179" s="14"/>
    </row>
    <row r="180" spans="1:2" x14ac:dyDescent="0.3">
      <c r="A180" s="14"/>
      <c r="B180" s="14"/>
    </row>
    <row r="181" spans="1:2" x14ac:dyDescent="0.3">
      <c r="A181" s="14"/>
      <c r="B181" s="14"/>
    </row>
    <row r="182" spans="1:2" x14ac:dyDescent="0.3">
      <c r="A182" s="14"/>
      <c r="B182" s="14"/>
    </row>
    <row r="183" spans="1:2" x14ac:dyDescent="0.3">
      <c r="A183" s="14"/>
      <c r="B183" s="14"/>
    </row>
    <row r="184" spans="1:2" x14ac:dyDescent="0.3">
      <c r="A184" s="14"/>
      <c r="B184" s="14"/>
    </row>
    <row r="185" spans="1:2" x14ac:dyDescent="0.3">
      <c r="A185" s="14"/>
      <c r="B185" s="14"/>
    </row>
    <row r="186" spans="1:2" x14ac:dyDescent="0.3">
      <c r="A186" s="14"/>
      <c r="B186" s="14"/>
    </row>
    <row r="187" spans="1:2" x14ac:dyDescent="0.3">
      <c r="A187" s="14"/>
      <c r="B187" s="14"/>
    </row>
    <row r="188" spans="1:2" x14ac:dyDescent="0.3">
      <c r="A188" s="14"/>
      <c r="B188" s="14"/>
    </row>
    <row r="189" spans="1:2" x14ac:dyDescent="0.3">
      <c r="A189" s="14"/>
      <c r="B189" s="14"/>
    </row>
    <row r="190" spans="1:2" x14ac:dyDescent="0.3">
      <c r="A190" s="14"/>
      <c r="B190" s="14"/>
    </row>
    <row r="191" spans="1:2" x14ac:dyDescent="0.3">
      <c r="A191" s="14"/>
      <c r="B191" s="14"/>
    </row>
    <row r="192" spans="1:2" x14ac:dyDescent="0.3">
      <c r="A192" s="14"/>
      <c r="B192" s="14"/>
    </row>
    <row r="193" spans="1:2" x14ac:dyDescent="0.3">
      <c r="A193" s="14"/>
      <c r="B193" s="14"/>
    </row>
    <row r="194" spans="1:2" x14ac:dyDescent="0.3">
      <c r="A194" s="14"/>
      <c r="B194" s="14"/>
    </row>
    <row r="195" spans="1:2" x14ac:dyDescent="0.3">
      <c r="A195" s="14"/>
      <c r="B195" s="14"/>
    </row>
    <row r="196" spans="1:2" x14ac:dyDescent="0.3">
      <c r="A196" s="14"/>
      <c r="B196" s="14"/>
    </row>
    <row r="197" spans="1:2" x14ac:dyDescent="0.3">
      <c r="A197" s="14"/>
      <c r="B197" s="14"/>
    </row>
    <row r="198" spans="1:2" x14ac:dyDescent="0.3">
      <c r="A198" s="14"/>
      <c r="B198" s="14"/>
    </row>
    <row r="199" spans="1:2" x14ac:dyDescent="0.3">
      <c r="A199" s="14"/>
      <c r="B199" s="14"/>
    </row>
    <row r="200" spans="1:2" x14ac:dyDescent="0.3">
      <c r="A200" s="14"/>
      <c r="B200" s="14"/>
    </row>
    <row r="201" spans="1:2" x14ac:dyDescent="0.3">
      <c r="A201" s="14"/>
      <c r="B201" s="14"/>
    </row>
    <row r="202" spans="1:2" x14ac:dyDescent="0.3">
      <c r="A202" s="14"/>
      <c r="B202" s="14"/>
    </row>
    <row r="203" spans="1:2" x14ac:dyDescent="0.3">
      <c r="A203" s="14"/>
      <c r="B203" s="14"/>
    </row>
    <row r="204" spans="1:2" x14ac:dyDescent="0.3">
      <c r="A204" s="14"/>
      <c r="B204" s="14"/>
    </row>
    <row r="205" spans="1:2" x14ac:dyDescent="0.3">
      <c r="A205" s="14"/>
      <c r="B205" s="14"/>
    </row>
    <row r="206" spans="1:2" x14ac:dyDescent="0.3">
      <c r="A206" s="14"/>
      <c r="B206" s="14"/>
    </row>
    <row r="207" spans="1:2" x14ac:dyDescent="0.3">
      <c r="A207" s="14"/>
      <c r="B207" s="14"/>
    </row>
    <row r="208" spans="1:2" x14ac:dyDescent="0.3">
      <c r="A208" s="14"/>
      <c r="B208" s="14"/>
    </row>
    <row r="209" spans="1:2" x14ac:dyDescent="0.3">
      <c r="A209" s="14"/>
      <c r="B209" s="14"/>
    </row>
    <row r="210" spans="1:2" x14ac:dyDescent="0.3">
      <c r="A210" s="14"/>
      <c r="B210" s="14"/>
    </row>
    <row r="211" spans="1:2" x14ac:dyDescent="0.3">
      <c r="A211" s="14"/>
      <c r="B211" s="14"/>
    </row>
    <row r="212" spans="1:2" x14ac:dyDescent="0.3">
      <c r="A212" s="14"/>
      <c r="B212" s="14"/>
    </row>
    <row r="213" spans="1:2" x14ac:dyDescent="0.3">
      <c r="A213" s="14"/>
      <c r="B213" s="14"/>
    </row>
    <row r="214" spans="1:2" x14ac:dyDescent="0.3">
      <c r="A214" s="14"/>
      <c r="B214" s="14"/>
    </row>
    <row r="215" spans="1:2" x14ac:dyDescent="0.3">
      <c r="A215" s="14"/>
      <c r="B215" s="14"/>
    </row>
    <row r="216" spans="1:2" x14ac:dyDescent="0.3">
      <c r="A216" s="14"/>
      <c r="B216" s="14"/>
    </row>
    <row r="217" spans="1:2" x14ac:dyDescent="0.3">
      <c r="A217" s="14"/>
      <c r="B217" s="14"/>
    </row>
    <row r="218" spans="1:2" x14ac:dyDescent="0.3">
      <c r="A218" s="14"/>
      <c r="B218" s="14"/>
    </row>
    <row r="219" spans="1:2" x14ac:dyDescent="0.3">
      <c r="A219" s="14"/>
      <c r="B219" s="14"/>
    </row>
    <row r="220" spans="1:2" x14ac:dyDescent="0.3">
      <c r="A220" s="14"/>
      <c r="B220" s="14"/>
    </row>
    <row r="221" spans="1:2" x14ac:dyDescent="0.3">
      <c r="A221" s="14"/>
      <c r="B221" s="14"/>
    </row>
    <row r="222" spans="1:2" x14ac:dyDescent="0.3">
      <c r="A222" s="14"/>
      <c r="B222" s="14"/>
    </row>
    <row r="223" spans="1:2" x14ac:dyDescent="0.3">
      <c r="A223" s="14"/>
      <c r="B223" s="14"/>
    </row>
    <row r="224" spans="1:2" x14ac:dyDescent="0.3">
      <c r="A224" s="14"/>
      <c r="B224" s="14"/>
    </row>
    <row r="225" spans="1:2" x14ac:dyDescent="0.3">
      <c r="A225" s="14"/>
      <c r="B225" s="14"/>
    </row>
    <row r="226" spans="1:2" x14ac:dyDescent="0.3">
      <c r="A226" s="14"/>
      <c r="B226" s="14"/>
    </row>
    <row r="227" spans="1:2" x14ac:dyDescent="0.3">
      <c r="A227" s="14"/>
      <c r="B227" s="14"/>
    </row>
    <row r="228" spans="1:2" x14ac:dyDescent="0.3">
      <c r="A228" s="14"/>
      <c r="B228" s="14"/>
    </row>
    <row r="229" spans="1:2" x14ac:dyDescent="0.3">
      <c r="A229" s="14"/>
      <c r="B229" s="14"/>
    </row>
    <row r="230" spans="1:2" x14ac:dyDescent="0.3">
      <c r="A230" s="14"/>
      <c r="B230" s="14"/>
    </row>
    <row r="231" spans="1:2" x14ac:dyDescent="0.3">
      <c r="A231" s="14"/>
      <c r="B231" s="14"/>
    </row>
    <row r="232" spans="1:2" x14ac:dyDescent="0.3">
      <c r="A232" s="14"/>
      <c r="B232" s="14"/>
    </row>
    <row r="233" spans="1:2" x14ac:dyDescent="0.3">
      <c r="A233" s="14"/>
      <c r="B233" s="14"/>
    </row>
    <row r="234" spans="1:2" x14ac:dyDescent="0.3">
      <c r="A234" s="14"/>
      <c r="B234" s="14"/>
    </row>
    <row r="235" spans="1:2" x14ac:dyDescent="0.3">
      <c r="A235" s="14"/>
      <c r="B235" s="14"/>
    </row>
    <row r="236" spans="1:2" x14ac:dyDescent="0.3">
      <c r="A236" s="14"/>
      <c r="B236" s="14"/>
    </row>
    <row r="237" spans="1:2" x14ac:dyDescent="0.3">
      <c r="A237" s="14"/>
      <c r="B237" s="14"/>
    </row>
    <row r="238" spans="1:2" x14ac:dyDescent="0.3">
      <c r="A238" s="14"/>
      <c r="B238" s="14"/>
    </row>
    <row r="239" spans="1:2" x14ac:dyDescent="0.3">
      <c r="A239" s="14"/>
      <c r="B239" s="14"/>
    </row>
    <row r="240" spans="1:2" x14ac:dyDescent="0.3">
      <c r="A240" s="14"/>
      <c r="B240" s="14"/>
    </row>
    <row r="241" spans="1:2" x14ac:dyDescent="0.3">
      <c r="A241" s="14"/>
      <c r="B241" s="14"/>
    </row>
    <row r="242" spans="1:2" x14ac:dyDescent="0.3">
      <c r="A242" s="14"/>
      <c r="B242" s="14"/>
    </row>
    <row r="243" spans="1:2" x14ac:dyDescent="0.3">
      <c r="A243" s="14"/>
      <c r="B243" s="14"/>
    </row>
    <row r="244" spans="1:2" x14ac:dyDescent="0.3">
      <c r="A244" s="14"/>
      <c r="B244" s="14"/>
    </row>
    <row r="245" spans="1:2" x14ac:dyDescent="0.3">
      <c r="A245" s="14"/>
      <c r="B245" s="14"/>
    </row>
    <row r="246" spans="1:2" x14ac:dyDescent="0.3">
      <c r="A246" s="14"/>
      <c r="B246" s="14"/>
    </row>
    <row r="247" spans="1:2" x14ac:dyDescent="0.3">
      <c r="A247" s="14"/>
      <c r="B247" s="14"/>
    </row>
    <row r="248" spans="1:2" x14ac:dyDescent="0.3">
      <c r="A248" s="14"/>
      <c r="B248" s="14"/>
    </row>
    <row r="249" spans="1:2" x14ac:dyDescent="0.3">
      <c r="A249" s="14"/>
      <c r="B249" s="14"/>
    </row>
    <row r="250" spans="1:2" x14ac:dyDescent="0.3">
      <c r="A250" s="14"/>
      <c r="B250" s="14"/>
    </row>
    <row r="251" spans="1:2" x14ac:dyDescent="0.3">
      <c r="A251" s="14"/>
      <c r="B251" s="14"/>
    </row>
    <row r="252" spans="1:2" x14ac:dyDescent="0.3">
      <c r="A252" s="14"/>
      <c r="B252" s="14"/>
    </row>
    <row r="253" spans="1:2" x14ac:dyDescent="0.3">
      <c r="A253" s="14"/>
      <c r="B253" s="14"/>
    </row>
    <row r="254" spans="1:2" x14ac:dyDescent="0.3">
      <c r="A254" s="14"/>
      <c r="B254" s="14"/>
    </row>
    <row r="255" spans="1:2" x14ac:dyDescent="0.3">
      <c r="A255" s="14"/>
      <c r="B255" s="14"/>
    </row>
    <row r="256" spans="1:2" x14ac:dyDescent="0.3">
      <c r="A256" s="14"/>
      <c r="B256" s="14"/>
    </row>
    <row r="257" spans="1:2" x14ac:dyDescent="0.3">
      <c r="A257" s="14"/>
      <c r="B257" s="14"/>
    </row>
    <row r="258" spans="1:2" x14ac:dyDescent="0.3">
      <c r="A258" s="14"/>
      <c r="B258" s="14"/>
    </row>
    <row r="259" spans="1:2" x14ac:dyDescent="0.3">
      <c r="A259" s="14"/>
      <c r="B259" s="14"/>
    </row>
    <row r="260" spans="1:2" x14ac:dyDescent="0.3">
      <c r="A260" s="14"/>
      <c r="B260" s="14"/>
    </row>
    <row r="261" spans="1:2" x14ac:dyDescent="0.3">
      <c r="A261" s="14"/>
      <c r="B261" s="14"/>
    </row>
    <row r="262" spans="1:2" x14ac:dyDescent="0.3">
      <c r="A262" s="14"/>
      <c r="B262" s="14"/>
    </row>
    <row r="263" spans="1:2" x14ac:dyDescent="0.3">
      <c r="A263" s="14"/>
      <c r="B263" s="14"/>
    </row>
    <row r="264" spans="1:2" x14ac:dyDescent="0.3">
      <c r="A264" s="14"/>
      <c r="B264" s="14"/>
    </row>
    <row r="265" spans="1:2" x14ac:dyDescent="0.3">
      <c r="A265" s="14"/>
      <c r="B265" s="14"/>
    </row>
    <row r="266" spans="1:2" x14ac:dyDescent="0.3">
      <c r="A266" s="14"/>
      <c r="B266" s="14"/>
    </row>
    <row r="267" spans="1:2" x14ac:dyDescent="0.3">
      <c r="A267" s="14"/>
      <c r="B267" s="14"/>
    </row>
    <row r="268" spans="1:2" x14ac:dyDescent="0.3">
      <c r="A268" s="14"/>
      <c r="B268" s="14"/>
    </row>
    <row r="269" spans="1:2" x14ac:dyDescent="0.3">
      <c r="A269" s="14"/>
      <c r="B269" s="14"/>
    </row>
    <row r="270" spans="1:2" x14ac:dyDescent="0.3">
      <c r="A270" s="14"/>
      <c r="B270" s="14"/>
    </row>
    <row r="271" spans="1:2" x14ac:dyDescent="0.3">
      <c r="A271" s="14"/>
      <c r="B271" s="14"/>
    </row>
    <row r="272" spans="1:2" x14ac:dyDescent="0.3">
      <c r="A272" s="14"/>
      <c r="B272" s="14"/>
    </row>
    <row r="273" spans="1:2" x14ac:dyDescent="0.3">
      <c r="A273" s="14"/>
      <c r="B273" s="14"/>
    </row>
    <row r="274" spans="1:2" x14ac:dyDescent="0.3">
      <c r="A274" s="14"/>
      <c r="B274" s="14"/>
    </row>
    <row r="275" spans="1:2" x14ac:dyDescent="0.3">
      <c r="A275" s="14"/>
      <c r="B275" s="14"/>
    </row>
    <row r="276" spans="1:2" x14ac:dyDescent="0.3">
      <c r="A276" s="14"/>
      <c r="B276" s="14"/>
    </row>
    <row r="277" spans="1:2" x14ac:dyDescent="0.3">
      <c r="A277" s="14"/>
      <c r="B277" s="14"/>
    </row>
    <row r="278" spans="1:2" x14ac:dyDescent="0.3">
      <c r="A278" s="14"/>
      <c r="B278" s="14"/>
    </row>
    <row r="279" spans="1:2" x14ac:dyDescent="0.3">
      <c r="A279" s="14"/>
      <c r="B279" s="14"/>
    </row>
    <row r="280" spans="1:2" x14ac:dyDescent="0.3">
      <c r="A280" s="14"/>
      <c r="B280" s="14"/>
    </row>
    <row r="281" spans="1:2" x14ac:dyDescent="0.3">
      <c r="A281" s="14"/>
      <c r="B281" s="14"/>
    </row>
    <row r="282" spans="1:2" x14ac:dyDescent="0.3">
      <c r="A282" s="14"/>
      <c r="B282" s="14"/>
    </row>
    <row r="283" spans="1:2" x14ac:dyDescent="0.3">
      <c r="A283" s="14"/>
      <c r="B283" s="14"/>
    </row>
    <row r="284" spans="1:2" x14ac:dyDescent="0.3">
      <c r="A284" s="14"/>
      <c r="B284" s="14"/>
    </row>
    <row r="285" spans="1:2" x14ac:dyDescent="0.3">
      <c r="A285" s="14"/>
      <c r="B285" s="14"/>
    </row>
    <row r="286" spans="1:2" x14ac:dyDescent="0.3">
      <c r="A286" s="14"/>
      <c r="B286" s="14"/>
    </row>
    <row r="287" spans="1:2" x14ac:dyDescent="0.3">
      <c r="A287" s="14"/>
      <c r="B287" s="14"/>
    </row>
    <row r="288" spans="1:2" x14ac:dyDescent="0.3">
      <c r="A288" s="14"/>
      <c r="B288" s="14"/>
    </row>
    <row r="289" spans="1:2" x14ac:dyDescent="0.3">
      <c r="A289" s="14"/>
      <c r="B289" s="14"/>
    </row>
    <row r="290" spans="1:2" x14ac:dyDescent="0.3">
      <c r="A290" s="14"/>
      <c r="B290" s="14"/>
    </row>
    <row r="291" spans="1:2" x14ac:dyDescent="0.3">
      <c r="A291" s="14"/>
      <c r="B291" s="14"/>
    </row>
    <row r="292" spans="1:2" x14ac:dyDescent="0.3">
      <c r="A292" s="14"/>
      <c r="B292" s="14"/>
    </row>
    <row r="293" spans="1:2" x14ac:dyDescent="0.3">
      <c r="A293" s="14"/>
      <c r="B293" s="14"/>
    </row>
    <row r="294" spans="1:2" x14ac:dyDescent="0.3">
      <c r="A294" s="14"/>
      <c r="B294" s="14"/>
    </row>
    <row r="295" spans="1:2" x14ac:dyDescent="0.3">
      <c r="A295" s="14"/>
      <c r="B295" s="14"/>
    </row>
    <row r="296" spans="1:2" x14ac:dyDescent="0.3">
      <c r="A296" s="14"/>
      <c r="B296" s="14"/>
    </row>
    <row r="297" spans="1:2" x14ac:dyDescent="0.3">
      <c r="A297" s="14"/>
      <c r="B297" s="14"/>
    </row>
    <row r="298" spans="1:2" x14ac:dyDescent="0.3">
      <c r="A298" s="14"/>
      <c r="B298" s="14"/>
    </row>
    <row r="299" spans="1:2" x14ac:dyDescent="0.3">
      <c r="A299" s="14"/>
      <c r="B299" s="14"/>
    </row>
    <row r="300" spans="1:2" x14ac:dyDescent="0.3">
      <c r="A300" s="14"/>
      <c r="B300" s="14"/>
    </row>
    <row r="301" spans="1:2" x14ac:dyDescent="0.3">
      <c r="A301" s="14"/>
      <c r="B301" s="14"/>
    </row>
    <row r="302" spans="1:2" x14ac:dyDescent="0.3">
      <c r="A302" s="14"/>
      <c r="B302" s="14"/>
    </row>
    <row r="303" spans="1:2" x14ac:dyDescent="0.3">
      <c r="A303" s="14"/>
      <c r="B303" s="14"/>
    </row>
    <row r="304" spans="1:2" x14ac:dyDescent="0.3">
      <c r="A304" s="14"/>
      <c r="B304" s="14"/>
    </row>
    <row r="305" spans="1:2" x14ac:dyDescent="0.3">
      <c r="A305" s="14"/>
      <c r="B305" s="14"/>
    </row>
    <row r="306" spans="1:2" x14ac:dyDescent="0.3">
      <c r="A306" s="14"/>
      <c r="B306" s="14"/>
    </row>
    <row r="307" spans="1:2" x14ac:dyDescent="0.3">
      <c r="A307" s="14"/>
      <c r="B307" s="14"/>
    </row>
    <row r="308" spans="1:2" x14ac:dyDescent="0.3">
      <c r="A308" s="14"/>
      <c r="B308" s="14"/>
    </row>
    <row r="309" spans="1:2" x14ac:dyDescent="0.3">
      <c r="A309" s="14"/>
      <c r="B309" s="14"/>
    </row>
    <row r="310" spans="1:2" x14ac:dyDescent="0.3">
      <c r="A310" s="14"/>
      <c r="B310" s="14"/>
    </row>
    <row r="311" spans="1:2" x14ac:dyDescent="0.3">
      <c r="A311" s="14"/>
      <c r="B311" s="14"/>
    </row>
    <row r="312" spans="1:2" x14ac:dyDescent="0.3">
      <c r="A312" s="14"/>
      <c r="B312" s="14"/>
    </row>
    <row r="313" spans="1:2" x14ac:dyDescent="0.3">
      <c r="A313" s="14"/>
      <c r="B313" s="14"/>
    </row>
    <row r="314" spans="1:2" x14ac:dyDescent="0.3">
      <c r="A314" s="14"/>
      <c r="B314" s="14"/>
    </row>
    <row r="315" spans="1:2" x14ac:dyDescent="0.3">
      <c r="A315" s="14"/>
      <c r="B315" s="14"/>
    </row>
    <row r="316" spans="1:2" x14ac:dyDescent="0.3">
      <c r="A316" s="14"/>
      <c r="B316" s="14"/>
    </row>
    <row r="317" spans="1:2" x14ac:dyDescent="0.3">
      <c r="A317" s="14"/>
      <c r="B317" s="14"/>
    </row>
    <row r="318" spans="1:2" x14ac:dyDescent="0.3">
      <c r="A318" s="14"/>
      <c r="B318" s="14"/>
    </row>
    <row r="319" spans="1:2" x14ac:dyDescent="0.3">
      <c r="A319" s="14"/>
      <c r="B319" s="14"/>
    </row>
    <row r="320" spans="1:2" x14ac:dyDescent="0.3">
      <c r="A320" s="14"/>
      <c r="B320" s="14"/>
    </row>
    <row r="321" spans="1:2" x14ac:dyDescent="0.3">
      <c r="A321" s="14"/>
      <c r="B321" s="14"/>
    </row>
    <row r="322" spans="1:2" x14ac:dyDescent="0.3">
      <c r="A322" s="14"/>
      <c r="B322" s="14"/>
    </row>
    <row r="323" spans="1:2" x14ac:dyDescent="0.3">
      <c r="A323" s="14"/>
      <c r="B323" s="14"/>
    </row>
    <row r="324" spans="1:2" x14ac:dyDescent="0.3">
      <c r="A324" s="14"/>
      <c r="B324" s="14"/>
    </row>
    <row r="325" spans="1:2" x14ac:dyDescent="0.3">
      <c r="A325" s="14"/>
      <c r="B325" s="14"/>
    </row>
    <row r="326" spans="1:2" x14ac:dyDescent="0.3">
      <c r="A326" s="14"/>
      <c r="B326" s="14"/>
    </row>
    <row r="327" spans="1:2" x14ac:dyDescent="0.3">
      <c r="A327" s="14"/>
      <c r="B327" s="14"/>
    </row>
    <row r="328" spans="1:2" x14ac:dyDescent="0.3">
      <c r="A328" s="14"/>
      <c r="B328" s="14"/>
    </row>
    <row r="329" spans="1:2" x14ac:dyDescent="0.3">
      <c r="A329" s="14"/>
      <c r="B329" s="14"/>
    </row>
    <row r="330" spans="1:2" x14ac:dyDescent="0.3">
      <c r="A330" s="14"/>
      <c r="B330" s="14"/>
    </row>
    <row r="331" spans="1:2" x14ac:dyDescent="0.3">
      <c r="A331" s="14"/>
      <c r="B331" s="14"/>
    </row>
    <row r="332" spans="1:2" x14ac:dyDescent="0.3">
      <c r="A332" s="14"/>
      <c r="B332" s="14"/>
    </row>
    <row r="333" spans="1:2" x14ac:dyDescent="0.3">
      <c r="A333" s="14"/>
      <c r="B333" s="14"/>
    </row>
    <row r="334" spans="1:2" x14ac:dyDescent="0.3">
      <c r="A334" s="14"/>
      <c r="B334" s="14"/>
    </row>
    <row r="335" spans="1:2" x14ac:dyDescent="0.3">
      <c r="A335" s="14"/>
      <c r="B335" s="14"/>
    </row>
    <row r="336" spans="1:2" x14ac:dyDescent="0.3">
      <c r="A336" s="14"/>
      <c r="B336" s="14"/>
    </row>
    <row r="337" spans="1:2" x14ac:dyDescent="0.3">
      <c r="A337" s="14"/>
      <c r="B337" s="14"/>
    </row>
    <row r="338" spans="1:2" x14ac:dyDescent="0.3">
      <c r="A338" s="14"/>
      <c r="B338" s="14"/>
    </row>
    <row r="339" spans="1:2" x14ac:dyDescent="0.3">
      <c r="A339" s="14"/>
      <c r="B339" s="14"/>
    </row>
    <row r="340" spans="1:2" x14ac:dyDescent="0.3">
      <c r="A340" s="14"/>
      <c r="B340" s="14"/>
    </row>
    <row r="341" spans="1:2" x14ac:dyDescent="0.3">
      <c r="A341" s="14"/>
      <c r="B341" s="14"/>
    </row>
    <row r="342" spans="1:2" x14ac:dyDescent="0.3">
      <c r="A342" s="14"/>
      <c r="B342" s="14"/>
    </row>
    <row r="343" spans="1:2" x14ac:dyDescent="0.3">
      <c r="A343" s="14"/>
      <c r="B343" s="14"/>
    </row>
    <row r="344" spans="1:2" x14ac:dyDescent="0.3">
      <c r="A344" s="14"/>
      <c r="B344" s="14"/>
    </row>
    <row r="345" spans="1:2" x14ac:dyDescent="0.3">
      <c r="A345" s="14"/>
      <c r="B345" s="14"/>
    </row>
    <row r="346" spans="1:2" x14ac:dyDescent="0.3">
      <c r="A346" s="14"/>
      <c r="B346" s="14"/>
    </row>
    <row r="347" spans="1:2" x14ac:dyDescent="0.3">
      <c r="A347" s="14"/>
      <c r="B347" s="14"/>
    </row>
    <row r="348" spans="1:2" x14ac:dyDescent="0.3">
      <c r="A348" s="14"/>
      <c r="B348" s="14"/>
    </row>
    <row r="349" spans="1:2" x14ac:dyDescent="0.3">
      <c r="A349" s="14"/>
      <c r="B349" s="14"/>
    </row>
    <row r="350" spans="1:2" x14ac:dyDescent="0.3">
      <c r="A350" s="14"/>
      <c r="B350" s="14"/>
    </row>
    <row r="351" spans="1:2" x14ac:dyDescent="0.3">
      <c r="A351" s="14"/>
      <c r="B351" s="14"/>
    </row>
    <row r="352" spans="1:2" x14ac:dyDescent="0.3">
      <c r="A352" s="14"/>
      <c r="B352" s="14"/>
    </row>
    <row r="353" spans="1:2" x14ac:dyDescent="0.3">
      <c r="A353" s="14"/>
      <c r="B353" s="14"/>
    </row>
    <row r="354" spans="1:2" x14ac:dyDescent="0.3">
      <c r="A354" s="14"/>
      <c r="B354" s="14"/>
    </row>
    <row r="355" spans="1:2" x14ac:dyDescent="0.3">
      <c r="A355" s="14"/>
      <c r="B355" s="14"/>
    </row>
    <row r="356" spans="1:2" x14ac:dyDescent="0.3">
      <c r="A356" s="14"/>
      <c r="B356" s="14"/>
    </row>
    <row r="357" spans="1:2" x14ac:dyDescent="0.3">
      <c r="A357" s="14"/>
      <c r="B357" s="14"/>
    </row>
    <row r="358" spans="1:2" x14ac:dyDescent="0.3">
      <c r="A358" s="14"/>
      <c r="B358" s="14"/>
    </row>
    <row r="359" spans="1:2" x14ac:dyDescent="0.3">
      <c r="A359" s="14"/>
      <c r="B359" s="14"/>
    </row>
    <row r="360" spans="1:2" x14ac:dyDescent="0.3">
      <c r="A360" s="14"/>
      <c r="B360" s="14"/>
    </row>
    <row r="361" spans="1:2" x14ac:dyDescent="0.3">
      <c r="A361" s="14"/>
      <c r="B361" s="14"/>
    </row>
    <row r="362" spans="1:2" x14ac:dyDescent="0.3">
      <c r="A362" s="14"/>
      <c r="B362" s="14"/>
    </row>
    <row r="363" spans="1:2" x14ac:dyDescent="0.3">
      <c r="A363" s="14"/>
      <c r="B363" s="14"/>
    </row>
    <row r="364" spans="1:2" x14ac:dyDescent="0.3">
      <c r="A364" s="14"/>
      <c r="B364" s="14"/>
    </row>
    <row r="365" spans="1:2" x14ac:dyDescent="0.3">
      <c r="A365" s="14"/>
      <c r="B365" s="14"/>
    </row>
    <row r="366" spans="1:2" x14ac:dyDescent="0.3">
      <c r="A366" s="14"/>
      <c r="B366" s="14"/>
    </row>
    <row r="367" spans="1:2" x14ac:dyDescent="0.3">
      <c r="A367" s="14"/>
      <c r="B367" s="14"/>
    </row>
    <row r="368" spans="1:2" x14ac:dyDescent="0.3">
      <c r="A368" s="14"/>
      <c r="B368" s="14"/>
    </row>
    <row r="369" spans="1:2" x14ac:dyDescent="0.3">
      <c r="A369" s="14"/>
      <c r="B369" s="14"/>
    </row>
    <row r="370" spans="1:2" x14ac:dyDescent="0.3">
      <c r="A370" s="14"/>
      <c r="B370" s="14"/>
    </row>
    <row r="371" spans="1:2" x14ac:dyDescent="0.3">
      <c r="A371" s="14"/>
      <c r="B371" s="14"/>
    </row>
    <row r="372" spans="1:2" x14ac:dyDescent="0.3">
      <c r="A372" s="14"/>
      <c r="B372" s="14"/>
    </row>
    <row r="373" spans="1:2" x14ac:dyDescent="0.3">
      <c r="A373" s="14"/>
      <c r="B373" s="14"/>
    </row>
    <row r="374" spans="1:2" x14ac:dyDescent="0.3">
      <c r="A374" s="14"/>
      <c r="B374" s="14"/>
    </row>
    <row r="375" spans="1:2" x14ac:dyDescent="0.3">
      <c r="A375" s="14"/>
      <c r="B375" s="14"/>
    </row>
    <row r="376" spans="1:2" x14ac:dyDescent="0.3">
      <c r="A376" s="14"/>
      <c r="B376" s="14"/>
    </row>
    <row r="377" spans="1:2" x14ac:dyDescent="0.3">
      <c r="A377" s="14"/>
      <c r="B377" s="14"/>
    </row>
    <row r="378" spans="1:2" x14ac:dyDescent="0.3">
      <c r="A378" s="14"/>
      <c r="B378" s="14"/>
    </row>
    <row r="379" spans="1:2" x14ac:dyDescent="0.3">
      <c r="A379" s="14"/>
      <c r="B379" s="14"/>
    </row>
    <row r="380" spans="1:2" x14ac:dyDescent="0.3">
      <c r="A380" s="14"/>
      <c r="B380" s="14"/>
    </row>
    <row r="381" spans="1:2" x14ac:dyDescent="0.3">
      <c r="A381" s="14"/>
      <c r="B381" s="14"/>
    </row>
    <row r="382" spans="1:2" x14ac:dyDescent="0.3">
      <c r="A382" s="14"/>
      <c r="B382" s="14"/>
    </row>
    <row r="383" spans="1:2" x14ac:dyDescent="0.3">
      <c r="A383" s="14"/>
      <c r="B383" s="14"/>
    </row>
    <row r="384" spans="1:2" x14ac:dyDescent="0.3">
      <c r="A384" s="14"/>
      <c r="B384" s="14"/>
    </row>
    <row r="385" spans="1:2" x14ac:dyDescent="0.3">
      <c r="A385" s="14"/>
      <c r="B385" s="14"/>
    </row>
    <row r="386" spans="1:2" x14ac:dyDescent="0.3">
      <c r="A386" s="14"/>
      <c r="B386" s="14"/>
    </row>
    <row r="387" spans="1:2" x14ac:dyDescent="0.3">
      <c r="A387" s="14"/>
      <c r="B387" s="14"/>
    </row>
    <row r="388" spans="1:2" x14ac:dyDescent="0.3">
      <c r="A388" s="14"/>
      <c r="B388" s="14"/>
    </row>
    <row r="389" spans="1:2" x14ac:dyDescent="0.3">
      <c r="A389" s="14"/>
      <c r="B389" s="14"/>
    </row>
    <row r="390" spans="1:2" x14ac:dyDescent="0.3">
      <c r="A390" s="14"/>
      <c r="B390" s="14"/>
    </row>
    <row r="391" spans="1:2" x14ac:dyDescent="0.3">
      <c r="A391" s="14"/>
      <c r="B391" s="14"/>
    </row>
    <row r="392" spans="1:2" x14ac:dyDescent="0.3">
      <c r="A392" s="14"/>
      <c r="B392" s="14"/>
    </row>
    <row r="393" spans="1:2" x14ac:dyDescent="0.3">
      <c r="A393" s="14"/>
      <c r="B393" s="14"/>
    </row>
    <row r="394" spans="1:2" x14ac:dyDescent="0.3">
      <c r="A394" s="14"/>
      <c r="B394" s="14"/>
    </row>
    <row r="395" spans="1:2" x14ac:dyDescent="0.3">
      <c r="A395" s="14"/>
      <c r="B395" s="14"/>
    </row>
    <row r="396" spans="1:2" x14ac:dyDescent="0.3">
      <c r="A396" s="14"/>
      <c r="B396" s="14"/>
    </row>
    <row r="397" spans="1:2" x14ac:dyDescent="0.3">
      <c r="A397" s="14"/>
      <c r="B397" s="14"/>
    </row>
    <row r="398" spans="1:2" x14ac:dyDescent="0.3">
      <c r="A398" s="14"/>
      <c r="B398" s="14"/>
    </row>
    <row r="399" spans="1:2" x14ac:dyDescent="0.3">
      <c r="A399" s="14"/>
      <c r="B399" s="14"/>
    </row>
    <row r="400" spans="1:2" x14ac:dyDescent="0.3">
      <c r="A400" s="14"/>
      <c r="B400" s="14"/>
    </row>
    <row r="401" spans="1:2" x14ac:dyDescent="0.3">
      <c r="A401" s="14"/>
      <c r="B401" s="14"/>
    </row>
    <row r="402" spans="1:2" x14ac:dyDescent="0.3">
      <c r="A402" s="14"/>
      <c r="B402" s="14"/>
    </row>
    <row r="403" spans="1:2" x14ac:dyDescent="0.3">
      <c r="A403" s="14"/>
      <c r="B403" s="14"/>
    </row>
    <row r="404" spans="1:2" x14ac:dyDescent="0.3">
      <c r="A404" s="14"/>
      <c r="B404" s="14"/>
    </row>
    <row r="405" spans="1:2" x14ac:dyDescent="0.3">
      <c r="A405" s="14"/>
      <c r="B405" s="14"/>
    </row>
    <row r="406" spans="1:2" x14ac:dyDescent="0.3">
      <c r="A406" s="14"/>
      <c r="B406" s="14"/>
    </row>
    <row r="407" spans="1:2" x14ac:dyDescent="0.3">
      <c r="A407" s="14"/>
      <c r="B407" s="14"/>
    </row>
    <row r="408" spans="1:2" x14ac:dyDescent="0.3">
      <c r="A408" s="14"/>
      <c r="B408" s="14"/>
    </row>
    <row r="409" spans="1:2" x14ac:dyDescent="0.3">
      <c r="A409" s="14"/>
      <c r="B409" s="14"/>
    </row>
    <row r="410" spans="1:2" x14ac:dyDescent="0.3">
      <c r="A410" s="14"/>
      <c r="B410" s="14"/>
    </row>
    <row r="411" spans="1:2" x14ac:dyDescent="0.3">
      <c r="A411" s="14"/>
      <c r="B411" s="14"/>
    </row>
    <row r="412" spans="1:2" x14ac:dyDescent="0.3">
      <c r="A412" s="14"/>
      <c r="B412" s="14"/>
    </row>
    <row r="413" spans="1:2" x14ac:dyDescent="0.3">
      <c r="A413" s="14"/>
      <c r="B413" s="14"/>
    </row>
    <row r="414" spans="1:2" x14ac:dyDescent="0.3">
      <c r="A414" s="14"/>
      <c r="B414" s="14"/>
    </row>
    <row r="415" spans="1:2" x14ac:dyDescent="0.3">
      <c r="A415" s="14"/>
      <c r="B415" s="14"/>
    </row>
    <row r="416" spans="1:2" x14ac:dyDescent="0.3">
      <c r="A416" s="14"/>
      <c r="B416" s="14"/>
    </row>
    <row r="417" spans="1:2" x14ac:dyDescent="0.3">
      <c r="A417" s="14"/>
      <c r="B417" s="14"/>
    </row>
    <row r="418" spans="1:2" x14ac:dyDescent="0.3">
      <c r="A418" s="14"/>
      <c r="B418" s="14"/>
    </row>
    <row r="419" spans="1:2" x14ac:dyDescent="0.3">
      <c r="A419" s="14"/>
      <c r="B419" s="14"/>
    </row>
    <row r="420" spans="1:2" x14ac:dyDescent="0.3">
      <c r="A420" s="14"/>
      <c r="B420" s="14"/>
    </row>
    <row r="421" spans="1:2" x14ac:dyDescent="0.3">
      <c r="A421" s="14"/>
      <c r="B421" s="14"/>
    </row>
    <row r="422" spans="1:2" x14ac:dyDescent="0.3">
      <c r="A422" s="14"/>
      <c r="B422" s="14"/>
    </row>
    <row r="423" spans="1:2" x14ac:dyDescent="0.3">
      <c r="A423" s="14"/>
      <c r="B423" s="14"/>
    </row>
    <row r="424" spans="1:2" x14ac:dyDescent="0.3">
      <c r="A424" s="14"/>
      <c r="B424" s="14"/>
    </row>
    <row r="425" spans="1:2" x14ac:dyDescent="0.3">
      <c r="A425" s="14"/>
      <c r="B425" s="14"/>
    </row>
    <row r="426" spans="1:2" x14ac:dyDescent="0.3">
      <c r="A426" s="14"/>
      <c r="B426" s="14"/>
    </row>
    <row r="427" spans="1:2" x14ac:dyDescent="0.3">
      <c r="A427" s="14"/>
      <c r="B427" s="14"/>
    </row>
    <row r="428" spans="1:2" x14ac:dyDescent="0.3">
      <c r="A428" s="14"/>
      <c r="B428" s="14"/>
    </row>
    <row r="429" spans="1:2" x14ac:dyDescent="0.3">
      <c r="A429" s="14"/>
      <c r="B429" s="14"/>
    </row>
    <row r="430" spans="1:2" x14ac:dyDescent="0.3">
      <c r="A430" s="14"/>
      <c r="B430" s="14"/>
    </row>
    <row r="431" spans="1:2" x14ac:dyDescent="0.3">
      <c r="A431" s="14"/>
      <c r="B431" s="14"/>
    </row>
    <row r="432" spans="1:2" x14ac:dyDescent="0.3">
      <c r="A432" s="14"/>
      <c r="B432" s="14"/>
    </row>
    <row r="433" spans="1:2" x14ac:dyDescent="0.3">
      <c r="A433" s="14"/>
      <c r="B433" s="14"/>
    </row>
    <row r="434" spans="1:2" x14ac:dyDescent="0.3">
      <c r="A434" s="14"/>
      <c r="B434" s="14"/>
    </row>
    <row r="435" spans="1:2" x14ac:dyDescent="0.3">
      <c r="A435" s="14"/>
      <c r="B435" s="14"/>
    </row>
    <row r="436" spans="1:2" x14ac:dyDescent="0.3">
      <c r="A436" s="14"/>
      <c r="B436" s="14"/>
    </row>
    <row r="437" spans="1:2" x14ac:dyDescent="0.3">
      <c r="A437" s="14"/>
      <c r="B437" s="14"/>
    </row>
  </sheetData>
  <mergeCells count="192">
    <mergeCell ref="J162:J166"/>
    <mergeCell ref="K162:K166"/>
    <mergeCell ref="A1:K1"/>
    <mergeCell ref="A2:K2"/>
    <mergeCell ref="A3:K3"/>
    <mergeCell ref="I157:I161"/>
    <mergeCell ref="J152:J156"/>
    <mergeCell ref="J157:J161"/>
    <mergeCell ref="K152:K156"/>
    <mergeCell ref="K157:K161"/>
    <mergeCell ref="A162:A166"/>
    <mergeCell ref="B162:B166"/>
    <mergeCell ref="G162:G166"/>
    <mergeCell ref="H162:H166"/>
    <mergeCell ref="I162:I166"/>
    <mergeCell ref="B157:B161"/>
    <mergeCell ref="A157:A161"/>
    <mergeCell ref="G152:G156"/>
    <mergeCell ref="G157:G161"/>
    <mergeCell ref="H152:H156"/>
    <mergeCell ref="H157:H161"/>
    <mergeCell ref="B147:B151"/>
    <mergeCell ref="A147:A151"/>
    <mergeCell ref="G147:G151"/>
    <mergeCell ref="J147:J151"/>
    <mergeCell ref="K147:K151"/>
    <mergeCell ref="B152:B156"/>
    <mergeCell ref="A152:A156"/>
    <mergeCell ref="I152:I156"/>
    <mergeCell ref="K137:K141"/>
    <mergeCell ref="J112:J116"/>
    <mergeCell ref="K112:K116"/>
    <mergeCell ref="B142:B146"/>
    <mergeCell ref="A142:A146"/>
    <mergeCell ref="G142:G146"/>
    <mergeCell ref="J142:J146"/>
    <mergeCell ref="K142:K146"/>
    <mergeCell ref="A137:A141"/>
    <mergeCell ref="B137:B141"/>
    <mergeCell ref="G137:G141"/>
    <mergeCell ref="H137:H141"/>
    <mergeCell ref="I137:I141"/>
    <mergeCell ref="J137:J141"/>
    <mergeCell ref="K127:K131"/>
    <mergeCell ref="A112:A116"/>
    <mergeCell ref="B112:B116"/>
    <mergeCell ref="G112:G116"/>
    <mergeCell ref="A132:A136"/>
    <mergeCell ref="B122:B126"/>
    <mergeCell ref="A122:A126"/>
    <mergeCell ref="G122:G126"/>
    <mergeCell ref="H122:H126"/>
    <mergeCell ref="I122:I126"/>
    <mergeCell ref="J122:J126"/>
    <mergeCell ref="K122:K126"/>
    <mergeCell ref="B132:B136"/>
    <mergeCell ref="G132:G136"/>
    <mergeCell ref="J132:J136"/>
    <mergeCell ref="K132:K136"/>
    <mergeCell ref="A127:A131"/>
    <mergeCell ref="B127:B131"/>
    <mergeCell ref="G127:G131"/>
    <mergeCell ref="H127:H131"/>
    <mergeCell ref="I127:I131"/>
    <mergeCell ref="J127:J131"/>
    <mergeCell ref="A107:A111"/>
    <mergeCell ref="B107:B111"/>
    <mergeCell ref="J107:J111"/>
    <mergeCell ref="G107:G111"/>
    <mergeCell ref="K107:K111"/>
    <mergeCell ref="B117:B121"/>
    <mergeCell ref="A117:A121"/>
    <mergeCell ref="G117:G121"/>
    <mergeCell ref="H117:H121"/>
    <mergeCell ref="I117:I121"/>
    <mergeCell ref="J117:J121"/>
    <mergeCell ref="K117:K121"/>
    <mergeCell ref="K97:K101"/>
    <mergeCell ref="B102:B106"/>
    <mergeCell ref="A102:A106"/>
    <mergeCell ref="G102:G106"/>
    <mergeCell ref="H102:H106"/>
    <mergeCell ref="I102:I106"/>
    <mergeCell ref="J102:J106"/>
    <mergeCell ref="K102:K106"/>
    <mergeCell ref="A97:A101"/>
    <mergeCell ref="B97:B101"/>
    <mergeCell ref="G97:G101"/>
    <mergeCell ref="H97:H101"/>
    <mergeCell ref="I97:I101"/>
    <mergeCell ref="J97:J101"/>
    <mergeCell ref="K87:K91"/>
    <mergeCell ref="A92:A96"/>
    <mergeCell ref="B92:B96"/>
    <mergeCell ref="G92:G96"/>
    <mergeCell ref="H92:H96"/>
    <mergeCell ref="I92:I96"/>
    <mergeCell ref="J92:J96"/>
    <mergeCell ref="K92:K96"/>
    <mergeCell ref="B87:B91"/>
    <mergeCell ref="A87:A91"/>
    <mergeCell ref="G87:G91"/>
    <mergeCell ref="H87:H91"/>
    <mergeCell ref="I87:I91"/>
    <mergeCell ref="J87:J91"/>
    <mergeCell ref="B82:B86"/>
    <mergeCell ref="G77:G81"/>
    <mergeCell ref="G82:G86"/>
    <mergeCell ref="A82:A86"/>
    <mergeCell ref="J82:J86"/>
    <mergeCell ref="K77:K81"/>
    <mergeCell ref="K82:K86"/>
    <mergeCell ref="A72:A76"/>
    <mergeCell ref="B72:B76"/>
    <mergeCell ref="G72:G76"/>
    <mergeCell ref="J72:J76"/>
    <mergeCell ref="K72:K76"/>
    <mergeCell ref="B77:B81"/>
    <mergeCell ref="A77:A81"/>
    <mergeCell ref="J77:J81"/>
    <mergeCell ref="A62:A66"/>
    <mergeCell ref="B62:B66"/>
    <mergeCell ref="G62:G66"/>
    <mergeCell ref="J62:J66"/>
    <mergeCell ref="K62:K66"/>
    <mergeCell ref="A67:A71"/>
    <mergeCell ref="B67:B71"/>
    <mergeCell ref="G67:G71"/>
    <mergeCell ref="J67:J71"/>
    <mergeCell ref="K67:K71"/>
    <mergeCell ref="A52:A56"/>
    <mergeCell ref="B52:B56"/>
    <mergeCell ref="G52:G56"/>
    <mergeCell ref="J52:J56"/>
    <mergeCell ref="K52:K56"/>
    <mergeCell ref="A57:A61"/>
    <mergeCell ref="B57:B61"/>
    <mergeCell ref="G57:G61"/>
    <mergeCell ref="J57:J61"/>
    <mergeCell ref="K57:K61"/>
    <mergeCell ref="A42:A46"/>
    <mergeCell ref="B42:B46"/>
    <mergeCell ref="G42:G46"/>
    <mergeCell ref="J42:J46"/>
    <mergeCell ref="K42:K46"/>
    <mergeCell ref="A47:A51"/>
    <mergeCell ref="B47:B51"/>
    <mergeCell ref="G47:G51"/>
    <mergeCell ref="J47:J51"/>
    <mergeCell ref="K47:K51"/>
    <mergeCell ref="A32:A36"/>
    <mergeCell ref="B32:B36"/>
    <mergeCell ref="G32:G36"/>
    <mergeCell ref="J32:J36"/>
    <mergeCell ref="K32:K36"/>
    <mergeCell ref="A37:A41"/>
    <mergeCell ref="B37:B41"/>
    <mergeCell ref="G37:G41"/>
    <mergeCell ref="J37:J41"/>
    <mergeCell ref="K37:K41"/>
    <mergeCell ref="A22:A26"/>
    <mergeCell ref="B22:B26"/>
    <mergeCell ref="G22:G26"/>
    <mergeCell ref="J22:J26"/>
    <mergeCell ref="K22:K26"/>
    <mergeCell ref="A27:A31"/>
    <mergeCell ref="B27:B31"/>
    <mergeCell ref="G27:G31"/>
    <mergeCell ref="J27:J31"/>
    <mergeCell ref="K27:K31"/>
    <mergeCell ref="A12:A16"/>
    <mergeCell ref="B12:B16"/>
    <mergeCell ref="G12:G16"/>
    <mergeCell ref="J12:J16"/>
    <mergeCell ref="K12:K16"/>
    <mergeCell ref="A17:A21"/>
    <mergeCell ref="B17:B21"/>
    <mergeCell ref="G17:G21"/>
    <mergeCell ref="J17:J21"/>
    <mergeCell ref="K17:K21"/>
    <mergeCell ref="B7:B11"/>
    <mergeCell ref="A7:A11"/>
    <mergeCell ref="G7:G11"/>
    <mergeCell ref="J7:J11"/>
    <mergeCell ref="K7:K11"/>
    <mergeCell ref="C5:E5"/>
    <mergeCell ref="G5:I5"/>
    <mergeCell ref="K5:K6"/>
    <mergeCell ref="A5:A6"/>
    <mergeCell ref="B5:B6"/>
    <mergeCell ref="F5:F6"/>
    <mergeCell ref="J5:J6"/>
  </mergeCells>
  <pageMargins left="0.47244094488188981" right="0.39370078740157483" top="0.74803149606299213" bottom="0.43" header="0.31496062992125984" footer="0.11811023622047245"/>
  <pageSetup paperSize="9" scale="53" fitToHeight="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28"/>
  <sheetViews>
    <sheetView tabSelected="1" topLeftCell="A4" zoomScale="80" zoomScaleNormal="80" workbookViewId="0">
      <pane ySplit="1728" activePane="bottomLeft"/>
      <selection activeCell="I4" sqref="I1:I1048576"/>
      <selection pane="bottomLeft" activeCell="B9" sqref="B9"/>
    </sheetView>
  </sheetViews>
  <sheetFormatPr defaultColWidth="8.88671875" defaultRowHeight="13.8" x14ac:dyDescent="0.25"/>
  <cols>
    <col min="1" max="1" width="4.6640625" style="34" customWidth="1"/>
    <col min="2" max="2" width="40.6640625" style="34" customWidth="1"/>
    <col min="3" max="3" width="8.88671875" style="34"/>
    <col min="4" max="5" width="9" style="34" bestFit="1" customWidth="1"/>
    <col min="6" max="6" width="9.33203125" style="34" bestFit="1" customWidth="1"/>
    <col min="7" max="7" width="8.88671875" style="34"/>
    <col min="8" max="8" width="17.88671875" style="36" customWidth="1"/>
    <col min="9" max="9" width="18" style="34" customWidth="1"/>
    <col min="10" max="10" width="29.44140625" style="34" customWidth="1"/>
    <col min="11" max="11" width="32.109375" style="34" customWidth="1"/>
    <col min="12" max="12" width="18.109375" style="34" customWidth="1"/>
    <col min="13" max="13" width="17.5546875" style="34" customWidth="1"/>
    <col min="14" max="14" width="17.109375" style="34" customWidth="1"/>
    <col min="15" max="16384" width="8.88671875" style="34"/>
  </cols>
  <sheetData>
    <row r="1" spans="1:14" ht="14.4" customHeight="1" x14ac:dyDescent="0.25">
      <c r="A1" s="96" t="s">
        <v>136</v>
      </c>
      <c r="B1" s="96"/>
      <c r="C1" s="96"/>
      <c r="D1" s="96"/>
      <c r="E1" s="96"/>
      <c r="F1" s="96"/>
      <c r="G1" s="96"/>
      <c r="H1" s="96"/>
      <c r="I1" s="96"/>
      <c r="J1" s="96"/>
      <c r="K1" s="96"/>
      <c r="L1" s="96"/>
      <c r="M1" s="96"/>
      <c r="N1" s="96"/>
    </row>
    <row r="2" spans="1:14" x14ac:dyDescent="0.25">
      <c r="A2" s="96" t="s">
        <v>163</v>
      </c>
      <c r="B2" s="96"/>
      <c r="C2" s="96"/>
      <c r="D2" s="96"/>
      <c r="E2" s="96"/>
      <c r="F2" s="96"/>
      <c r="G2" s="96"/>
      <c r="H2" s="96"/>
      <c r="I2" s="96"/>
      <c r="J2" s="96"/>
      <c r="K2" s="96"/>
      <c r="L2" s="96"/>
      <c r="M2" s="96"/>
      <c r="N2" s="96"/>
    </row>
    <row r="4" spans="1:14" ht="28.95" customHeight="1" x14ac:dyDescent="0.25">
      <c r="A4" s="61" t="s">
        <v>0</v>
      </c>
      <c r="B4" s="61" t="s">
        <v>81</v>
      </c>
      <c r="C4" s="61" t="s">
        <v>82</v>
      </c>
      <c r="D4" s="61" t="s">
        <v>83</v>
      </c>
      <c r="E4" s="61" t="s">
        <v>84</v>
      </c>
      <c r="F4" s="61"/>
      <c r="G4" s="61"/>
      <c r="H4" s="99" t="s">
        <v>87</v>
      </c>
      <c r="I4" s="61" t="s">
        <v>134</v>
      </c>
      <c r="J4" s="61" t="s">
        <v>88</v>
      </c>
      <c r="K4" s="61" t="s">
        <v>89</v>
      </c>
      <c r="L4" s="61" t="s">
        <v>135</v>
      </c>
      <c r="M4" s="61" t="s">
        <v>90</v>
      </c>
      <c r="N4" s="61" t="s">
        <v>91</v>
      </c>
    </row>
    <row r="5" spans="1:14" x14ac:dyDescent="0.25">
      <c r="A5" s="61"/>
      <c r="B5" s="61"/>
      <c r="C5" s="61"/>
      <c r="D5" s="61"/>
      <c r="E5" s="37">
        <v>2023</v>
      </c>
      <c r="F5" s="61">
        <v>2024</v>
      </c>
      <c r="G5" s="61"/>
      <c r="H5" s="99"/>
      <c r="I5" s="61"/>
      <c r="J5" s="61"/>
      <c r="K5" s="61"/>
      <c r="L5" s="61"/>
      <c r="M5" s="61"/>
      <c r="N5" s="61"/>
    </row>
    <row r="6" spans="1:14" ht="50.4" customHeight="1" x14ac:dyDescent="0.25">
      <c r="A6" s="61"/>
      <c r="B6" s="61"/>
      <c r="C6" s="61"/>
      <c r="D6" s="61"/>
      <c r="E6" s="5" t="s">
        <v>85</v>
      </c>
      <c r="F6" s="5" t="s">
        <v>86</v>
      </c>
      <c r="G6" s="5" t="s">
        <v>85</v>
      </c>
      <c r="H6" s="99"/>
      <c r="I6" s="61"/>
      <c r="J6" s="61"/>
      <c r="K6" s="61"/>
      <c r="L6" s="61"/>
      <c r="M6" s="61"/>
      <c r="N6" s="61"/>
    </row>
    <row r="7" spans="1:14" s="35" customFormat="1" ht="27.6" customHeight="1" x14ac:dyDescent="0.25">
      <c r="A7" s="38"/>
      <c r="B7" s="38" t="s">
        <v>106</v>
      </c>
      <c r="C7" s="38"/>
      <c r="D7" s="38"/>
      <c r="E7" s="38"/>
      <c r="F7" s="38"/>
      <c r="G7" s="38"/>
      <c r="H7" s="39"/>
      <c r="I7" s="38"/>
      <c r="J7" s="7"/>
      <c r="K7" s="7"/>
      <c r="L7" s="7"/>
      <c r="M7" s="22">
        <f>AVERAGE(M8:M12)</f>
        <v>99.995973154362417</v>
      </c>
      <c r="N7" s="22">
        <f>AVERAGE(N8:N12)</f>
        <v>89.252559195217316</v>
      </c>
    </row>
    <row r="8" spans="1:14" ht="27.6" x14ac:dyDescent="0.25">
      <c r="A8" s="40" t="s">
        <v>97</v>
      </c>
      <c r="B8" s="40" t="s">
        <v>92</v>
      </c>
      <c r="C8" s="40" t="s">
        <v>102</v>
      </c>
      <c r="D8" s="40">
        <v>1</v>
      </c>
      <c r="E8" s="41">
        <v>97073.9</v>
      </c>
      <c r="F8" s="40">
        <v>70875.7</v>
      </c>
      <c r="G8" s="41">
        <v>70875.7</v>
      </c>
      <c r="H8" s="42">
        <f>G8/F8*100</f>
        <v>100</v>
      </c>
      <c r="I8" s="42">
        <f>G8/E8*100</f>
        <v>73.012107270852411</v>
      </c>
      <c r="J8" s="44"/>
      <c r="K8" s="44"/>
      <c r="L8" s="5" t="s">
        <v>25</v>
      </c>
      <c r="M8" s="6">
        <f>MIN(G8/F8*100, 100)</f>
        <v>100</v>
      </c>
      <c r="N8" s="6">
        <f>IF(D8&lt;&gt;0,MIN(I8,100),"-")</f>
        <v>73.012107270852411</v>
      </c>
    </row>
    <row r="9" spans="1:14" ht="41.4" x14ac:dyDescent="0.25">
      <c r="A9" s="40" t="s">
        <v>98</v>
      </c>
      <c r="B9" s="40" t="s">
        <v>93</v>
      </c>
      <c r="C9" s="40" t="s">
        <v>103</v>
      </c>
      <c r="D9" s="40">
        <v>1</v>
      </c>
      <c r="E9" s="41">
        <v>363</v>
      </c>
      <c r="F9" s="40">
        <v>265.89999999999998</v>
      </c>
      <c r="G9" s="48">
        <v>265.89999999999998</v>
      </c>
      <c r="H9" s="42">
        <f t="shared" ref="H9:H28" si="0">G9/F9*100</f>
        <v>100</v>
      </c>
      <c r="I9" s="42">
        <f t="shared" ref="I9:I28" si="1">G9/E9*100</f>
        <v>73.250688705234154</v>
      </c>
      <c r="J9" s="44"/>
      <c r="K9" s="44"/>
      <c r="L9" s="5" t="s">
        <v>25</v>
      </c>
      <c r="M9" s="6">
        <f t="shared" ref="M9:M12" si="2">MIN(G9/F9*100, 100)</f>
        <v>100</v>
      </c>
      <c r="N9" s="49">
        <f t="shared" ref="N9:N12" si="3">IF(D9&lt;&gt;0,MIN(I9,100),"-")</f>
        <v>73.250688705234154</v>
      </c>
    </row>
    <row r="10" spans="1:14" x14ac:dyDescent="0.25">
      <c r="A10" s="40" t="s">
        <v>99</v>
      </c>
      <c r="B10" s="40" t="s">
        <v>94</v>
      </c>
      <c r="C10" s="40" t="s">
        <v>104</v>
      </c>
      <c r="D10" s="40">
        <v>1</v>
      </c>
      <c r="E10" s="41">
        <v>191.4</v>
      </c>
      <c r="F10" s="40">
        <v>195</v>
      </c>
      <c r="G10" s="41">
        <v>200.3</v>
      </c>
      <c r="H10" s="42">
        <f t="shared" si="0"/>
        <v>102.71794871794873</v>
      </c>
      <c r="I10" s="42">
        <f t="shared" si="1"/>
        <v>104.64994775339602</v>
      </c>
      <c r="J10" s="44"/>
      <c r="K10" s="44"/>
      <c r="L10" s="5" t="s">
        <v>25</v>
      </c>
      <c r="M10" s="6">
        <f t="shared" si="2"/>
        <v>100</v>
      </c>
      <c r="N10" s="49">
        <f t="shared" si="3"/>
        <v>100</v>
      </c>
    </row>
    <row r="11" spans="1:14" x14ac:dyDescent="0.25">
      <c r="A11" s="40" t="s">
        <v>100</v>
      </c>
      <c r="B11" s="40" t="s">
        <v>95</v>
      </c>
      <c r="C11" s="40" t="s">
        <v>105</v>
      </c>
      <c r="D11" s="40">
        <v>1</v>
      </c>
      <c r="E11" s="41">
        <v>14708</v>
      </c>
      <c r="F11" s="40">
        <v>14900</v>
      </c>
      <c r="G11" s="41">
        <v>14897</v>
      </c>
      <c r="H11" s="42">
        <f t="shared" si="0"/>
        <v>99.979865771812086</v>
      </c>
      <c r="I11" s="42">
        <f t="shared" si="1"/>
        <v>101.28501495784607</v>
      </c>
      <c r="J11" s="44"/>
      <c r="K11" s="44"/>
      <c r="L11" s="5" t="s">
        <v>25</v>
      </c>
      <c r="M11" s="6">
        <f t="shared" si="2"/>
        <v>99.979865771812086</v>
      </c>
      <c r="N11" s="49">
        <f t="shared" si="3"/>
        <v>100</v>
      </c>
    </row>
    <row r="12" spans="1:14" ht="27.6" x14ac:dyDescent="0.25">
      <c r="A12" s="40" t="s">
        <v>101</v>
      </c>
      <c r="B12" s="40" t="s">
        <v>96</v>
      </c>
      <c r="C12" s="40" t="s">
        <v>105</v>
      </c>
      <c r="D12" s="40">
        <v>1</v>
      </c>
      <c r="E12" s="41">
        <v>551</v>
      </c>
      <c r="F12" s="40">
        <v>559</v>
      </c>
      <c r="G12" s="41">
        <v>559</v>
      </c>
      <c r="H12" s="42">
        <f t="shared" si="0"/>
        <v>100</v>
      </c>
      <c r="I12" s="42">
        <f t="shared" si="1"/>
        <v>101.45190562613431</v>
      </c>
      <c r="J12" s="44"/>
      <c r="K12" s="44"/>
      <c r="L12" s="5" t="s">
        <v>25</v>
      </c>
      <c r="M12" s="6">
        <f t="shared" si="2"/>
        <v>100</v>
      </c>
      <c r="N12" s="49">
        <f t="shared" si="3"/>
        <v>100</v>
      </c>
    </row>
    <row r="13" spans="1:14" s="35" customFormat="1" ht="41.4" customHeight="1" x14ac:dyDescent="0.25">
      <c r="A13" s="38" t="s">
        <v>39</v>
      </c>
      <c r="B13" s="38" t="s">
        <v>107</v>
      </c>
      <c r="C13" s="38"/>
      <c r="D13" s="38"/>
      <c r="E13" s="38"/>
      <c r="F13" s="38"/>
      <c r="G13" s="38"/>
      <c r="H13" s="42"/>
      <c r="I13" s="42"/>
      <c r="J13" s="24"/>
      <c r="K13" s="24"/>
      <c r="L13" s="21"/>
      <c r="M13" s="22">
        <f>AVERAGE(M14:M17)</f>
        <v>100</v>
      </c>
      <c r="N13" s="22" t="s">
        <v>24</v>
      </c>
    </row>
    <row r="14" spans="1:14" ht="41.4" x14ac:dyDescent="0.25">
      <c r="A14" s="40" t="s">
        <v>41</v>
      </c>
      <c r="B14" s="40" t="s">
        <v>108</v>
      </c>
      <c r="C14" s="40" t="s">
        <v>105</v>
      </c>
      <c r="D14" s="40">
        <v>0</v>
      </c>
      <c r="E14" s="41">
        <v>8</v>
      </c>
      <c r="F14" s="40">
        <v>8</v>
      </c>
      <c r="G14" s="41">
        <v>8</v>
      </c>
      <c r="H14" s="42">
        <f t="shared" si="0"/>
        <v>100</v>
      </c>
      <c r="I14" s="42">
        <f>G14/E14*100</f>
        <v>100</v>
      </c>
      <c r="J14" s="44"/>
      <c r="K14" s="44"/>
      <c r="L14" s="5" t="s">
        <v>25</v>
      </c>
      <c r="M14" s="6">
        <f>MIN(G14/F14*100, 100)</f>
        <v>100</v>
      </c>
      <c r="N14" s="49" t="str">
        <f>IF(D14&lt;&gt;0,MIN(I14,100),"-")</f>
        <v>-</v>
      </c>
    </row>
    <row r="15" spans="1:14" ht="41.4" x14ac:dyDescent="0.25">
      <c r="A15" s="40" t="s">
        <v>112</v>
      </c>
      <c r="B15" s="40" t="s">
        <v>109</v>
      </c>
      <c r="C15" s="40" t="s">
        <v>105</v>
      </c>
      <c r="D15" s="40">
        <v>0</v>
      </c>
      <c r="E15" s="41">
        <v>4</v>
      </c>
      <c r="F15" s="40">
        <v>4</v>
      </c>
      <c r="G15" s="41">
        <v>4</v>
      </c>
      <c r="H15" s="42">
        <f t="shared" si="0"/>
        <v>100</v>
      </c>
      <c r="I15" s="42">
        <f t="shared" si="1"/>
        <v>100</v>
      </c>
      <c r="J15" s="44"/>
      <c r="K15" s="44"/>
      <c r="L15" s="5" t="s">
        <v>46</v>
      </c>
      <c r="M15" s="6">
        <f t="shared" ref="M15:M17" si="4">MIN(G15/F15*100, 100)</f>
        <v>100</v>
      </c>
      <c r="N15" s="49" t="str">
        <f t="shared" ref="N15:N28" si="5">IF(D15&lt;&gt;0,MIN(I15,100),"-")</f>
        <v>-</v>
      </c>
    </row>
    <row r="16" spans="1:14" ht="82.8" x14ac:dyDescent="0.25">
      <c r="A16" s="43" t="s">
        <v>113</v>
      </c>
      <c r="B16" s="40" t="s">
        <v>110</v>
      </c>
      <c r="C16" s="40" t="s">
        <v>105</v>
      </c>
      <c r="D16" s="40">
        <v>0</v>
      </c>
      <c r="E16" s="41">
        <v>10</v>
      </c>
      <c r="F16" s="40">
        <v>10</v>
      </c>
      <c r="G16" s="41">
        <v>10</v>
      </c>
      <c r="H16" s="42">
        <f t="shared" si="0"/>
        <v>100</v>
      </c>
      <c r="I16" s="42">
        <f t="shared" si="1"/>
        <v>100</v>
      </c>
      <c r="J16" s="44"/>
      <c r="K16" s="44"/>
      <c r="L16" s="5" t="s">
        <v>40</v>
      </c>
      <c r="M16" s="6">
        <f t="shared" si="4"/>
        <v>100</v>
      </c>
      <c r="N16" s="49" t="str">
        <f t="shared" si="5"/>
        <v>-</v>
      </c>
    </row>
    <row r="17" spans="1:14" ht="41.4" x14ac:dyDescent="0.25">
      <c r="A17" s="40" t="s">
        <v>114</v>
      </c>
      <c r="B17" s="40" t="s">
        <v>111</v>
      </c>
      <c r="C17" s="40" t="s">
        <v>105</v>
      </c>
      <c r="D17" s="40">
        <v>0</v>
      </c>
      <c r="E17" s="41">
        <v>3</v>
      </c>
      <c r="F17" s="40">
        <v>3</v>
      </c>
      <c r="G17" s="41">
        <v>3</v>
      </c>
      <c r="H17" s="42">
        <f t="shared" si="0"/>
        <v>100</v>
      </c>
      <c r="I17" s="42">
        <f t="shared" si="1"/>
        <v>100</v>
      </c>
      <c r="J17" s="44"/>
      <c r="K17" s="44"/>
      <c r="L17" s="5" t="s">
        <v>25</v>
      </c>
      <c r="M17" s="6">
        <f t="shared" si="4"/>
        <v>100</v>
      </c>
      <c r="N17" s="49" t="str">
        <f t="shared" si="5"/>
        <v>-</v>
      </c>
    </row>
    <row r="18" spans="1:14" s="35" customFormat="1" ht="41.4" x14ac:dyDescent="0.25">
      <c r="A18" s="38" t="s">
        <v>115</v>
      </c>
      <c r="B18" s="38" t="s">
        <v>52</v>
      </c>
      <c r="C18" s="38"/>
      <c r="D18" s="38"/>
      <c r="E18" s="38"/>
      <c r="F18" s="38"/>
      <c r="G18" s="38"/>
      <c r="H18" s="42"/>
      <c r="I18" s="42"/>
      <c r="J18" s="24"/>
      <c r="K18" s="24"/>
      <c r="L18" s="21"/>
      <c r="M18" s="22">
        <f>AVERAGE(M21:M28)</f>
        <v>100</v>
      </c>
      <c r="N18" s="22">
        <f>AVERAGE(N21:N28)</f>
        <v>100</v>
      </c>
    </row>
    <row r="19" spans="1:14" ht="41.4" x14ac:dyDescent="0.25">
      <c r="A19" s="40" t="s">
        <v>58</v>
      </c>
      <c r="B19" s="40" t="s">
        <v>116</v>
      </c>
      <c r="C19" s="40" t="s">
        <v>132</v>
      </c>
      <c r="D19" s="40">
        <v>1</v>
      </c>
      <c r="E19" s="41">
        <v>136</v>
      </c>
      <c r="F19" s="40"/>
      <c r="G19" s="41"/>
      <c r="H19" s="42"/>
      <c r="I19" s="42">
        <f t="shared" si="1"/>
        <v>0</v>
      </c>
      <c r="J19" s="44"/>
      <c r="K19" s="44" t="s">
        <v>175</v>
      </c>
      <c r="L19" s="5" t="s">
        <v>25</v>
      </c>
      <c r="M19" s="6" t="s">
        <v>24</v>
      </c>
      <c r="N19" s="49" t="s">
        <v>24</v>
      </c>
    </row>
    <row r="20" spans="1:14" ht="96.6" x14ac:dyDescent="0.25">
      <c r="A20" s="40" t="s">
        <v>60</v>
      </c>
      <c r="B20" s="40" t="s">
        <v>117</v>
      </c>
      <c r="C20" s="40" t="s">
        <v>133</v>
      </c>
      <c r="D20" s="40">
        <v>1</v>
      </c>
      <c r="E20" s="41">
        <v>1561</v>
      </c>
      <c r="F20" s="40"/>
      <c r="G20" s="41"/>
      <c r="H20" s="42"/>
      <c r="I20" s="42">
        <f t="shared" si="1"/>
        <v>0</v>
      </c>
      <c r="J20" s="44"/>
      <c r="K20" s="44" t="s">
        <v>174</v>
      </c>
      <c r="L20" s="5" t="s">
        <v>25</v>
      </c>
      <c r="M20" s="6" t="s">
        <v>24</v>
      </c>
      <c r="N20" s="49" t="s">
        <v>24</v>
      </c>
    </row>
    <row r="21" spans="1:14" ht="27.6" x14ac:dyDescent="0.25">
      <c r="A21" s="40" t="s">
        <v>125</v>
      </c>
      <c r="B21" s="40" t="s">
        <v>118</v>
      </c>
      <c r="C21" s="40" t="s">
        <v>105</v>
      </c>
      <c r="D21" s="40">
        <v>0</v>
      </c>
      <c r="E21" s="41">
        <v>13</v>
      </c>
      <c r="F21" s="40">
        <v>24</v>
      </c>
      <c r="G21" s="41">
        <v>24</v>
      </c>
      <c r="H21" s="42">
        <f t="shared" si="0"/>
        <v>100</v>
      </c>
      <c r="I21" s="42">
        <f t="shared" si="1"/>
        <v>184.61538461538461</v>
      </c>
      <c r="J21" s="44"/>
      <c r="K21" s="44"/>
      <c r="L21" s="5" t="s">
        <v>25</v>
      </c>
      <c r="M21" s="6">
        <f t="shared" ref="M20:M28" si="6">MIN(G21/F21*100, 100)</f>
        <v>100</v>
      </c>
      <c r="N21" s="49" t="str">
        <f t="shared" si="5"/>
        <v>-</v>
      </c>
    </row>
    <row r="22" spans="1:14" ht="41.4" x14ac:dyDescent="0.25">
      <c r="A22" s="40" t="s">
        <v>126</v>
      </c>
      <c r="B22" s="40" t="s">
        <v>119</v>
      </c>
      <c r="C22" s="40" t="s">
        <v>105</v>
      </c>
      <c r="D22" s="40">
        <v>1</v>
      </c>
      <c r="E22" s="41">
        <v>123</v>
      </c>
      <c r="F22" s="40">
        <v>126</v>
      </c>
      <c r="G22" s="41">
        <v>126</v>
      </c>
      <c r="H22" s="42">
        <f t="shared" si="0"/>
        <v>100</v>
      </c>
      <c r="I22" s="42">
        <f>G22/E22*100</f>
        <v>102.4390243902439</v>
      </c>
      <c r="J22" s="44"/>
      <c r="K22" s="44"/>
      <c r="L22" s="5" t="s">
        <v>25</v>
      </c>
      <c r="M22" s="6">
        <f t="shared" si="6"/>
        <v>100</v>
      </c>
      <c r="N22" s="49">
        <f t="shared" si="5"/>
        <v>100</v>
      </c>
    </row>
    <row r="23" spans="1:14" ht="27.6" x14ac:dyDescent="0.25">
      <c r="A23" s="40" t="s">
        <v>127</v>
      </c>
      <c r="B23" s="40" t="s">
        <v>120</v>
      </c>
      <c r="C23" s="40" t="s">
        <v>105</v>
      </c>
      <c r="D23" s="40">
        <v>1</v>
      </c>
      <c r="E23" s="41">
        <v>63</v>
      </c>
      <c r="F23" s="40">
        <v>64</v>
      </c>
      <c r="G23" s="41">
        <v>71</v>
      </c>
      <c r="H23" s="42">
        <f t="shared" si="0"/>
        <v>110.9375</v>
      </c>
      <c r="I23" s="42">
        <f t="shared" si="1"/>
        <v>112.6984126984127</v>
      </c>
      <c r="J23" s="44"/>
      <c r="K23" s="44"/>
      <c r="L23" s="5" t="s">
        <v>25</v>
      </c>
      <c r="M23" s="6">
        <f t="shared" si="6"/>
        <v>100</v>
      </c>
      <c r="N23" s="49">
        <f t="shared" si="5"/>
        <v>100</v>
      </c>
    </row>
    <row r="24" spans="1:14" ht="27.6" x14ac:dyDescent="0.25">
      <c r="A24" s="40" t="s">
        <v>128</v>
      </c>
      <c r="B24" s="40" t="s">
        <v>121</v>
      </c>
      <c r="C24" s="40" t="s">
        <v>105</v>
      </c>
      <c r="D24" s="40">
        <v>0</v>
      </c>
      <c r="E24" s="41">
        <v>8</v>
      </c>
      <c r="F24" s="40">
        <v>7</v>
      </c>
      <c r="G24" s="41">
        <v>10</v>
      </c>
      <c r="H24" s="42">
        <f t="shared" si="0"/>
        <v>142.85714285714286</v>
      </c>
      <c r="I24" s="42">
        <f t="shared" si="1"/>
        <v>125</v>
      </c>
      <c r="J24" s="44"/>
      <c r="K24" s="44"/>
      <c r="L24" s="5" t="s">
        <v>25</v>
      </c>
      <c r="M24" s="6">
        <f t="shared" si="6"/>
        <v>100</v>
      </c>
      <c r="N24" s="49" t="str">
        <f t="shared" si="5"/>
        <v>-</v>
      </c>
    </row>
    <row r="25" spans="1:14" ht="41.4" x14ac:dyDescent="0.25">
      <c r="A25" s="40" t="s">
        <v>129</v>
      </c>
      <c r="B25" s="40" t="s">
        <v>122</v>
      </c>
      <c r="C25" s="40" t="s">
        <v>105</v>
      </c>
      <c r="D25" s="40">
        <v>0</v>
      </c>
      <c r="E25" s="41">
        <v>101</v>
      </c>
      <c r="F25" s="40">
        <v>70</v>
      </c>
      <c r="G25" s="41">
        <v>84</v>
      </c>
      <c r="H25" s="42">
        <f t="shared" si="0"/>
        <v>120</v>
      </c>
      <c r="I25" s="42">
        <f t="shared" si="1"/>
        <v>83.168316831683171</v>
      </c>
      <c r="J25" s="44"/>
      <c r="K25" s="44"/>
      <c r="L25" s="5" t="s">
        <v>25</v>
      </c>
      <c r="M25" s="6">
        <f t="shared" si="6"/>
        <v>100</v>
      </c>
      <c r="N25" s="49" t="str">
        <f t="shared" si="5"/>
        <v>-</v>
      </c>
    </row>
    <row r="26" spans="1:14" ht="63" customHeight="1" x14ac:dyDescent="0.25">
      <c r="A26" s="40" t="s">
        <v>130</v>
      </c>
      <c r="B26" s="40" t="s">
        <v>123</v>
      </c>
      <c r="C26" s="40" t="s">
        <v>132</v>
      </c>
      <c r="D26" s="40">
        <v>1</v>
      </c>
      <c r="E26" s="41">
        <v>76</v>
      </c>
      <c r="F26" s="40">
        <v>76</v>
      </c>
      <c r="G26" s="41">
        <v>76</v>
      </c>
      <c r="H26" s="42">
        <f t="shared" si="0"/>
        <v>100</v>
      </c>
      <c r="I26" s="42">
        <f t="shared" si="1"/>
        <v>100</v>
      </c>
      <c r="J26" s="44"/>
      <c r="K26" s="44"/>
      <c r="L26" s="5" t="s">
        <v>37</v>
      </c>
      <c r="M26" s="6">
        <f t="shared" si="6"/>
        <v>100</v>
      </c>
      <c r="N26" s="49">
        <f t="shared" si="5"/>
        <v>100</v>
      </c>
    </row>
    <row r="27" spans="1:14" ht="79.5" customHeight="1" x14ac:dyDescent="0.25">
      <c r="A27" s="40" t="s">
        <v>131</v>
      </c>
      <c r="B27" s="40" t="s">
        <v>124</v>
      </c>
      <c r="C27" s="40" t="s">
        <v>132</v>
      </c>
      <c r="D27" s="40">
        <v>1</v>
      </c>
      <c r="E27" s="41">
        <v>85</v>
      </c>
      <c r="F27" s="40">
        <v>89</v>
      </c>
      <c r="G27" s="41">
        <v>89</v>
      </c>
      <c r="H27" s="42">
        <f t="shared" ref="H27" si="7">G27/F27*100</f>
        <v>100</v>
      </c>
      <c r="I27" s="42">
        <f t="shared" ref="I27" si="8">G27/E27*100</f>
        <v>104.70588235294119</v>
      </c>
      <c r="J27" s="44"/>
      <c r="K27" s="44"/>
      <c r="L27" s="50" t="s">
        <v>37</v>
      </c>
      <c r="M27" s="52">
        <f t="shared" ref="M27" si="9">MIN(G27/F27*100, 100)</f>
        <v>100</v>
      </c>
      <c r="N27" s="52">
        <f t="shared" ref="N27" si="10">IF(D27&lt;&gt;0,MIN(I27,100),"-")</f>
        <v>100</v>
      </c>
    </row>
    <row r="28" spans="1:14" ht="49.5" customHeight="1" x14ac:dyDescent="0.25">
      <c r="A28" s="40" t="s">
        <v>176</v>
      </c>
      <c r="B28" s="40" t="s">
        <v>182</v>
      </c>
      <c r="C28" s="40" t="s">
        <v>133</v>
      </c>
      <c r="D28" s="40">
        <v>1</v>
      </c>
      <c r="E28" s="41">
        <v>5329</v>
      </c>
      <c r="F28" s="40">
        <v>5330</v>
      </c>
      <c r="G28" s="41">
        <v>5509</v>
      </c>
      <c r="H28" s="42">
        <f t="shared" si="0"/>
        <v>103.35834896810508</v>
      </c>
      <c r="I28" s="42">
        <f t="shared" si="1"/>
        <v>103.37774441733909</v>
      </c>
      <c r="J28" s="44"/>
      <c r="K28" s="44"/>
      <c r="L28" s="50" t="s">
        <v>25</v>
      </c>
      <c r="M28" s="6">
        <f t="shared" si="6"/>
        <v>100</v>
      </c>
      <c r="N28" s="49">
        <f t="shared" si="5"/>
        <v>100</v>
      </c>
    </row>
  </sheetData>
  <mergeCells count="15">
    <mergeCell ref="A1:N1"/>
    <mergeCell ref="K4:K6"/>
    <mergeCell ref="L4:L6"/>
    <mergeCell ref="M4:M6"/>
    <mergeCell ref="N4:N6"/>
    <mergeCell ref="A2:N2"/>
    <mergeCell ref="E4:G4"/>
    <mergeCell ref="F5:G5"/>
    <mergeCell ref="D4:D6"/>
    <mergeCell ref="H4:H6"/>
    <mergeCell ref="I4:I6"/>
    <mergeCell ref="J4:J6"/>
    <mergeCell ref="A4:A6"/>
    <mergeCell ref="B4:B6"/>
    <mergeCell ref="C4:C6"/>
  </mergeCells>
  <pageMargins left="0.70866141732283472" right="0.55000000000000004" top="0.22" bottom="0.13" header="0.31496062992125984" footer="0.13"/>
  <pageSetup paperSize="9"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7"/>
  <sheetViews>
    <sheetView workbookViewId="0">
      <selection activeCell="F7" sqref="F7"/>
    </sheetView>
  </sheetViews>
  <sheetFormatPr defaultColWidth="8.88671875" defaultRowHeight="14.4" x14ac:dyDescent="0.3"/>
  <cols>
    <col min="1" max="1" width="4.88671875" style="2" customWidth="1"/>
    <col min="2" max="2" width="33" style="2" customWidth="1"/>
    <col min="3" max="3" width="38" style="2" customWidth="1"/>
    <col min="4" max="4" width="47.33203125" style="2" customWidth="1"/>
    <col min="5" max="5" width="29.109375" style="2" customWidth="1"/>
    <col min="6" max="6" width="34" style="2" customWidth="1"/>
    <col min="7" max="16384" width="8.88671875" style="2"/>
  </cols>
  <sheetData>
    <row r="1" spans="1:6" x14ac:dyDescent="0.3">
      <c r="A1" s="96" t="s">
        <v>136</v>
      </c>
      <c r="B1" s="96"/>
      <c r="C1" s="96"/>
      <c r="D1" s="96"/>
      <c r="E1" s="96"/>
      <c r="F1" s="96"/>
    </row>
    <row r="2" spans="1:6" x14ac:dyDescent="0.3">
      <c r="A2" s="96" t="s">
        <v>163</v>
      </c>
      <c r="B2" s="96"/>
      <c r="C2" s="96"/>
      <c r="D2" s="96"/>
      <c r="E2" s="96"/>
      <c r="F2" s="96"/>
    </row>
    <row r="4" spans="1:6" ht="28.2" x14ac:dyDescent="0.3">
      <c r="A4" s="19" t="s">
        <v>0</v>
      </c>
      <c r="B4" s="19" t="s">
        <v>144</v>
      </c>
      <c r="C4" s="19" t="s">
        <v>145</v>
      </c>
      <c r="D4" s="19" t="s">
        <v>146</v>
      </c>
      <c r="E4" s="19" t="s">
        <v>147</v>
      </c>
      <c r="F4" s="19" t="s">
        <v>148</v>
      </c>
    </row>
    <row r="5" spans="1:6" s="45" customFormat="1" ht="20.399999999999999" customHeight="1" x14ac:dyDescent="0.3">
      <c r="A5" s="24">
        <v>2</v>
      </c>
      <c r="B5" s="100" t="s">
        <v>149</v>
      </c>
      <c r="C5" s="100"/>
      <c r="D5" s="100"/>
      <c r="E5" s="24"/>
      <c r="F5" s="24"/>
    </row>
    <row r="6" spans="1:6" ht="111.75" customHeight="1" x14ac:dyDescent="0.3">
      <c r="A6" s="23" t="s">
        <v>58</v>
      </c>
      <c r="B6" s="51" t="s">
        <v>164</v>
      </c>
      <c r="C6" s="51" t="s">
        <v>165</v>
      </c>
      <c r="D6" s="51" t="s">
        <v>166</v>
      </c>
      <c r="E6" s="72" t="s">
        <v>170</v>
      </c>
      <c r="F6" s="44" t="s">
        <v>172</v>
      </c>
    </row>
    <row r="7" spans="1:6" ht="125.25" customHeight="1" x14ac:dyDescent="0.3">
      <c r="A7" s="23" t="s">
        <v>60</v>
      </c>
      <c r="B7" s="51" t="s">
        <v>167</v>
      </c>
      <c r="C7" s="51" t="s">
        <v>168</v>
      </c>
      <c r="D7" s="51" t="s">
        <v>169</v>
      </c>
      <c r="E7" s="72"/>
      <c r="F7" s="44" t="s">
        <v>171</v>
      </c>
    </row>
  </sheetData>
  <mergeCells count="4">
    <mergeCell ref="B5:D5"/>
    <mergeCell ref="E6:E7"/>
    <mergeCell ref="A1:F1"/>
    <mergeCell ref="A2:F2"/>
  </mergeCells>
  <pageMargins left="0.37" right="0.17" top="0.74803149606299213" bottom="0.74803149606299213" header="0.31496062992125984" footer="0.31496062992125984"/>
  <pageSetup paperSize="9" scale="7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7"/>
  <sheetViews>
    <sheetView view="pageBreakPreview" zoomScaleSheetLayoutView="100" workbookViewId="0">
      <selection activeCell="D5" sqref="D5:H7"/>
    </sheetView>
  </sheetViews>
  <sheetFormatPr defaultColWidth="8.88671875" defaultRowHeight="14.4" x14ac:dyDescent="0.3"/>
  <cols>
    <col min="1" max="1" width="6.33203125" style="2" customWidth="1"/>
    <col min="2" max="2" width="69.88671875" style="2" customWidth="1"/>
    <col min="3" max="3" width="14.5546875" style="2" customWidth="1"/>
    <col min="4" max="4" width="14.88671875" style="2" customWidth="1"/>
    <col min="5" max="5" width="16.33203125" style="2" customWidth="1"/>
    <col min="6" max="6" width="14.33203125" style="2" customWidth="1"/>
    <col min="7" max="7" width="17.6640625" style="2" customWidth="1"/>
    <col min="8" max="8" width="46.44140625" style="2" customWidth="1"/>
    <col min="9" max="16384" width="8.88671875" style="2"/>
  </cols>
  <sheetData>
    <row r="1" spans="1:8" x14ac:dyDescent="0.3">
      <c r="A1" s="96" t="s">
        <v>136</v>
      </c>
      <c r="B1" s="96"/>
      <c r="C1" s="96"/>
      <c r="D1" s="96"/>
      <c r="E1" s="96"/>
      <c r="F1" s="96"/>
      <c r="G1" s="96"/>
      <c r="H1" s="96"/>
    </row>
    <row r="2" spans="1:8" x14ac:dyDescent="0.3">
      <c r="A2" s="96" t="s">
        <v>163</v>
      </c>
      <c r="B2" s="96"/>
      <c r="C2" s="96"/>
      <c r="D2" s="96"/>
      <c r="E2" s="96"/>
      <c r="F2" s="96"/>
      <c r="G2" s="96"/>
      <c r="H2" s="96"/>
    </row>
    <row r="3" spans="1:8" ht="14.4" customHeight="1" x14ac:dyDescent="0.3">
      <c r="A3" s="34"/>
      <c r="B3" s="34"/>
      <c r="C3" s="34"/>
      <c r="D3" s="34"/>
      <c r="E3" s="34"/>
      <c r="F3" s="34"/>
      <c r="G3" s="34"/>
      <c r="H3" s="34"/>
    </row>
    <row r="4" spans="1:8" ht="82.8" x14ac:dyDescent="0.3">
      <c r="A4" s="5" t="s">
        <v>0</v>
      </c>
      <c r="B4" s="5" t="s">
        <v>137</v>
      </c>
      <c r="C4" s="5" t="s">
        <v>138</v>
      </c>
      <c r="D4" s="5" t="s">
        <v>139</v>
      </c>
      <c r="E4" s="5" t="s">
        <v>140</v>
      </c>
      <c r="F4" s="5" t="s">
        <v>141</v>
      </c>
      <c r="G4" s="5" t="s">
        <v>142</v>
      </c>
      <c r="H4" s="5" t="s">
        <v>143</v>
      </c>
    </row>
    <row r="5" spans="1:8" s="3" customFormat="1" ht="28.2" x14ac:dyDescent="0.3">
      <c r="A5" s="7" t="s">
        <v>39</v>
      </c>
      <c r="B5" s="7" t="s">
        <v>106</v>
      </c>
      <c r="C5" s="7" t="s">
        <v>25</v>
      </c>
      <c r="D5" s="8">
        <f>Показатели!M7</f>
        <v>99.995973154362417</v>
      </c>
      <c r="E5" s="8">
        <f>IF(Показатели!N7="-",100,Показатели!N7)</f>
        <v>89.252559195217316</v>
      </c>
      <c r="F5" s="8">
        <f>('Основной отчет'!I8+0.5*'Основной отчет'!I9)/'Основной отчет'!I7*100</f>
        <v>100</v>
      </c>
      <c r="G5" s="8">
        <f>D5*0.3+(E5-3)*0.35+F5*0.35</f>
        <v>95.187187664634791</v>
      </c>
      <c r="H5" s="7" t="str">
        <f>IF(G5&gt;=97,"Высокий уровень эффективности",IF(G5&gt;=92,"Средний уровень эффективности",IF(G5&gt;=85,"Уровень эффективности ниже среднего","Низкий уровень эффективности")))</f>
        <v>Средний уровень эффективности</v>
      </c>
    </row>
    <row r="6" spans="1:8" ht="28.2" x14ac:dyDescent="0.3">
      <c r="A6" s="9" t="s">
        <v>41</v>
      </c>
      <c r="B6" s="9" t="s">
        <v>38</v>
      </c>
      <c r="C6" s="9" t="s">
        <v>25</v>
      </c>
      <c r="D6" s="10">
        <f>Показатели!M13</f>
        <v>100</v>
      </c>
      <c r="E6" s="10">
        <f>IF(Показатели!N13="-",100,Показатели!N13)</f>
        <v>100</v>
      </c>
      <c r="F6" s="10">
        <f>('Основной отчет'!I78+0.5*'Основной отчет'!I79)/'Основной отчет'!I77*100</f>
        <v>100</v>
      </c>
      <c r="G6" s="10">
        <f>D6*0.3+(E6-3)*0.35+F6*0.35</f>
        <v>98.949999999999989</v>
      </c>
      <c r="H6" s="9" t="str">
        <f t="shared" ref="H6:H7" si="0">IF(G6&gt;=97,"Высокий уровень эффективности",IF(G6&gt;=92,"Средний уровень эффективности",IF(G6&gt;=85,"Уровень эффективности ниже среднего","Низкий уровень эффективности")))</f>
        <v>Высокий уровень эффективности</v>
      </c>
    </row>
    <row r="7" spans="1:8" ht="27" customHeight="1" x14ac:dyDescent="0.3">
      <c r="A7" s="9" t="s">
        <v>112</v>
      </c>
      <c r="B7" s="9" t="s">
        <v>52</v>
      </c>
      <c r="C7" s="9" t="s">
        <v>25</v>
      </c>
      <c r="D7" s="10">
        <f>Показатели!M18</f>
        <v>100</v>
      </c>
      <c r="E7" s="10">
        <f>IF(Показатели!N18="-",100,Показатели!N18)</f>
        <v>100</v>
      </c>
      <c r="F7" s="10">
        <f>('Основной отчет'!I108+0.5*'Основной отчет'!I109)/'Основной отчет'!I107*100</f>
        <v>100</v>
      </c>
      <c r="G7" s="10">
        <f t="shared" ref="G7" si="1">D7*0.3+(E7-3)*0.35+F7*0.35</f>
        <v>98.949999999999989</v>
      </c>
      <c r="H7" s="9" t="str">
        <f t="shared" si="0"/>
        <v>Высокий уровень эффективности</v>
      </c>
    </row>
  </sheetData>
  <mergeCells count="2">
    <mergeCell ref="A1:H1"/>
    <mergeCell ref="A2:H2"/>
  </mergeCells>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Основной отчет</vt:lpstr>
      <vt:lpstr>Показатели</vt:lpstr>
      <vt:lpstr>Финансовая поддержка</vt:lpstr>
      <vt:lpstr>Оценка эффективности</vt:lpstr>
      <vt:lpstr>'Основной отчет'!_ftn1</vt:lpstr>
      <vt:lpstr>'Основной отчет'!_ftn2</vt:lpstr>
      <vt:lpstr>'Основной отчет'!_ftnref1</vt:lpstr>
      <vt:lpstr>'Основной отчет'!_ftnref2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2025-02-18T10:46:33Z</dcterms:modified>
</cp:coreProperties>
</file>