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00FE5B58-C33B-4A0D-AC02-D75A00F1F379}" xr6:coauthVersionLast="47" xr6:coauthVersionMax="47" xr10:uidLastSave="{00000000-0000-0000-0000-000000000000}"/>
  <bookViews>
    <workbookView xWindow="1515" yWindow="885" windowWidth="23820" windowHeight="13995" xr2:uid="{00000000-000D-0000-FFFF-FFFF00000000}"/>
  </bookViews>
  <sheets>
    <sheet name="Основной отчет" sheetId="1" r:id="rId1"/>
    <sheet name="Показатели" sheetId="2" r:id="rId2"/>
    <sheet name="Оценка эффективности" sheetId="4" r:id="rId3"/>
    <sheet name="Лист1" sheetId="5" r:id="rId4"/>
  </sheets>
  <definedNames>
    <definedName name="_ftn1" localSheetId="0">'Основной отчет'!$C$9</definedName>
    <definedName name="_ftn2" localSheetId="0">'Основной отчет'!$C$10</definedName>
    <definedName name="_ftnref1" localSheetId="0">'Основной отчет'!$D$6</definedName>
    <definedName name="_ftnref2" localSheetId="0">'Основной отчет'!$E$6</definedName>
    <definedName name="_xlnm.Print_Area" localSheetId="0">'Основной отчет'!$A$1:$K$156</definedName>
  </definedNames>
  <calcPr calcId="191029"/>
</workbook>
</file>

<file path=xl/calcChain.xml><?xml version="1.0" encoding="utf-8"?>
<calcChain xmlns="http://schemas.openxmlformats.org/spreadsheetml/2006/main">
  <c r="I27" i="1" l="1"/>
  <c r="I30" i="1"/>
  <c r="I29" i="1"/>
  <c r="I28" i="1"/>
  <c r="E28" i="1"/>
  <c r="D28" i="1"/>
  <c r="F83" i="1"/>
  <c r="E82" i="1"/>
  <c r="D82" i="1"/>
  <c r="F82" i="1" s="1"/>
  <c r="E88" i="1"/>
  <c r="D88" i="1"/>
  <c r="F103" i="1"/>
  <c r="E102" i="1"/>
  <c r="D102" i="1"/>
  <c r="F108" i="1"/>
  <c r="E107" i="1"/>
  <c r="D107" i="1"/>
  <c r="F102" i="1" l="1"/>
  <c r="F107" i="1"/>
  <c r="F78" i="1" l="1"/>
  <c r="N10" i="2" l="1"/>
  <c r="N11" i="2"/>
  <c r="N15" i="2"/>
  <c r="N16" i="2"/>
  <c r="N17" i="2"/>
  <c r="N18" i="2"/>
  <c r="H14" i="2"/>
  <c r="I9" i="2"/>
  <c r="N9" i="2" s="1"/>
  <c r="H9" i="2"/>
  <c r="E29" i="1"/>
  <c r="E30" i="1"/>
  <c r="E31" i="1"/>
  <c r="D29" i="1"/>
  <c r="D30" i="1"/>
  <c r="D31" i="1"/>
  <c r="F33" i="1"/>
  <c r="E32" i="1"/>
  <c r="D32" i="1"/>
  <c r="F38" i="1"/>
  <c r="E37" i="1"/>
  <c r="D37" i="1"/>
  <c r="F43" i="1"/>
  <c r="E42" i="1"/>
  <c r="D42" i="1"/>
  <c r="F48" i="1"/>
  <c r="E47" i="1"/>
  <c r="D47" i="1"/>
  <c r="F53" i="1"/>
  <c r="E52" i="1"/>
  <c r="D52" i="1"/>
  <c r="F58" i="1"/>
  <c r="E57" i="1"/>
  <c r="D57" i="1"/>
  <c r="F63" i="1"/>
  <c r="E62" i="1"/>
  <c r="D62" i="1"/>
  <c r="F68" i="1"/>
  <c r="E67" i="1"/>
  <c r="D67" i="1"/>
  <c r="F73" i="1"/>
  <c r="E72" i="1"/>
  <c r="D72" i="1"/>
  <c r="I87" i="1"/>
  <c r="I17" i="1" s="1"/>
  <c r="E89" i="1"/>
  <c r="E90" i="1"/>
  <c r="E91" i="1"/>
  <c r="D89" i="1"/>
  <c r="D90" i="1"/>
  <c r="D91" i="1"/>
  <c r="F113" i="1"/>
  <c r="E112" i="1"/>
  <c r="D112" i="1"/>
  <c r="F98" i="1"/>
  <c r="E97" i="1"/>
  <c r="D97" i="1"/>
  <c r="F93" i="1"/>
  <c r="E92" i="1"/>
  <c r="D92" i="1"/>
  <c r="I122" i="1"/>
  <c r="I117" i="1" s="1"/>
  <c r="E120" i="1"/>
  <c r="E20" i="1" s="1"/>
  <c r="E123" i="1"/>
  <c r="E118" i="1" s="1"/>
  <c r="E124" i="1"/>
  <c r="E119" i="1" s="1"/>
  <c r="E19" i="1" s="1"/>
  <c r="E125" i="1"/>
  <c r="E126" i="1"/>
  <c r="E121" i="1" s="1"/>
  <c r="E21" i="1" s="1"/>
  <c r="D124" i="1"/>
  <c r="D119" i="1" s="1"/>
  <c r="D19" i="1" s="1"/>
  <c r="D125" i="1"/>
  <c r="D120" i="1" s="1"/>
  <c r="D20" i="1" s="1"/>
  <c r="D126" i="1"/>
  <c r="D121" i="1" s="1"/>
  <c r="D21" i="1" s="1"/>
  <c r="D123" i="1"/>
  <c r="D118" i="1" s="1"/>
  <c r="I137" i="1"/>
  <c r="E138" i="1"/>
  <c r="E139" i="1"/>
  <c r="E140" i="1"/>
  <c r="E141" i="1"/>
  <c r="D139" i="1"/>
  <c r="D140" i="1"/>
  <c r="D141" i="1"/>
  <c r="F154" i="1"/>
  <c r="E152" i="1"/>
  <c r="D152" i="1"/>
  <c r="E15" i="1" l="1"/>
  <c r="D16" i="1"/>
  <c r="D15" i="1"/>
  <c r="F32" i="1"/>
  <c r="D14" i="1"/>
  <c r="F42" i="1"/>
  <c r="D13" i="1"/>
  <c r="E16" i="1"/>
  <c r="E14" i="1"/>
  <c r="E13" i="1"/>
  <c r="F97" i="1"/>
  <c r="F57" i="1"/>
  <c r="I12" i="1"/>
  <c r="F67" i="1"/>
  <c r="F52" i="1"/>
  <c r="F47" i="1"/>
  <c r="F37" i="1"/>
  <c r="F62" i="1"/>
  <c r="F72" i="1"/>
  <c r="F112" i="1"/>
  <c r="F92" i="1"/>
  <c r="F152" i="1"/>
  <c r="E12" i="1" l="1"/>
  <c r="H20" i="2"/>
  <c r="I20" i="2"/>
  <c r="N20" i="2" s="1"/>
  <c r="N19" i="2" s="1"/>
  <c r="E7" i="4" s="1"/>
  <c r="M20" i="2"/>
  <c r="M19" i="2" s="1"/>
  <c r="I14" i="2"/>
  <c r="N14" i="2" s="1"/>
  <c r="N13" i="2" s="1"/>
  <c r="E6" i="4" s="1"/>
  <c r="M14" i="2"/>
  <c r="H15" i="2"/>
  <c r="I15" i="2"/>
  <c r="M15" i="2"/>
  <c r="H16" i="2"/>
  <c r="I16" i="2"/>
  <c r="M16" i="2"/>
  <c r="H17" i="2"/>
  <c r="I17" i="2"/>
  <c r="M17" i="2"/>
  <c r="I18" i="2"/>
  <c r="M13" i="2" l="1"/>
  <c r="H12" i="2"/>
  <c r="I12" i="2"/>
  <c r="N12" i="2" s="1"/>
  <c r="M12" i="2"/>
  <c r="I140" i="1"/>
  <c r="I135" i="1" s="1"/>
  <c r="I139" i="1"/>
  <c r="I134" i="1" s="1"/>
  <c r="I138" i="1"/>
  <c r="I133" i="1" s="1"/>
  <c r="I132" i="1"/>
  <c r="E133" i="1"/>
  <c r="E134" i="1"/>
  <c r="E135" i="1"/>
  <c r="E136" i="1"/>
  <c r="D135" i="1"/>
  <c r="D136" i="1"/>
  <c r="D133" i="1"/>
  <c r="D142" i="1"/>
  <c r="E142" i="1"/>
  <c r="F143" i="1"/>
  <c r="D147" i="1"/>
  <c r="E147" i="1"/>
  <c r="F148" i="1"/>
  <c r="I125" i="1"/>
  <c r="N31" i="5"/>
  <c r="M31" i="5"/>
  <c r="R30" i="5"/>
  <c r="N30" i="5"/>
  <c r="M30" i="5"/>
  <c r="R29" i="5"/>
  <c r="N29" i="5"/>
  <c r="M29" i="5"/>
  <c r="R28" i="5"/>
  <c r="R31" i="5" s="1"/>
  <c r="N28" i="5"/>
  <c r="M28" i="5"/>
  <c r="R27" i="5"/>
  <c r="I124" i="1"/>
  <c r="I123" i="1"/>
  <c r="I90" i="1"/>
  <c r="I20" i="1" s="1"/>
  <c r="I89" i="1"/>
  <c r="I19" i="1" s="1"/>
  <c r="I88" i="1"/>
  <c r="I18" i="1" s="1"/>
  <c r="D127" i="1"/>
  <c r="E127" i="1"/>
  <c r="F128" i="1"/>
  <c r="O28" i="5" l="1"/>
  <c r="N27" i="5"/>
  <c r="M27" i="5"/>
  <c r="O27" i="5" s="1"/>
  <c r="O29" i="5"/>
  <c r="I25" i="1"/>
  <c r="I119" i="1"/>
  <c r="I14" i="1"/>
  <c r="I120" i="1"/>
  <c r="I15" i="1"/>
  <c r="I118" i="1"/>
  <c r="F7" i="4" s="1"/>
  <c r="I13" i="1"/>
  <c r="D23" i="1"/>
  <c r="D8" i="1" s="1"/>
  <c r="F142" i="1"/>
  <c r="I22" i="1"/>
  <c r="I7" i="1" s="1"/>
  <c r="I23" i="1"/>
  <c r="I24" i="1"/>
  <c r="F139" i="1"/>
  <c r="D134" i="1"/>
  <c r="F134" i="1" s="1"/>
  <c r="F147" i="1"/>
  <c r="D24" i="1"/>
  <c r="D25" i="1"/>
  <c r="D10" i="1" s="1"/>
  <c r="E87" i="1"/>
  <c r="I31" i="1"/>
  <c r="F127" i="1"/>
  <c r="I91" i="1"/>
  <c r="D87" i="1"/>
  <c r="F88" i="1"/>
  <c r="I10" i="1" l="1"/>
  <c r="D9" i="1"/>
  <c r="I9" i="1"/>
  <c r="I8" i="1"/>
  <c r="F5" i="4" s="1"/>
  <c r="D18" i="1"/>
  <c r="D17" i="1"/>
  <c r="E17" i="1"/>
  <c r="E18" i="1"/>
  <c r="I26" i="1"/>
  <c r="F6" i="4"/>
  <c r="F87" i="1"/>
  <c r="F18" i="1" l="1"/>
  <c r="D12" i="1"/>
  <c r="F13" i="1"/>
  <c r="F14" i="1"/>
  <c r="F17" i="1" l="1"/>
  <c r="F12" i="1"/>
  <c r="H11" i="2"/>
  <c r="I8" i="2"/>
  <c r="N8" i="2" s="1"/>
  <c r="N7" i="2" s="1"/>
  <c r="E5" i="4" s="1"/>
  <c r="D132" i="1" l="1"/>
  <c r="E137" i="1"/>
  <c r="D137" i="1"/>
  <c r="I141" i="1"/>
  <c r="F138" i="1"/>
  <c r="E23" i="1"/>
  <c r="E8" i="1" s="1"/>
  <c r="E24" i="1"/>
  <c r="E9" i="1" s="1"/>
  <c r="E77" i="1"/>
  <c r="D77" i="1"/>
  <c r="F137" i="1" l="1"/>
  <c r="F133" i="1"/>
  <c r="I16" i="1"/>
  <c r="F118" i="1"/>
  <c r="I136" i="1"/>
  <c r="E117" i="1"/>
  <c r="I121" i="1"/>
  <c r="D117" i="1"/>
  <c r="D26" i="1"/>
  <c r="D11" i="1" s="1"/>
  <c r="E122" i="1"/>
  <c r="E25" i="1"/>
  <c r="E10" i="1" s="1"/>
  <c r="D122" i="1"/>
  <c r="E26" i="1"/>
  <c r="E11" i="1" s="1"/>
  <c r="D27" i="1"/>
  <c r="E132" i="1"/>
  <c r="F132" i="1" s="1"/>
  <c r="I126" i="1"/>
  <c r="F123" i="1"/>
  <c r="E27" i="1"/>
  <c r="I11" i="1" l="1"/>
  <c r="F117" i="1"/>
  <c r="F122" i="1"/>
  <c r="F23" i="1"/>
  <c r="F8" i="1"/>
  <c r="F27" i="1"/>
  <c r="D7" i="1"/>
  <c r="D22" i="1"/>
  <c r="F9" i="1"/>
  <c r="E22" i="1"/>
  <c r="I21" i="1" l="1"/>
  <c r="F22" i="1"/>
  <c r="E7" i="1"/>
  <c r="F7" i="1" s="1"/>
  <c r="H10" i="2"/>
  <c r="I10" i="2"/>
  <c r="I11" i="2"/>
  <c r="H8" i="2"/>
  <c r="D6" i="4"/>
  <c r="M9" i="2"/>
  <c r="M10" i="2"/>
  <c r="M11" i="2"/>
  <c r="M8" i="2"/>
  <c r="M7" i="2" l="1"/>
  <c r="D5" i="4" s="1"/>
  <c r="D7" i="4"/>
  <c r="G6" i="4" l="1"/>
  <c r="H6" i="4" s="1"/>
  <c r="G7" i="4" l="1"/>
  <c r="H7" i="4" s="1"/>
  <c r="G5" i="4" l="1"/>
  <c r="H5" i="4" s="1"/>
</calcChain>
</file>

<file path=xl/sharedStrings.xml><?xml version="1.0" encoding="utf-8"?>
<sst xmlns="http://schemas.openxmlformats.org/spreadsheetml/2006/main" count="507" uniqueCount="212">
  <si>
    <t>№ п/п</t>
  </si>
  <si>
    <t>Муниципальная программа, подпрограмма, основное мероприятие, мероприятие</t>
  </si>
  <si>
    <t>Объемы и источники финансирования 
(тыс. руб.)</t>
  </si>
  <si>
    <t>Заплани-ровано на отчетный год</t>
  </si>
  <si>
    <t>Степень освое-ния средств</t>
  </si>
  <si>
    <t>Результаты выполнения мероприятий</t>
  </si>
  <si>
    <t>Ожидаемые результаты реализации (краткая характеристика) мероприятий</t>
  </si>
  <si>
    <t>Фактические результаты реализации (краткая характеристика) мероприятий</t>
  </si>
  <si>
    <t xml:space="preserve">Выполне-ние (да / нет / частично) </t>
  </si>
  <si>
    <t>Соисполнители</t>
  </si>
  <si>
    <t>Причины низкой степени освоения средств, невыполнения мероприятий</t>
  </si>
  <si>
    <t>Источник</t>
  </si>
  <si>
    <t xml:space="preserve">Фактическое исполнение </t>
  </si>
  <si>
    <t>Всего:</t>
  </si>
  <si>
    <t>МБ</t>
  </si>
  <si>
    <t>ФБ</t>
  </si>
  <si>
    <t>ОБ</t>
  </si>
  <si>
    <t>ВБ</t>
  </si>
  <si>
    <t xml:space="preserve">Количество мероприятий, всего, в т.ч. </t>
  </si>
  <si>
    <t>Выполнены в полном объеме</t>
  </si>
  <si>
    <t>Выполнены частично</t>
  </si>
  <si>
    <t>Не выполнены</t>
  </si>
  <si>
    <t>Степень выполнения мероприятий</t>
  </si>
  <si>
    <t>-</t>
  </si>
  <si>
    <t>1.</t>
  </si>
  <si>
    <t>1.1.</t>
  </si>
  <si>
    <t>1.1.1.</t>
  </si>
  <si>
    <t>2.</t>
  </si>
  <si>
    <t>2.1.1.</t>
  </si>
  <si>
    <t>2.1.</t>
  </si>
  <si>
    <t>3.1.</t>
  </si>
  <si>
    <t>3.1.1.</t>
  </si>
  <si>
    <t>3.1.2.</t>
  </si>
  <si>
    <t>Отчет о ходе реализации муниципальной программы</t>
  </si>
  <si>
    <t>Муниципальная программа, подпрограмма, показатель</t>
  </si>
  <si>
    <t>Ед. изм.</t>
  </si>
  <si>
    <t>Направ-ленность</t>
  </si>
  <si>
    <t>Значение показателя</t>
  </si>
  <si>
    <t>факт</t>
  </si>
  <si>
    <t>план</t>
  </si>
  <si>
    <t>Степень достиже-ния показателя (ДП)</t>
  </si>
  <si>
    <t xml:space="preserve">Причины отклонения от плана и (или) отсутствия положительной динамики </t>
  </si>
  <si>
    <t>Предлагаемые меры по улучшению значений показателя</t>
  </si>
  <si>
    <t>Степень достижения показателя для расчета К1</t>
  </si>
  <si>
    <t>Динамика значения показателя для расчета К2</t>
  </si>
  <si>
    <t>0.1.</t>
  </si>
  <si>
    <t>0.2.</t>
  </si>
  <si>
    <t>0.3.</t>
  </si>
  <si>
    <t>0.4.</t>
  </si>
  <si>
    <t>0.5.</t>
  </si>
  <si>
    <t>1.2.</t>
  </si>
  <si>
    <t>1.3.</t>
  </si>
  <si>
    <t>1.4.</t>
  </si>
  <si>
    <t xml:space="preserve">2. </t>
  </si>
  <si>
    <t>Динамика значения показателя по сравнению с предшествующим годом (Дин)</t>
  </si>
  <si>
    <t>Соисполнитель, ответственный за выполнение показателя</t>
  </si>
  <si>
    <t>Муниципальная программа, подпрограмма</t>
  </si>
  <si>
    <t>Ответственный исполнитель</t>
  </si>
  <si>
    <t>К1 (степень достижения показателей)</t>
  </si>
  <si>
    <t>К2 (динамика значений показателей по сравнению с предшествующим годом)</t>
  </si>
  <si>
    <t>К3 (степень выполнения мероприятий)</t>
  </si>
  <si>
    <t>ЭГП (интегральный показатель эффективности)</t>
  </si>
  <si>
    <t>Оценка</t>
  </si>
  <si>
    <t>АГМ, СД</t>
  </si>
  <si>
    <t xml:space="preserve">3. </t>
  </si>
  <si>
    <t>частично</t>
  </si>
  <si>
    <t>%</t>
  </si>
  <si>
    <t>1.5.</t>
  </si>
  <si>
    <t>КИО</t>
  </si>
  <si>
    <t>КТРиС</t>
  </si>
  <si>
    <t>1.2.1.</t>
  </si>
  <si>
    <t>1.2.2.</t>
  </si>
  <si>
    <t>1.2.3.</t>
  </si>
  <si>
    <t>Основное мероприятие "Обеспечение защиты жилищных и имущественных прав детей-сирот и детей, оставшихся без попечения родителей, лиц из их числа, профилактика социального сиротства"</t>
  </si>
  <si>
    <t>3.1.3.</t>
  </si>
  <si>
    <t>«Управление имуществом» на 2023-2028 годы</t>
  </si>
  <si>
    <t>Муниципальная программа «Управление имуществом»</t>
  </si>
  <si>
    <t>Подпрограмма 1 «Создание условий для эффективного использования муниципального имущества города Мурманска»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</si>
  <si>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</si>
  <si>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</si>
  <si>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</si>
  <si>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</si>
  <si>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</si>
  <si>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</si>
  <si>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</si>
  <si>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</si>
  <si>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 xml:space="preserve">Подпрограмма 2 «Реформирование и регулирование земельных и имущественных отношений на территории муниципального образования город Мурманск» </t>
  </si>
  <si>
    <t>Мероприятие "Осуществление отдельных государственных полномочий в области жилищных отношений и жилищного строительства за счет субвенций"</t>
  </si>
  <si>
    <t>Мероприятие "Обеспечение функций работников органов местного самоуправления"</t>
  </si>
  <si>
    <t>Мероприятие "Оплата труда работников органов местного самоуправления"</t>
  </si>
  <si>
    <t>Основное мероприятие: эффективное выполнение муниципальных функций в сфере управления муниципальным имуществом</t>
  </si>
  <si>
    <t>Мероприятие "Формирование земельных участков под объекты недвижимого имущества, выполнение кадастровых съемок"</t>
  </si>
  <si>
    <t>Основное мероприятие: "Регулирование земельных и имущественных отношений на территории муниципального образования город Мурманск"</t>
  </si>
  <si>
    <t>Мероприятие "Снос аварийных нежилых зданий, строений и сооружений"</t>
  </si>
  <si>
    <t>Мероприятие "Ремонт муниципальных жилых и нежилых помещений, в том числе с изменением категории"</t>
  </si>
  <si>
    <t>Мероприятие "Обеспечение деятельности казенных учреждений"</t>
  </si>
  <si>
    <t>Основное мероприятие: "Улучшение технических характеристик муниципальных зданий, строений, помещений и земельных участков"</t>
  </si>
  <si>
    <t>КТРИС, УКС</t>
  </si>
  <si>
    <t>1.1.10.</t>
  </si>
  <si>
    <t>Мероприятие "Мероприятия по организации технического обслуживания внутриквартирного газового оборудования в пустующих муниципальных жилых помещениях"</t>
  </si>
  <si>
    <t>Мероприятие "Мероприятия по установке индивидуальных приборов учета в пустующих муниципальных помещениях, расположенных в многоквартирных домах города Мурманска"</t>
  </si>
  <si>
    <t>Мероприятие "Внесение платы за жилищно-коммунальные услуги, оказанные уполномоченными юридическими лицами"</t>
  </si>
  <si>
    <t>Мероприятие "Модернизация программных комплексов по учету имущества и правоотношений"</t>
  </si>
  <si>
    <t>Мероприятие "Обеспечение изготовления технической документации на объекты недвижимости"</t>
  </si>
  <si>
    <t>Мероприятие "Мероприятия, связанные с оформлением наследственных прав на выморочное имущество"</t>
  </si>
  <si>
    <t>Мероприятие "Мероприятия по обеспечению сохранности пустующих муниципальных помещений и нежилых зданий"</t>
  </si>
  <si>
    <t>Мероприятие "Приобретение жилых помещений для отнесения к специализированным жилым помещениям"</t>
  </si>
  <si>
    <t>Основное мероприятие: "Создание условий для использования имущества в целях решения вопросов местного значения"</t>
  </si>
  <si>
    <t>КИО, ММКУ "ЦКИМИ"</t>
  </si>
  <si>
    <t>Муниципальная программа "Управление имуществом"</t>
  </si>
  <si>
    <t xml:space="preserve">Подпрограмма 1 «Создание условий для эффективного использования муниципального имущества города Мурманска» 
</t>
  </si>
  <si>
    <t>Доля муниципального имущества, вовлеченного в хозяйственный оборот</t>
  </si>
  <si>
    <t>Доля неналоговых доходов в общем объеме доходов бюджета муниципального образования город Мурманск (за исключением субвенций и субсидий)</t>
  </si>
  <si>
    <t>Количество объектов, в отношении которых созданы условия для использования</t>
  </si>
  <si>
    <t>ед.</t>
  </si>
  <si>
    <t>Количество муниципальных зданий, строений, помещений и земельных участков с улучшенными техническими характеристиками</t>
  </si>
  <si>
    <t>Количество сформированных земельных участков под муниципальные объекты недвижимого имущества</t>
  </si>
  <si>
    <t>Количество объектов муниципального нежилого фонда, инженерной инфраструктуры и земельных участков, переданных по сделкам, договорам и пр.</t>
  </si>
  <si>
    <t>Количество жилых помещений, приобретенных с целью пополнения муниципального специализированного жилищного фонда</t>
  </si>
  <si>
    <t>Количество проведенных мероприятий по обеспечению сохранности пустующих муниципальных помещений и нежилых зданий</t>
  </si>
  <si>
    <t>Количество объектов, в которых проведен ремонт</t>
  </si>
  <si>
    <t>Количество снесенных муниципальных нежилых зданий, строений и сооружений</t>
  </si>
  <si>
    <t xml:space="preserve">Подпрограмма 2 «Реформирование и регулирование земельных и имущественных отношений на территории муниципального образования город Мурманск» 
</t>
  </si>
  <si>
    <t>Площадь земельных участков, по которым выполнены кадастровые съемки</t>
  </si>
  <si>
    <t>га</t>
  </si>
  <si>
    <t>Оценка эффективности реализации муниципальной программы «Управление имуществом»</t>
  </si>
  <si>
    <t>Проведение оценки рыночной стоимости, экспертизы оценки рыночной стоимости объектов муниципального, бесхозяйного и иного имущества в отношении 565 объектов</t>
  </si>
  <si>
    <t xml:space="preserve">Предусмотрена оплата счетов согласно заключенных муниципальных контрактов на внесение платы за жилищно-коммунальные услуги, оказанные уполномоченными юридическими лицами. </t>
  </si>
  <si>
    <t xml:space="preserve">Исполнение работ  по установке индивидуальных приборов учета в пустующих муниципальных помещениях, расположенных в многоквартирных домах города Мурманска </t>
  </si>
  <si>
    <t>Количество оформленных наследственных прав - 55 ед.</t>
  </si>
  <si>
    <t>Обеспечение деятельности ММКУ "УКС"</t>
  </si>
  <si>
    <t>Обеспечение деятельности ММКУ "ЦКИМИ"</t>
  </si>
  <si>
    <t>Оплата труда работников органов местного самоуправления</t>
  </si>
  <si>
    <t xml:space="preserve">Обеспечение функций работников комитета </t>
  </si>
  <si>
    <t>Осуществление отдельных государственных полномочий в области жилищных отношений и жилищного строительства</t>
  </si>
  <si>
    <t>0501</t>
  </si>
  <si>
    <t>7810120080</t>
  </si>
  <si>
    <t>0412</t>
  </si>
  <si>
    <t>7810120350</t>
  </si>
  <si>
    <t>7810120150</t>
  </si>
  <si>
    <t>7810120140</t>
  </si>
  <si>
    <t>7810120760</t>
  </si>
  <si>
    <t>7810100030</t>
  </si>
  <si>
    <t>7810120100</t>
  </si>
  <si>
    <t>7810120660</t>
  </si>
  <si>
    <t>да</t>
  </si>
  <si>
    <t>Оформление наследственных прав является направлением, не поддающимся в полной мере планированию. Наследственные права оформляются в течение года по мере выявления выморочного имущества</t>
  </si>
  <si>
    <t>Деятельность ММКУ "ЦКИМИ" обеспечивается своевременно.</t>
  </si>
  <si>
    <t>Деятельность ММКУ "УКС" обеспечивается своевременно</t>
  </si>
  <si>
    <t>7820120130</t>
  </si>
  <si>
    <t>Оплата труда работников органов местного самоуправления осуществляется своевременно</t>
  </si>
  <si>
    <t>Функции работников комитета обеспечиваются своевременно</t>
  </si>
  <si>
    <t>Мероприятие "Обеспечение проведения оценки рыночной стоимости, экспертизы оценки рыночной стоимости объектов муниципального, бесхозяйного и иного имущества"</t>
  </si>
  <si>
    <t>Снос нежилых зданий, строений и сооружений производится по фактически выявленной потребности</t>
  </si>
  <si>
    <t>Мероприятия по обеспечению сохранности помещений реализуются по фактической потребности</t>
  </si>
  <si>
    <t>Заявительный характер мероприятия, не поддается планированию в полной мере</t>
  </si>
  <si>
    <t>Реализация мероприятия зависит от количества обращений граждан.</t>
  </si>
  <si>
    <t>Показатель являеться  не поддающимся в полной мере планированию т.к. зависит от количества жилых помещений, приобретенных с целью пополнения муниципального специализированного жилищного фонда, оформленных наследственных прав, объектов, в отношении которых изготовлена техническая документация  и количества муниципальных зданий, помещений и земельных участков с улучшенными техническими характеристиками. Данные мероприятия реализуються по фактически выявленной потребности.</t>
  </si>
  <si>
    <t>Количество приобретенных помещений зависит от выделенных объемов финансирования.</t>
  </si>
  <si>
    <t>Изготовление технической документации на объекты недвижимости-120 ед.</t>
  </si>
  <si>
    <t xml:space="preserve">Подпрограмма 3 "Обеспечение деятельности комитета имущественных отношений города Мурманска"
</t>
  </si>
  <si>
    <t xml:space="preserve">Субвенция на осуществление отдельных государственных полномочий в области жилищных отношений и жилищного строительства. В части. обеспечения жилыми помещениями детей -сирот. 
</t>
  </si>
  <si>
    <t>7810120280</t>
  </si>
  <si>
    <t>0502</t>
  </si>
  <si>
    <t>Сведения о достижении значений показателей муниципальной программы</t>
  </si>
  <si>
    <t>в 2024 году</t>
  </si>
  <si>
    <t xml:space="preserve"> Данные работы для нужд комитета является направлением, не поддающимся в полной мере планированию. Контракты заключаются в течение года по мере поступления заявок от отделов комитета при возникновении потребности в изготовлении технической документации.</t>
  </si>
  <si>
    <t xml:space="preserve"> Данные работы для нужд комитета является направлением, не поддающимся в полной мере планированию. Контракты заключаются в течение года по мере поступления заявок от отделов комитета при возникновении потребности в проведении оценки рыночной стоимости объектов.</t>
  </si>
  <si>
    <t xml:space="preserve">Оплата производится своевременно согласно условиям муниципальных контрактов. 
Счета оплачиваются по мере их выставления ресурсоснабжающими организациями. </t>
  </si>
  <si>
    <t>Низкое исполнение мероприятия связано с отсутствием фактической потребности.</t>
  </si>
  <si>
    <t>Низкое исполнение мероприятия связано с несвоевременным предоставлением исполнителями работ (услуг) документов для расчетов.</t>
  </si>
  <si>
    <t>Проведение кадастровых работ по 3 земельным участкам под муниципальными объектами недвижимого имущества</t>
  </si>
  <si>
    <t>Запланированный объем на 2025 год составляет  225 мероприятий по  обеспечению сохранности пустующих муниципальных помещений и нежилых зданий.</t>
  </si>
  <si>
    <t>Количество жилых помещений, приобретенных с целью пополнения муниципального специализированного жилищного фонда- 4</t>
  </si>
  <si>
    <t>нет</t>
  </si>
  <si>
    <t>Отсутствие финансирования</t>
  </si>
  <si>
    <t>Запланированный объем на конец 2025 года будет исполнен на 100%</t>
  </si>
  <si>
    <t>Мероприятие исполнено в полном объеме. Установлено 181 индивидуальных прибора учета расхода воды.</t>
  </si>
  <si>
    <t xml:space="preserve">Заключен  муниципальный контракт на работы по техническому обслуживанию внутриквартирного газового оборудования в пустующих муниципальных жилых помещениях в многоквартирных домах на сумму 112 166,00 рублей.
</t>
  </si>
  <si>
    <t>Исполнение работ  по техническому обслуживанию внутриквартирного газового оборудования в пустующих муниципальных жилых помещениях в многоквартирных домах города Мурманска 2 полугодие 2025 года</t>
  </si>
  <si>
    <t>Количество объектов, в которых проведен ремонт - 44 ед.</t>
  </si>
  <si>
    <t xml:space="preserve">Снос нежилых строений –2 ед.
</t>
  </si>
  <si>
    <t xml:space="preserve">Количество снесенных муниципальных нежилых зданий, строений и сооружений 0.
В настоящее время в рамках данного мероприятия запланированы работы по:
- демонтажу объекта незавершённого строительства - здание трансформаторной подстанции по ул. Полярные зори, в районе д. 17, кор. 3 (заключен переходящий муниципальный контракт от 01.08.2024 № 1/107-04-1 с АО "МОЭСК" на переустройство линейных объектов попадающих в зону демонтажа объекта, выплачен аванс, исполнение муниципального контракта 3 квартал 2025 года).
- демонтаж сети, расположенной по адресу: г. Мурманск, ул. Туристов (в районе многоквартирных домов № 23а, 29а), протяженностью 65,4 м, кадастровый номер 51:20:0003045:785. Размещение закупки запланировано на 3 квартал 2025 года.                                                                                                                                             </t>
  </si>
  <si>
    <t>1.2.4.</t>
  </si>
  <si>
    <t>Мероприятие " Ремонт муниципальных административных зданий, помещений, строений, в том числе разработка проектной документации"</t>
  </si>
  <si>
    <t>1.2.5.</t>
  </si>
  <si>
    <t>Мероприятие "Ремонт прочего муниципального имущества, не отнесенного к жилым и нежилым помещениям"</t>
  </si>
  <si>
    <t xml:space="preserve"> Ремонт муниципальных административных зданий, помещений, строений, в том числе разработка проектной документации
</t>
  </si>
  <si>
    <t xml:space="preserve">Ремонт прочего муниципального имущества, не отнесенного к жилым и нежилым помещениям
</t>
  </si>
  <si>
    <t>Кадастровые работы выполняються под объектами недвижимости, находящимися в собственности муниципального образования город Мурманск, при возникновении необходимости.</t>
  </si>
  <si>
    <t>Кадастровые работы не выполнялись в связи с отсутствием недвижимого имущества, под которым необходимо выполнение кадастровых работ.</t>
  </si>
  <si>
    <t>Мероприятие "Приобретение имущества для вовлечения в хозяйственный оборот"</t>
  </si>
  <si>
    <t>1.1.11.</t>
  </si>
  <si>
    <t>Приобретение снегоуборочной техники в количестве 15 штук</t>
  </si>
  <si>
    <t>Изменения в муниципальную программу будут внесены до конца года.</t>
  </si>
  <si>
    <t xml:space="preserve">1. Модернизация, сопровождение 5 блоков:
 1.Учет муниципального имущества (реестр муниципального имущества);
2.Учет договоров аренды муниципального имущества;
3.Учет правоотношений по предоставлении жилья;
 4.Учет правоотношений по приватизации муниципального имущества.
5, Учет начислений и поступлений арендной платы за землю в границах г. Мурманска. 
2. Оказание услуг по развитию и модернизации автоматизированной системы «Учет муниципального имущества» (интеграция функционала по учету земельных участков в границах города Мурманска, правоотношений по ним и начислений платы по ним)
</t>
  </si>
  <si>
    <t>за 9 месяцев 2025 года</t>
  </si>
  <si>
    <t xml:space="preserve">Количество оформленных наследственных прав - 69 ед. 
</t>
  </si>
  <si>
    <t xml:space="preserve">Низкое исполнение мероприятия связано с выполнением и оплатой работ по заключенным муниципальным контрактам в  4 квартале 2025 года. </t>
  </si>
  <si>
    <t xml:space="preserve">В рамках данного мероприятия за 9 месяцев 2025 года заключены 4 муниципальных контракта из них:
- 2 МК на модернизацию и сопровождение 5 блоков:
 1.Учет муниципального имущества (реестр муниципального имущества);
2.Учет договоров аренды муниципального имущества;
3.Учет правоотношений по предоставлении жилья;
4.Учет правоотношений по приватизации муниципального имущества.
5, Учет начислений и поступлений арендной платы за землю в границах г. Мурманска.
МК от 14.01.2025 № 01/01-25 на сумму 375 тыс. руб. оплачен полностью, от 31.03.2025 № 58/03-25  на сумму 375 тыс. руб. 
- 1 МК  от 23.12.2024 № 294/12-24 на сумму 600 тыс. руб. на оказание услуг по развитию и модернизации автоматизированной системы «Учет муниципального имущества» (интеграция функционала по учету земельных участков в границах города Мурманска, правоотношений по ним и начислений платы по ним) выплачен аванс в размере 180 тыс. руб. в 2024 году
Оплата работ на сумму 420 тыс. руб. произведена в полном объеме.
- 1 МК на оказание услуг по развитию и модернизации автоматизированной системы «Учет муниципального имущества» (разработка модуля «Личный кабинет правообладателя») от 03.03.2025 № 40/03-25 на сумму 600 тыс. руб.
</t>
  </si>
  <si>
    <t xml:space="preserve">В 1 полугодии 2025 года опубликовано 1 извещение о проведении закупок на приобретение жилого помещения. По итогам процедуры закупки заключён 1 контракт на приобретение двухкомнатной квартиры общей площадью 44,4 кв. м общей стоимостью
 3 774 424,50 руб.  
</t>
  </si>
  <si>
    <t xml:space="preserve"> За 9 месяцев 2025 года был объявлен 1 аукцион, заключено 15 муниципальных контрактов. Выполнен весь запланированный объем, 143 мероприятия по обеспечению сохранности пустующих муниципальных помещений и нежилых зданий.
</t>
  </si>
  <si>
    <t xml:space="preserve">В отчётном периоде комитетом заключено 14 муниципальных контрактов на выполнение работ по изготовлению технической документации в отношении 35 объектов на общую сумму 307 424,91 руб. 
На текущую дату исполнено 13 контрактов на сумму 293 074,91 руб. в отношении 31 объекта </t>
  </si>
  <si>
    <t xml:space="preserve">За 9 мес.2025 года комитетом заключено 80  контрактов на проведение оценки 367 объектов на общую сумму 1 678,0 т.руб. 
На текущую дату исполнено 76 контракта на сумму 1 618,00 т. руб. отношении 353 объектов </t>
  </si>
  <si>
    <t xml:space="preserve">Приобретение снегоуборочной техники в количестве 15 штук
</t>
  </si>
  <si>
    <t xml:space="preserve">1) Заключены муниципальные контракты на выполнение работ по капитальному ремонту квартир, помещений по 3 адресам, в том числе:
- по 2 адресам (переходящие муниципальные контакты от 22.04.2024 № 105, 
ул. Капитана Тарана, д. 3, кв. 1, от 03.09.2024 № 203, ул. Свердлова, д. 2, кв. 3) работы приняты и оплачены в полном объеме.
- по 1 адресу (муниципальный контракт от 01.07.2025 № 160, ул. Полухина, д. 14в, кв.2) срок исполнения контракта - 16.10.2025. На объекте ведутся работы.
2) Заключены муниципальные контракты на выполнение работ по текущему ремонту квартир, помещений по 50 адресам, в том числе:
- по 45 адресам работы приняты и оплачены в полном объеме;
- по 5 адресам исполнение работ в 4 квартале 2025 года;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</si>
  <si>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Низкое исполнение мероприятия связано с выполнением и оплатой работ по заключенным муниципальным контрактам в 4 квартале 2025 года.  </t>
  </si>
  <si>
    <t>Низкое исполнение мероприятия связано с размещением закупок, выполнением и оплатой работ в 4 квартале 2025 года.</t>
  </si>
  <si>
    <t xml:space="preserve">В рамках данного мероприятия запланирован капитальный ремонт крыши здания архивного отдела, расположенного по адресу: г. Мурманск, ул. Профессора Сомова, д.9.
Заключен муниципальный контракт от 12.09.2025 № 217 со сроком исполнения 4 квартал 2025 года.
                                                                                                                                   </t>
  </si>
  <si>
    <t xml:space="preserve">Не исполнение мероприятия связано с размещением закупки, выполнением и оплатой работ в  4 квартале 2025 года.     </t>
  </si>
  <si>
    <t xml:space="preserve">В рамках мероприятия запланирован ремонт подпорной стены в районе построенного объекта спорта "Крытый каток с искусственным льдом МАУ ГСЦ "Авангард", расположенного по адресу: г. Мурманск, ул. Капитана Орликовой, 9 микрорайон (Метеор).
Размещение закупки запланировано на 4 квартал 2025 года.
                                                                                                                                      </t>
  </si>
  <si>
    <t xml:space="preserve">Не исполнение мероприятия связано с размещением закупки, выполнением и оплатой работ в  4 квартале 2025 года.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</si>
</sst>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" fontId="6" fillId="0" borderId="6">
      <alignment horizontal="center" vertical="top" shrinkToFit="1"/>
    </xf>
    <xf numFmtId="43" fontId="8" fillId="0" borderId="0" applyFont="0" applyFill="0" applyBorder="0" applyAlignment="0" applyProtection="0"/>
    <xf numFmtId="4" fontId="6" fillId="0" borderId="6">
      <alignment horizontal="right" vertical="top" shrinkToFit="1"/>
    </xf>
  </cellStyleXfs>
  <cellXfs count="9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" fontId="2" fillId="0" borderId="5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4" fontId="2" fillId="0" borderId="1" xfId="0" applyNumberFormat="1" applyFont="1" applyBorder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4" fontId="4" fillId="2" borderId="1" xfId="0" applyNumberFormat="1" applyFont="1" applyFill="1" applyBorder="1" applyAlignment="1">
      <alignment wrapText="1"/>
    </xf>
    <xf numFmtId="2" fontId="2" fillId="3" borderId="2" xfId="1" applyNumberFormat="1" applyFont="1" applyFill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top" wrapText="1"/>
    </xf>
    <xf numFmtId="1" fontId="7" fillId="0" borderId="6" xfId="3" applyFont="1">
      <alignment horizontal="center" vertical="top" shrinkToFit="1"/>
    </xf>
    <xf numFmtId="43" fontId="2" fillId="3" borderId="2" xfId="4" applyFont="1" applyFill="1" applyBorder="1" applyAlignment="1">
      <alignment horizontal="right" vertical="center" wrapText="1"/>
    </xf>
    <xf numFmtId="1" fontId="7" fillId="0" borderId="7" xfId="3" applyFont="1" applyBorder="1">
      <alignment horizontal="center" vertical="top" shrinkToFit="1"/>
    </xf>
    <xf numFmtId="49" fontId="5" fillId="0" borderId="1" xfId="0" applyNumberFormat="1" applyFont="1" applyBorder="1" applyAlignment="1">
      <alignment horizontal="center" vertical="top" wrapText="1"/>
    </xf>
    <xf numFmtId="4" fontId="6" fillId="0" borderId="6" xfId="5">
      <alignment horizontal="right" vertical="top" shrinkToFit="1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center" wrapText="1"/>
    </xf>
  </cellXfs>
  <cellStyles count="6">
    <cellStyle name="xl25" xfId="3" xr:uid="{00000000-0005-0000-0000-000000000000}"/>
    <cellStyle name="xl27" xfId="5" xr:uid="{00000000-0005-0000-0000-000001000000}"/>
    <cellStyle name="Обычный" xfId="0" builtinId="0"/>
    <cellStyle name="Обычный 2" xfId="1" xr:uid="{00000000-0005-0000-0000-000003000000}"/>
    <cellStyle name="Финансовый" xfId="4" builtinId="3"/>
    <cellStyle name="Финансовый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156"/>
  <sheetViews>
    <sheetView tabSelected="1" zoomScale="90" zoomScaleNormal="90" workbookViewId="0">
      <selection activeCell="G97" sqref="G97:G101"/>
    </sheetView>
  </sheetViews>
  <sheetFormatPr defaultColWidth="8.85546875" defaultRowHeight="15" x14ac:dyDescent="0.25"/>
  <cols>
    <col min="1" max="1" width="11.140625" style="11" bestFit="1" customWidth="1"/>
    <col min="2" max="2" width="26.7109375" style="11" customWidth="1"/>
    <col min="3" max="3" width="11.7109375" style="11" customWidth="1"/>
    <col min="4" max="4" width="11.85546875" style="31" customWidth="1"/>
    <col min="5" max="5" width="12" style="31" customWidth="1"/>
    <col min="6" max="6" width="8.85546875" style="31"/>
    <col min="7" max="7" width="47.7109375" style="32" customWidth="1"/>
    <col min="8" max="8" width="64.42578125" style="32" customWidth="1"/>
    <col min="9" max="9" width="10.5703125" style="33" customWidth="1"/>
    <col min="10" max="10" width="15.7109375" style="34" customWidth="1"/>
    <col min="11" max="11" width="26.7109375" style="32" customWidth="1"/>
    <col min="12" max="13" width="8.85546875" style="11"/>
    <col min="14" max="14" width="15.5703125" style="11" customWidth="1"/>
    <col min="15" max="16384" width="8.85546875" style="11"/>
  </cols>
  <sheetData>
    <row r="1" spans="1:11" ht="14.45" customHeight="1" x14ac:dyDescent="0.25">
      <c r="A1" s="84" t="s">
        <v>33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x14ac:dyDescent="0.25">
      <c r="A2" s="85" t="s">
        <v>75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x14ac:dyDescent="0.25">
      <c r="A3" s="84" t="s">
        <v>196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x14ac:dyDescent="0.25">
      <c r="A4" s="23"/>
      <c r="B4" s="23"/>
      <c r="C4" s="24"/>
      <c r="D4" s="25"/>
      <c r="E4" s="25"/>
      <c r="F4" s="26"/>
      <c r="G4" s="27"/>
      <c r="H4" s="27"/>
      <c r="I4" s="28"/>
      <c r="J4" s="29"/>
      <c r="K4" s="27"/>
    </row>
    <row r="5" spans="1:11" ht="31.15" customHeight="1" x14ac:dyDescent="0.25">
      <c r="A5" s="48" t="s">
        <v>0</v>
      </c>
      <c r="B5" s="48" t="s">
        <v>1</v>
      </c>
      <c r="C5" s="47" t="s">
        <v>2</v>
      </c>
      <c r="D5" s="47"/>
      <c r="E5" s="47"/>
      <c r="F5" s="50" t="s">
        <v>4</v>
      </c>
      <c r="G5" s="47" t="s">
        <v>5</v>
      </c>
      <c r="H5" s="47"/>
      <c r="I5" s="47"/>
      <c r="J5" s="48" t="s">
        <v>9</v>
      </c>
      <c r="K5" s="47" t="s">
        <v>10</v>
      </c>
    </row>
    <row r="6" spans="1:11" ht="60" x14ac:dyDescent="0.25">
      <c r="A6" s="49"/>
      <c r="B6" s="49"/>
      <c r="C6" s="1" t="s">
        <v>11</v>
      </c>
      <c r="D6" s="10" t="s">
        <v>3</v>
      </c>
      <c r="E6" s="10" t="s">
        <v>12</v>
      </c>
      <c r="F6" s="51"/>
      <c r="G6" s="1" t="s">
        <v>6</v>
      </c>
      <c r="H6" s="1" t="s">
        <v>7</v>
      </c>
      <c r="I6" s="1" t="s">
        <v>8</v>
      </c>
      <c r="J6" s="49"/>
      <c r="K6" s="47"/>
    </row>
    <row r="7" spans="1:11" s="12" customFormat="1" ht="14.25" x14ac:dyDescent="0.2">
      <c r="A7" s="62"/>
      <c r="B7" s="62" t="s">
        <v>76</v>
      </c>
      <c r="C7" s="3" t="s">
        <v>13</v>
      </c>
      <c r="D7" s="22">
        <f>D8+D9+D10+D11</f>
        <v>582903.30000000005</v>
      </c>
      <c r="E7" s="22">
        <f>E8+E9+E10+E11</f>
        <v>380192.19999999995</v>
      </c>
      <c r="F7" s="22">
        <f>E7/D7*100</f>
        <v>65.223888765083316</v>
      </c>
      <c r="G7" s="63"/>
      <c r="H7" s="9" t="s">
        <v>18</v>
      </c>
      <c r="I7" s="7">
        <f t="shared" ref="I7:I15" si="0">I22+I117+I132</f>
        <v>20</v>
      </c>
      <c r="J7" s="66" t="s">
        <v>23</v>
      </c>
      <c r="K7" s="63" t="s">
        <v>23</v>
      </c>
    </row>
    <row r="8" spans="1:11" s="12" customFormat="1" ht="14.25" x14ac:dyDescent="0.2">
      <c r="A8" s="62"/>
      <c r="B8" s="62"/>
      <c r="C8" s="3" t="s">
        <v>14</v>
      </c>
      <c r="D8" s="22">
        <f t="shared" ref="D8:E11" si="1">D23+D118+D133</f>
        <v>582342.60000000009</v>
      </c>
      <c r="E8" s="22">
        <f t="shared" si="1"/>
        <v>380192.19999999995</v>
      </c>
      <c r="F8" s="22">
        <f t="shared" ref="F8:F9" si="2">E8/D8*100</f>
        <v>65.28668862624852</v>
      </c>
      <c r="G8" s="64"/>
      <c r="H8" s="9" t="s">
        <v>19</v>
      </c>
      <c r="I8" s="7">
        <f t="shared" si="0"/>
        <v>4</v>
      </c>
      <c r="J8" s="67"/>
      <c r="K8" s="64"/>
    </row>
    <row r="9" spans="1:11" s="12" customFormat="1" ht="14.25" x14ac:dyDescent="0.2">
      <c r="A9" s="62"/>
      <c r="B9" s="62"/>
      <c r="C9" s="3" t="s">
        <v>16</v>
      </c>
      <c r="D9" s="22">
        <f t="shared" si="1"/>
        <v>560.70000000000005</v>
      </c>
      <c r="E9" s="22">
        <f t="shared" si="1"/>
        <v>0</v>
      </c>
      <c r="F9" s="22">
        <f t="shared" si="2"/>
        <v>0</v>
      </c>
      <c r="G9" s="64"/>
      <c r="H9" s="9" t="s">
        <v>20</v>
      </c>
      <c r="I9" s="7">
        <f t="shared" si="0"/>
        <v>11</v>
      </c>
      <c r="J9" s="67"/>
      <c r="K9" s="64"/>
    </row>
    <row r="10" spans="1:11" s="12" customFormat="1" ht="14.25" x14ac:dyDescent="0.2">
      <c r="A10" s="62"/>
      <c r="B10" s="62"/>
      <c r="C10" s="3" t="s">
        <v>15</v>
      </c>
      <c r="D10" s="22">
        <f t="shared" si="1"/>
        <v>0</v>
      </c>
      <c r="E10" s="22">
        <f t="shared" si="1"/>
        <v>0</v>
      </c>
      <c r="F10" s="22"/>
      <c r="G10" s="64"/>
      <c r="H10" s="9" t="s">
        <v>21</v>
      </c>
      <c r="I10" s="7">
        <f t="shared" si="0"/>
        <v>5</v>
      </c>
      <c r="J10" s="67"/>
      <c r="K10" s="64"/>
    </row>
    <row r="11" spans="1:11" s="12" customFormat="1" ht="14.25" x14ac:dyDescent="0.2">
      <c r="A11" s="62"/>
      <c r="B11" s="62"/>
      <c r="C11" s="3" t="s">
        <v>17</v>
      </c>
      <c r="D11" s="22">
        <f t="shared" si="1"/>
        <v>0</v>
      </c>
      <c r="E11" s="22">
        <f t="shared" si="1"/>
        <v>0</v>
      </c>
      <c r="F11" s="22"/>
      <c r="G11" s="65"/>
      <c r="H11" s="9" t="s">
        <v>22</v>
      </c>
      <c r="I11" s="8">
        <f t="shared" si="0"/>
        <v>52.083333333333329</v>
      </c>
      <c r="J11" s="68"/>
      <c r="K11" s="65"/>
    </row>
    <row r="12" spans="1:11" s="12" customFormat="1" x14ac:dyDescent="0.25">
      <c r="A12" s="47"/>
      <c r="B12" s="47" t="s">
        <v>68</v>
      </c>
      <c r="C12" s="5" t="s">
        <v>13</v>
      </c>
      <c r="D12" s="30">
        <f t="shared" ref="D12" si="3">D13+D14+D15+D16</f>
        <v>362028.79999999999</v>
      </c>
      <c r="E12" s="30">
        <f t="shared" ref="E12" si="4">E13+E14+E15+E16</f>
        <v>248227.90000000002</v>
      </c>
      <c r="F12" s="30">
        <f t="shared" ref="F12:F14" si="5">E12/D12*100</f>
        <v>68.565788136192481</v>
      </c>
      <c r="G12" s="58"/>
      <c r="H12" s="21" t="s">
        <v>18</v>
      </c>
      <c r="I12" s="1">
        <f t="shared" si="0"/>
        <v>15</v>
      </c>
      <c r="J12" s="66" t="s">
        <v>23</v>
      </c>
      <c r="K12" s="63" t="s">
        <v>23</v>
      </c>
    </row>
    <row r="13" spans="1:11" s="12" customFormat="1" x14ac:dyDescent="0.25">
      <c r="A13" s="47"/>
      <c r="B13" s="47"/>
      <c r="C13" s="5" t="s">
        <v>14</v>
      </c>
      <c r="D13" s="42">
        <f t="shared" ref="D13:E16" si="6">D28+D123+D138</f>
        <v>361468.1</v>
      </c>
      <c r="E13" s="42">
        <f t="shared" si="6"/>
        <v>248227.90000000002</v>
      </c>
      <c r="F13" s="30">
        <f t="shared" si="5"/>
        <v>68.672145619488973</v>
      </c>
      <c r="G13" s="59"/>
      <c r="H13" s="21" t="s">
        <v>19</v>
      </c>
      <c r="I13" s="1">
        <f t="shared" si="0"/>
        <v>4</v>
      </c>
      <c r="J13" s="67"/>
      <c r="K13" s="64"/>
    </row>
    <row r="14" spans="1:11" s="12" customFormat="1" x14ac:dyDescent="0.25">
      <c r="A14" s="47"/>
      <c r="B14" s="47"/>
      <c r="C14" s="5" t="s">
        <v>16</v>
      </c>
      <c r="D14" s="39">
        <f t="shared" si="6"/>
        <v>560.70000000000005</v>
      </c>
      <c r="E14" s="39">
        <f t="shared" si="6"/>
        <v>0</v>
      </c>
      <c r="F14" s="30">
        <f t="shared" si="5"/>
        <v>0</v>
      </c>
      <c r="G14" s="59"/>
      <c r="H14" s="21" t="s">
        <v>20</v>
      </c>
      <c r="I14" s="1">
        <f t="shared" si="0"/>
        <v>9</v>
      </c>
      <c r="J14" s="67"/>
      <c r="K14" s="64"/>
    </row>
    <row r="15" spans="1:11" s="12" customFormat="1" x14ac:dyDescent="0.25">
      <c r="A15" s="47"/>
      <c r="B15" s="47"/>
      <c r="C15" s="5" t="s">
        <v>15</v>
      </c>
      <c r="D15" s="39">
        <f t="shared" si="6"/>
        <v>0</v>
      </c>
      <c r="E15" s="39">
        <f t="shared" si="6"/>
        <v>0</v>
      </c>
      <c r="F15" s="30"/>
      <c r="G15" s="59"/>
      <c r="H15" s="21" t="s">
        <v>21</v>
      </c>
      <c r="I15" s="1">
        <f t="shared" si="0"/>
        <v>2</v>
      </c>
      <c r="J15" s="67"/>
      <c r="K15" s="64"/>
    </row>
    <row r="16" spans="1:11" s="12" customFormat="1" x14ac:dyDescent="0.25">
      <c r="A16" s="47"/>
      <c r="B16" s="47"/>
      <c r="C16" s="5" t="s">
        <v>17</v>
      </c>
      <c r="D16" s="39">
        <f t="shared" si="6"/>
        <v>0</v>
      </c>
      <c r="E16" s="39">
        <f t="shared" si="6"/>
        <v>0</v>
      </c>
      <c r="F16" s="30"/>
      <c r="G16" s="60"/>
      <c r="H16" s="21" t="s">
        <v>22</v>
      </c>
      <c r="I16" s="2">
        <f t="shared" ref="I16" si="7">I13/I12*100</f>
        <v>26.666666666666668</v>
      </c>
      <c r="J16" s="68"/>
      <c r="K16" s="65"/>
    </row>
    <row r="17" spans="1:14" s="12" customFormat="1" x14ac:dyDescent="0.25">
      <c r="A17" s="47"/>
      <c r="B17" s="47" t="s">
        <v>69</v>
      </c>
      <c r="C17" s="5" t="s">
        <v>13</v>
      </c>
      <c r="D17" s="30">
        <f>D87</f>
        <v>220874.50000000003</v>
      </c>
      <c r="E17" s="30">
        <f>E87</f>
        <v>131964.29999999999</v>
      </c>
      <c r="F17" s="30">
        <f t="shared" ref="F17:F18" si="8">E17/D17*100</f>
        <v>59.746281259267128</v>
      </c>
      <c r="G17" s="58"/>
      <c r="H17" s="21" t="s">
        <v>18</v>
      </c>
      <c r="I17" s="1">
        <f>I87</f>
        <v>5</v>
      </c>
      <c r="J17" s="66" t="s">
        <v>23</v>
      </c>
      <c r="K17" s="63" t="s">
        <v>23</v>
      </c>
    </row>
    <row r="18" spans="1:14" s="12" customFormat="1" x14ac:dyDescent="0.25">
      <c r="A18" s="47"/>
      <c r="B18" s="47"/>
      <c r="C18" s="5" t="s">
        <v>14</v>
      </c>
      <c r="D18" s="30">
        <f>D87</f>
        <v>220874.50000000003</v>
      </c>
      <c r="E18" s="30">
        <f>E87</f>
        <v>131964.29999999999</v>
      </c>
      <c r="F18" s="30">
        <f t="shared" si="8"/>
        <v>59.746281259267128</v>
      </c>
      <c r="G18" s="59"/>
      <c r="H18" s="21" t="s">
        <v>19</v>
      </c>
      <c r="I18" s="1">
        <f t="shared" ref="I18:I20" si="9">I88</f>
        <v>0</v>
      </c>
      <c r="J18" s="67"/>
      <c r="K18" s="64"/>
    </row>
    <row r="19" spans="1:14" s="12" customFormat="1" x14ac:dyDescent="0.25">
      <c r="A19" s="47"/>
      <c r="B19" s="47"/>
      <c r="C19" s="5" t="s">
        <v>16</v>
      </c>
      <c r="D19" s="30">
        <f t="shared" ref="D19:D21" si="10">D119</f>
        <v>0</v>
      </c>
      <c r="E19" s="30">
        <f t="shared" ref="E19" si="11">E119</f>
        <v>0</v>
      </c>
      <c r="F19" s="30"/>
      <c r="G19" s="59"/>
      <c r="H19" s="21" t="s">
        <v>20</v>
      </c>
      <c r="I19" s="1">
        <f t="shared" si="9"/>
        <v>2</v>
      </c>
      <c r="J19" s="67"/>
      <c r="K19" s="64"/>
    </row>
    <row r="20" spans="1:14" s="12" customFormat="1" x14ac:dyDescent="0.25">
      <c r="A20" s="47"/>
      <c r="B20" s="47"/>
      <c r="C20" s="5" t="s">
        <v>15</v>
      </c>
      <c r="D20" s="30">
        <f t="shared" si="10"/>
        <v>0</v>
      </c>
      <c r="E20" s="30">
        <f t="shared" ref="E20" si="12">E120</f>
        <v>0</v>
      </c>
      <c r="F20" s="30"/>
      <c r="G20" s="59"/>
      <c r="H20" s="21" t="s">
        <v>21</v>
      </c>
      <c r="I20" s="1">
        <f t="shared" si="9"/>
        <v>3</v>
      </c>
      <c r="J20" s="67"/>
      <c r="K20" s="64"/>
    </row>
    <row r="21" spans="1:14" s="12" customFormat="1" x14ac:dyDescent="0.25">
      <c r="A21" s="47"/>
      <c r="B21" s="47"/>
      <c r="C21" s="5" t="s">
        <v>17</v>
      </c>
      <c r="D21" s="30">
        <f t="shared" si="10"/>
        <v>0</v>
      </c>
      <c r="E21" s="30">
        <f t="shared" ref="E21" si="13">E121</f>
        <v>0</v>
      </c>
      <c r="F21" s="30"/>
      <c r="G21" s="60"/>
      <c r="H21" s="21" t="s">
        <v>22</v>
      </c>
      <c r="I21" s="2">
        <f t="shared" ref="I21" si="14">I18/I17*100</f>
        <v>0</v>
      </c>
      <c r="J21" s="68"/>
      <c r="K21" s="65"/>
    </row>
    <row r="22" spans="1:14" x14ac:dyDescent="0.25">
      <c r="A22" s="62" t="s">
        <v>24</v>
      </c>
      <c r="B22" s="62" t="s">
        <v>77</v>
      </c>
      <c r="C22" s="3" t="s">
        <v>13</v>
      </c>
      <c r="D22" s="22">
        <f>D23+D24+D25+D26</f>
        <v>440283.60000000003</v>
      </c>
      <c r="E22" s="22">
        <f>E23+E24+E25+E26</f>
        <v>280288.09999999998</v>
      </c>
      <c r="F22" s="22">
        <f>E22/D22*100</f>
        <v>63.660808624259445</v>
      </c>
      <c r="G22" s="63"/>
      <c r="H22" s="9" t="s">
        <v>18</v>
      </c>
      <c r="I22" s="7">
        <f>I27+I87</f>
        <v>16</v>
      </c>
      <c r="J22" s="66" t="s">
        <v>108</v>
      </c>
      <c r="K22" s="63"/>
    </row>
    <row r="23" spans="1:14" x14ac:dyDescent="0.25">
      <c r="A23" s="62"/>
      <c r="B23" s="62"/>
      <c r="C23" s="3" t="s">
        <v>14</v>
      </c>
      <c r="D23" s="22">
        <f t="shared" ref="D23:E26" si="15">D28+D88</f>
        <v>440283.60000000003</v>
      </c>
      <c r="E23" s="22">
        <f t="shared" si="15"/>
        <v>280288.09999999998</v>
      </c>
      <c r="F23" s="22">
        <f t="shared" ref="F23" si="16">E23/D23*100</f>
        <v>63.660808624259445</v>
      </c>
      <c r="G23" s="64"/>
      <c r="H23" s="9" t="s">
        <v>19</v>
      </c>
      <c r="I23" s="7">
        <f>I28+I88</f>
        <v>3</v>
      </c>
      <c r="J23" s="67"/>
      <c r="K23" s="64"/>
    </row>
    <row r="24" spans="1:14" x14ac:dyDescent="0.25">
      <c r="A24" s="62"/>
      <c r="B24" s="62"/>
      <c r="C24" s="3" t="s">
        <v>16</v>
      </c>
      <c r="D24" s="22">
        <f t="shared" si="15"/>
        <v>0</v>
      </c>
      <c r="E24" s="22">
        <f t="shared" si="15"/>
        <v>0</v>
      </c>
      <c r="F24" s="22"/>
      <c r="G24" s="64"/>
      <c r="H24" s="9" t="s">
        <v>20</v>
      </c>
      <c r="I24" s="7">
        <f>I29+I89</f>
        <v>10</v>
      </c>
      <c r="J24" s="67"/>
      <c r="K24" s="64"/>
    </row>
    <row r="25" spans="1:14" x14ac:dyDescent="0.25">
      <c r="A25" s="62"/>
      <c r="B25" s="62"/>
      <c r="C25" s="3" t="s">
        <v>15</v>
      </c>
      <c r="D25" s="22">
        <f t="shared" si="15"/>
        <v>0</v>
      </c>
      <c r="E25" s="22">
        <f t="shared" si="15"/>
        <v>0</v>
      </c>
      <c r="F25" s="22"/>
      <c r="G25" s="64"/>
      <c r="H25" s="9" t="s">
        <v>21</v>
      </c>
      <c r="I25" s="7">
        <f>I30+I90</f>
        <v>3</v>
      </c>
      <c r="J25" s="67"/>
      <c r="K25" s="64"/>
    </row>
    <row r="26" spans="1:14" ht="29.45" customHeight="1" x14ac:dyDescent="0.25">
      <c r="A26" s="62"/>
      <c r="B26" s="62"/>
      <c r="C26" s="3" t="s">
        <v>17</v>
      </c>
      <c r="D26" s="22">
        <f t="shared" si="15"/>
        <v>0</v>
      </c>
      <c r="E26" s="22">
        <f t="shared" si="15"/>
        <v>0</v>
      </c>
      <c r="F26" s="22"/>
      <c r="G26" s="65"/>
      <c r="H26" s="9" t="s">
        <v>22</v>
      </c>
      <c r="I26" s="8">
        <f>I23/I22*100</f>
        <v>18.75</v>
      </c>
      <c r="J26" s="68"/>
      <c r="K26" s="65"/>
    </row>
    <row r="27" spans="1:14" x14ac:dyDescent="0.25">
      <c r="A27" s="47" t="s">
        <v>25</v>
      </c>
      <c r="B27" s="47" t="s">
        <v>107</v>
      </c>
      <c r="C27" s="5" t="s">
        <v>13</v>
      </c>
      <c r="D27" s="30">
        <f>D28+D29+D30</f>
        <v>219409.1</v>
      </c>
      <c r="E27" s="30">
        <f>E28+E29+E30</f>
        <v>148323.80000000002</v>
      </c>
      <c r="F27" s="30">
        <f t="shared" ref="F27" si="17">E27/D27*100</f>
        <v>67.601480522002049</v>
      </c>
      <c r="G27" s="58"/>
      <c r="H27" s="21" t="s">
        <v>18</v>
      </c>
      <c r="I27" s="1">
        <f>COUNTA(I32:I86)</f>
        <v>11</v>
      </c>
      <c r="J27" s="58" t="s">
        <v>108</v>
      </c>
      <c r="K27" s="58"/>
    </row>
    <row r="28" spans="1:14" x14ac:dyDescent="0.25">
      <c r="A28" s="47"/>
      <c r="B28" s="47"/>
      <c r="C28" s="5" t="s">
        <v>14</v>
      </c>
      <c r="D28" s="30">
        <f>D33+D38+D43+D48+D53+D58+D63+D68+D73+D78+D83</f>
        <v>219409.1</v>
      </c>
      <c r="E28" s="30">
        <f>E33+E38+E43+E48+E53+E58+E63+E68+E73+E78+E83</f>
        <v>148323.80000000002</v>
      </c>
      <c r="F28" s="30"/>
      <c r="G28" s="59"/>
      <c r="H28" s="21" t="s">
        <v>19</v>
      </c>
      <c r="I28" s="1">
        <f>COUNTIF(I32:I86,"да")</f>
        <v>3</v>
      </c>
      <c r="J28" s="59"/>
      <c r="K28" s="59"/>
    </row>
    <row r="29" spans="1:14" x14ac:dyDescent="0.25">
      <c r="A29" s="47"/>
      <c r="B29" s="47"/>
      <c r="C29" s="5" t="s">
        <v>16</v>
      </c>
      <c r="D29" s="30">
        <f t="shared" ref="D29:E31" si="18">D34+D39+D44+D49+D54+D59+D64+D69+D74+D79</f>
        <v>0</v>
      </c>
      <c r="E29" s="30">
        <f t="shared" si="18"/>
        <v>0</v>
      </c>
      <c r="F29" s="30"/>
      <c r="G29" s="59"/>
      <c r="H29" s="21" t="s">
        <v>20</v>
      </c>
      <c r="I29" s="1">
        <f>COUNTIF(I32:I86,"частично")</f>
        <v>8</v>
      </c>
      <c r="J29" s="59"/>
      <c r="K29" s="59"/>
    </row>
    <row r="30" spans="1:14" x14ac:dyDescent="0.25">
      <c r="A30" s="47"/>
      <c r="B30" s="47"/>
      <c r="C30" s="5" t="s">
        <v>15</v>
      </c>
      <c r="D30" s="30">
        <f t="shared" si="18"/>
        <v>0</v>
      </c>
      <c r="E30" s="30">
        <f t="shared" si="18"/>
        <v>0</v>
      </c>
      <c r="F30" s="30"/>
      <c r="G30" s="59"/>
      <c r="H30" s="21" t="s">
        <v>21</v>
      </c>
      <c r="I30" s="1">
        <f>COUNTIF(I32:I86,"нет")</f>
        <v>0</v>
      </c>
      <c r="J30" s="59"/>
      <c r="K30" s="59"/>
    </row>
    <row r="31" spans="1:14" x14ac:dyDescent="0.25">
      <c r="A31" s="47"/>
      <c r="B31" s="47"/>
      <c r="C31" s="5" t="s">
        <v>17</v>
      </c>
      <c r="D31" s="30">
        <f t="shared" si="18"/>
        <v>0</v>
      </c>
      <c r="E31" s="30">
        <f t="shared" si="18"/>
        <v>0</v>
      </c>
      <c r="F31" s="30"/>
      <c r="G31" s="60"/>
      <c r="H31" s="21" t="s">
        <v>22</v>
      </c>
      <c r="I31" s="2">
        <f>I28/I27*100</f>
        <v>27.27272727272727</v>
      </c>
      <c r="J31" s="60"/>
      <c r="K31" s="60"/>
    </row>
    <row r="32" spans="1:14" ht="19.149999999999999" customHeight="1" x14ac:dyDescent="0.25">
      <c r="A32" s="61" t="s">
        <v>26</v>
      </c>
      <c r="B32" s="61" t="s">
        <v>106</v>
      </c>
      <c r="C32" s="35" t="s">
        <v>13</v>
      </c>
      <c r="D32" s="36">
        <f t="shared" ref="D32:E32" si="19">D33+D34+D35+D36</f>
        <v>4000</v>
      </c>
      <c r="E32" s="36">
        <f t="shared" si="19"/>
        <v>3774.4</v>
      </c>
      <c r="F32" s="36">
        <f t="shared" ref="F32:F33" si="20">E32/D32*100</f>
        <v>94.36</v>
      </c>
      <c r="G32" s="69" t="s">
        <v>173</v>
      </c>
      <c r="H32" s="52" t="s">
        <v>200</v>
      </c>
      <c r="I32" s="55" t="s">
        <v>65</v>
      </c>
      <c r="J32" s="72" t="s">
        <v>68</v>
      </c>
      <c r="K32" s="52" t="s">
        <v>175</v>
      </c>
      <c r="M32" s="40" t="s">
        <v>135</v>
      </c>
      <c r="N32" s="40">
        <v>7810120780</v>
      </c>
    </row>
    <row r="33" spans="1:14" ht="13.9" customHeight="1" x14ac:dyDescent="0.25">
      <c r="A33" s="61"/>
      <c r="B33" s="61"/>
      <c r="C33" s="35" t="s">
        <v>14</v>
      </c>
      <c r="D33" s="36">
        <v>4000</v>
      </c>
      <c r="E33" s="38">
        <v>3774.4</v>
      </c>
      <c r="F33" s="36">
        <f t="shared" si="20"/>
        <v>94.36</v>
      </c>
      <c r="G33" s="70"/>
      <c r="H33" s="53"/>
      <c r="I33" s="56"/>
      <c r="J33" s="73"/>
      <c r="K33" s="53"/>
    </row>
    <row r="34" spans="1:14" ht="13.9" customHeight="1" x14ac:dyDescent="0.25">
      <c r="A34" s="61"/>
      <c r="B34" s="61"/>
      <c r="C34" s="35" t="s">
        <v>16</v>
      </c>
      <c r="D34" s="36">
        <v>0</v>
      </c>
      <c r="E34" s="36">
        <v>0</v>
      </c>
      <c r="F34" s="36"/>
      <c r="G34" s="70"/>
      <c r="H34" s="53"/>
      <c r="I34" s="56"/>
      <c r="J34" s="73"/>
      <c r="K34" s="53"/>
    </row>
    <row r="35" spans="1:14" ht="13.9" customHeight="1" x14ac:dyDescent="0.25">
      <c r="A35" s="61"/>
      <c r="B35" s="61"/>
      <c r="C35" s="35" t="s">
        <v>15</v>
      </c>
      <c r="D35" s="36">
        <v>0</v>
      </c>
      <c r="E35" s="36">
        <v>0</v>
      </c>
      <c r="F35" s="36"/>
      <c r="G35" s="70"/>
      <c r="H35" s="53"/>
      <c r="I35" s="56"/>
      <c r="J35" s="73"/>
      <c r="K35" s="53"/>
    </row>
    <row r="36" spans="1:14" ht="101.25" customHeight="1" x14ac:dyDescent="0.25">
      <c r="A36" s="61"/>
      <c r="B36" s="61"/>
      <c r="C36" s="35" t="s">
        <v>17</v>
      </c>
      <c r="D36" s="36">
        <v>0</v>
      </c>
      <c r="E36" s="36">
        <v>0</v>
      </c>
      <c r="F36" s="36"/>
      <c r="G36" s="71"/>
      <c r="H36" s="54"/>
      <c r="I36" s="57"/>
      <c r="J36" s="74"/>
      <c r="K36" s="54"/>
    </row>
    <row r="37" spans="1:14" s="37" customFormat="1" ht="19.5" customHeight="1" x14ac:dyDescent="0.25">
      <c r="A37" s="61" t="s">
        <v>78</v>
      </c>
      <c r="B37" s="61" t="s">
        <v>105</v>
      </c>
      <c r="C37" s="35" t="s">
        <v>13</v>
      </c>
      <c r="D37" s="36">
        <f t="shared" ref="D37:E37" si="21">D38+D39+D40+D41</f>
        <v>3000</v>
      </c>
      <c r="E37" s="36">
        <f t="shared" si="21"/>
        <v>1912.7</v>
      </c>
      <c r="F37" s="36">
        <f t="shared" ref="F37:F38" si="22">E37/D37*100</f>
        <v>63.756666666666675</v>
      </c>
      <c r="G37" s="69" t="s">
        <v>172</v>
      </c>
      <c r="H37" s="52" t="s">
        <v>201</v>
      </c>
      <c r="I37" s="55" t="s">
        <v>65</v>
      </c>
      <c r="J37" s="72" t="s">
        <v>108</v>
      </c>
      <c r="K37" s="52" t="s">
        <v>176</v>
      </c>
      <c r="M37" s="40" t="s">
        <v>135</v>
      </c>
      <c r="N37" s="41" t="s">
        <v>136</v>
      </c>
    </row>
    <row r="38" spans="1:14" s="37" customFormat="1" ht="19.5" customHeight="1" x14ac:dyDescent="0.25">
      <c r="A38" s="61"/>
      <c r="B38" s="61"/>
      <c r="C38" s="35" t="s">
        <v>14</v>
      </c>
      <c r="D38" s="36">
        <v>3000</v>
      </c>
      <c r="E38" s="38">
        <v>1912.7</v>
      </c>
      <c r="F38" s="36">
        <f t="shared" si="22"/>
        <v>63.756666666666675</v>
      </c>
      <c r="G38" s="70"/>
      <c r="H38" s="53"/>
      <c r="I38" s="56"/>
      <c r="J38" s="73"/>
      <c r="K38" s="53"/>
    </row>
    <row r="39" spans="1:14" s="37" customFormat="1" ht="19.5" customHeight="1" x14ac:dyDescent="0.25">
      <c r="A39" s="61"/>
      <c r="B39" s="61"/>
      <c r="C39" s="35" t="s">
        <v>16</v>
      </c>
      <c r="D39" s="36">
        <v>0</v>
      </c>
      <c r="E39" s="36">
        <v>0</v>
      </c>
      <c r="F39" s="36"/>
      <c r="G39" s="70"/>
      <c r="H39" s="53"/>
      <c r="I39" s="56"/>
      <c r="J39" s="73"/>
      <c r="K39" s="53"/>
    </row>
    <row r="40" spans="1:14" s="37" customFormat="1" ht="19.5" customHeight="1" x14ac:dyDescent="0.25">
      <c r="A40" s="61"/>
      <c r="B40" s="61"/>
      <c r="C40" s="35" t="s">
        <v>15</v>
      </c>
      <c r="D40" s="36">
        <v>0</v>
      </c>
      <c r="E40" s="36">
        <v>0</v>
      </c>
      <c r="F40" s="36"/>
      <c r="G40" s="70"/>
      <c r="H40" s="53"/>
      <c r="I40" s="56"/>
      <c r="J40" s="73"/>
      <c r="K40" s="53"/>
    </row>
    <row r="41" spans="1:14" s="37" customFormat="1" ht="19.5" customHeight="1" x14ac:dyDescent="0.25">
      <c r="A41" s="61"/>
      <c r="B41" s="61"/>
      <c r="C41" s="35" t="s">
        <v>17</v>
      </c>
      <c r="D41" s="36">
        <v>0</v>
      </c>
      <c r="E41" s="36">
        <v>0</v>
      </c>
      <c r="F41" s="36"/>
      <c r="G41" s="71"/>
      <c r="H41" s="54"/>
      <c r="I41" s="57"/>
      <c r="J41" s="74"/>
      <c r="K41" s="54"/>
    </row>
    <row r="42" spans="1:14" s="37" customFormat="1" ht="27.75" customHeight="1" x14ac:dyDescent="0.25">
      <c r="A42" s="61" t="s">
        <v>79</v>
      </c>
      <c r="B42" s="61" t="s">
        <v>104</v>
      </c>
      <c r="C42" s="35" t="s">
        <v>13</v>
      </c>
      <c r="D42" s="36">
        <f t="shared" ref="D42:E42" si="23">D43+D44+D45+D46</f>
        <v>150</v>
      </c>
      <c r="E42" s="36">
        <f t="shared" si="23"/>
        <v>345.3</v>
      </c>
      <c r="F42" s="36">
        <f t="shared" ref="F42:F43" si="24">E42/D42*100</f>
        <v>230.20000000000002</v>
      </c>
      <c r="G42" s="69" t="s">
        <v>129</v>
      </c>
      <c r="H42" s="52" t="s">
        <v>197</v>
      </c>
      <c r="I42" s="55" t="s">
        <v>145</v>
      </c>
      <c r="J42" s="72" t="s">
        <v>68</v>
      </c>
      <c r="K42" s="52" t="s">
        <v>146</v>
      </c>
      <c r="M42" s="40" t="s">
        <v>137</v>
      </c>
      <c r="N42" s="41" t="s">
        <v>138</v>
      </c>
    </row>
    <row r="43" spans="1:14" s="37" customFormat="1" ht="27.75" customHeight="1" x14ac:dyDescent="0.25">
      <c r="A43" s="61"/>
      <c r="B43" s="61"/>
      <c r="C43" s="35" t="s">
        <v>14</v>
      </c>
      <c r="D43" s="36">
        <v>150</v>
      </c>
      <c r="E43" s="38">
        <v>345.3</v>
      </c>
      <c r="F43" s="36">
        <f t="shared" si="24"/>
        <v>230.20000000000002</v>
      </c>
      <c r="G43" s="70"/>
      <c r="H43" s="53"/>
      <c r="I43" s="56"/>
      <c r="J43" s="73"/>
      <c r="K43" s="53"/>
    </row>
    <row r="44" spans="1:14" s="37" customFormat="1" ht="27.75" customHeight="1" x14ac:dyDescent="0.25">
      <c r="A44" s="61"/>
      <c r="B44" s="61"/>
      <c r="C44" s="35" t="s">
        <v>16</v>
      </c>
      <c r="D44" s="36">
        <v>0</v>
      </c>
      <c r="E44" s="36">
        <v>0</v>
      </c>
      <c r="F44" s="36"/>
      <c r="G44" s="70"/>
      <c r="H44" s="53"/>
      <c r="I44" s="56"/>
      <c r="J44" s="73"/>
      <c r="K44" s="53"/>
    </row>
    <row r="45" spans="1:14" s="37" customFormat="1" ht="27.75" customHeight="1" x14ac:dyDescent="0.25">
      <c r="A45" s="61"/>
      <c r="B45" s="61"/>
      <c r="C45" s="35" t="s">
        <v>15</v>
      </c>
      <c r="D45" s="36">
        <v>0</v>
      </c>
      <c r="E45" s="36">
        <v>0</v>
      </c>
      <c r="F45" s="36"/>
      <c r="G45" s="70"/>
      <c r="H45" s="53"/>
      <c r="I45" s="56"/>
      <c r="J45" s="73"/>
      <c r="K45" s="53"/>
    </row>
    <row r="46" spans="1:14" s="37" customFormat="1" ht="27.75" customHeight="1" x14ac:dyDescent="0.25">
      <c r="A46" s="61"/>
      <c r="B46" s="61"/>
      <c r="C46" s="35" t="s">
        <v>17</v>
      </c>
      <c r="D46" s="36">
        <v>0</v>
      </c>
      <c r="E46" s="36">
        <v>0</v>
      </c>
      <c r="F46" s="36"/>
      <c r="G46" s="71"/>
      <c r="H46" s="54"/>
      <c r="I46" s="57"/>
      <c r="J46" s="74"/>
      <c r="K46" s="54"/>
    </row>
    <row r="47" spans="1:14" s="37" customFormat="1" ht="45" customHeight="1" x14ac:dyDescent="0.25">
      <c r="A47" s="61" t="s">
        <v>80</v>
      </c>
      <c r="B47" s="61" t="s">
        <v>103</v>
      </c>
      <c r="C47" s="35" t="s">
        <v>13</v>
      </c>
      <c r="D47" s="36">
        <f t="shared" ref="D47:E47" si="25">D48+D49+D50+D51</f>
        <v>1500</v>
      </c>
      <c r="E47" s="36">
        <f t="shared" si="25"/>
        <v>283.7</v>
      </c>
      <c r="F47" s="36">
        <f t="shared" ref="F47:F48" si="26">E47/D47*100</f>
        <v>18.91333333333333</v>
      </c>
      <c r="G47" s="69" t="s">
        <v>159</v>
      </c>
      <c r="H47" s="52" t="s">
        <v>202</v>
      </c>
      <c r="I47" s="55" t="s">
        <v>65</v>
      </c>
      <c r="J47" s="72" t="s">
        <v>68</v>
      </c>
      <c r="K47" s="52" t="s">
        <v>166</v>
      </c>
      <c r="M47" s="40" t="s">
        <v>137</v>
      </c>
      <c r="N47" s="41" t="s">
        <v>139</v>
      </c>
    </row>
    <row r="48" spans="1:14" s="37" customFormat="1" ht="45" customHeight="1" x14ac:dyDescent="0.25">
      <c r="A48" s="61"/>
      <c r="B48" s="61"/>
      <c r="C48" s="35" t="s">
        <v>14</v>
      </c>
      <c r="D48" s="36">
        <v>1500</v>
      </c>
      <c r="E48" s="38">
        <v>283.7</v>
      </c>
      <c r="F48" s="36">
        <f t="shared" si="26"/>
        <v>18.91333333333333</v>
      </c>
      <c r="G48" s="70"/>
      <c r="H48" s="53"/>
      <c r="I48" s="56"/>
      <c r="J48" s="73"/>
      <c r="K48" s="53"/>
    </row>
    <row r="49" spans="1:14" s="37" customFormat="1" ht="45" customHeight="1" x14ac:dyDescent="0.25">
      <c r="A49" s="61"/>
      <c r="B49" s="61"/>
      <c r="C49" s="35" t="s">
        <v>16</v>
      </c>
      <c r="D49" s="36">
        <v>0</v>
      </c>
      <c r="E49" s="36">
        <v>0</v>
      </c>
      <c r="F49" s="36"/>
      <c r="G49" s="70"/>
      <c r="H49" s="53"/>
      <c r="I49" s="56"/>
      <c r="J49" s="73"/>
      <c r="K49" s="53"/>
    </row>
    <row r="50" spans="1:14" s="37" customFormat="1" ht="45" customHeight="1" x14ac:dyDescent="0.25">
      <c r="A50" s="61"/>
      <c r="B50" s="61"/>
      <c r="C50" s="35" t="s">
        <v>15</v>
      </c>
      <c r="D50" s="36">
        <v>0</v>
      </c>
      <c r="E50" s="36">
        <v>0</v>
      </c>
      <c r="F50" s="36"/>
      <c r="G50" s="70"/>
      <c r="H50" s="53"/>
      <c r="I50" s="56"/>
      <c r="J50" s="73"/>
      <c r="K50" s="53"/>
    </row>
    <row r="51" spans="1:14" s="37" customFormat="1" ht="45" customHeight="1" x14ac:dyDescent="0.25">
      <c r="A51" s="61"/>
      <c r="B51" s="61"/>
      <c r="C51" s="35" t="s">
        <v>17</v>
      </c>
      <c r="D51" s="36">
        <v>0</v>
      </c>
      <c r="E51" s="36">
        <v>0</v>
      </c>
      <c r="F51" s="36"/>
      <c r="G51" s="71"/>
      <c r="H51" s="54"/>
      <c r="I51" s="57"/>
      <c r="J51" s="74"/>
      <c r="K51" s="54"/>
    </row>
    <row r="52" spans="1:14" s="37" customFormat="1" ht="54" customHeight="1" x14ac:dyDescent="0.25">
      <c r="A52" s="61" t="s">
        <v>81</v>
      </c>
      <c r="B52" s="61" t="s">
        <v>152</v>
      </c>
      <c r="C52" s="35" t="s">
        <v>13</v>
      </c>
      <c r="D52" s="36">
        <f t="shared" ref="D52:E52" si="27">D53+D54+D55+D56</f>
        <v>1698</v>
      </c>
      <c r="E52" s="36">
        <f t="shared" si="27"/>
        <v>1598</v>
      </c>
      <c r="F52" s="36">
        <f t="shared" ref="F52:F53" si="28">E52/D52*100</f>
        <v>94.110718492343935</v>
      </c>
      <c r="G52" s="69" t="s">
        <v>126</v>
      </c>
      <c r="H52" s="52" t="s">
        <v>203</v>
      </c>
      <c r="I52" s="55" t="s">
        <v>65</v>
      </c>
      <c r="J52" s="72" t="s">
        <v>68</v>
      </c>
      <c r="K52" s="52" t="s">
        <v>167</v>
      </c>
      <c r="M52" s="40" t="s">
        <v>137</v>
      </c>
      <c r="N52" s="41" t="s">
        <v>140</v>
      </c>
    </row>
    <row r="53" spans="1:14" s="37" customFormat="1" ht="54" customHeight="1" x14ac:dyDescent="0.25">
      <c r="A53" s="61"/>
      <c r="B53" s="61"/>
      <c r="C53" s="35" t="s">
        <v>14</v>
      </c>
      <c r="D53" s="36">
        <v>1698</v>
      </c>
      <c r="E53" s="38">
        <v>1598</v>
      </c>
      <c r="F53" s="36">
        <f t="shared" si="28"/>
        <v>94.110718492343935</v>
      </c>
      <c r="G53" s="70"/>
      <c r="H53" s="53"/>
      <c r="I53" s="56"/>
      <c r="J53" s="73"/>
      <c r="K53" s="53"/>
    </row>
    <row r="54" spans="1:14" s="37" customFormat="1" ht="54" customHeight="1" x14ac:dyDescent="0.25">
      <c r="A54" s="61"/>
      <c r="B54" s="61"/>
      <c r="C54" s="35" t="s">
        <v>16</v>
      </c>
      <c r="D54" s="36">
        <v>0</v>
      </c>
      <c r="E54" s="36">
        <v>0</v>
      </c>
      <c r="F54" s="36"/>
      <c r="G54" s="70"/>
      <c r="H54" s="53"/>
      <c r="I54" s="56"/>
      <c r="J54" s="73"/>
      <c r="K54" s="53"/>
    </row>
    <row r="55" spans="1:14" s="37" customFormat="1" ht="54" customHeight="1" x14ac:dyDescent="0.25">
      <c r="A55" s="61"/>
      <c r="B55" s="61"/>
      <c r="C55" s="35" t="s">
        <v>15</v>
      </c>
      <c r="D55" s="36">
        <v>0</v>
      </c>
      <c r="E55" s="36">
        <v>0</v>
      </c>
      <c r="F55" s="36"/>
      <c r="G55" s="70"/>
      <c r="H55" s="53"/>
      <c r="I55" s="56"/>
      <c r="J55" s="73"/>
      <c r="K55" s="53"/>
    </row>
    <row r="56" spans="1:14" s="37" customFormat="1" ht="54" customHeight="1" x14ac:dyDescent="0.25">
      <c r="A56" s="61"/>
      <c r="B56" s="61"/>
      <c r="C56" s="35" t="s">
        <v>17</v>
      </c>
      <c r="D56" s="36">
        <v>0</v>
      </c>
      <c r="E56" s="36">
        <v>0</v>
      </c>
      <c r="F56" s="36"/>
      <c r="G56" s="71"/>
      <c r="H56" s="54"/>
      <c r="I56" s="57"/>
      <c r="J56" s="74"/>
      <c r="K56" s="54"/>
    </row>
    <row r="57" spans="1:14" s="37" customFormat="1" ht="13.9" customHeight="1" x14ac:dyDescent="0.25">
      <c r="A57" s="61" t="s">
        <v>82</v>
      </c>
      <c r="B57" s="61" t="s">
        <v>102</v>
      </c>
      <c r="C57" s="35" t="s">
        <v>13</v>
      </c>
      <c r="D57" s="36">
        <f t="shared" ref="D57:E57" si="29">D58+D59+D60+D61</f>
        <v>2650</v>
      </c>
      <c r="E57" s="36">
        <f t="shared" si="29"/>
        <v>1770</v>
      </c>
      <c r="F57" s="36">
        <f t="shared" ref="F57:F58" si="30">E57/D57*100</f>
        <v>66.79245283018868</v>
      </c>
      <c r="G57" s="69" t="s">
        <v>195</v>
      </c>
      <c r="H57" s="69" t="s">
        <v>199</v>
      </c>
      <c r="I57" s="55" t="s">
        <v>65</v>
      </c>
      <c r="J57" s="72" t="s">
        <v>108</v>
      </c>
      <c r="K57" s="52" t="s">
        <v>198</v>
      </c>
      <c r="M57" s="40" t="s">
        <v>137</v>
      </c>
      <c r="N57" s="41" t="s">
        <v>141</v>
      </c>
    </row>
    <row r="58" spans="1:14" s="37" customFormat="1" ht="13.9" customHeight="1" x14ac:dyDescent="0.25">
      <c r="A58" s="61"/>
      <c r="B58" s="61"/>
      <c r="C58" s="35" t="s">
        <v>14</v>
      </c>
      <c r="D58" s="36">
        <v>2650</v>
      </c>
      <c r="E58" s="38">
        <v>1770</v>
      </c>
      <c r="F58" s="36">
        <f t="shared" si="30"/>
        <v>66.79245283018868</v>
      </c>
      <c r="G58" s="70"/>
      <c r="H58" s="70"/>
      <c r="I58" s="56"/>
      <c r="J58" s="73"/>
      <c r="K58" s="53"/>
    </row>
    <row r="59" spans="1:14" s="37" customFormat="1" ht="13.9" customHeight="1" x14ac:dyDescent="0.25">
      <c r="A59" s="61"/>
      <c r="B59" s="61"/>
      <c r="C59" s="35" t="s">
        <v>16</v>
      </c>
      <c r="D59" s="36">
        <v>0</v>
      </c>
      <c r="E59" s="36">
        <v>0</v>
      </c>
      <c r="F59" s="36"/>
      <c r="G59" s="70"/>
      <c r="H59" s="70"/>
      <c r="I59" s="56"/>
      <c r="J59" s="73"/>
      <c r="K59" s="53"/>
    </row>
    <row r="60" spans="1:14" s="37" customFormat="1" ht="13.9" customHeight="1" x14ac:dyDescent="0.25">
      <c r="A60" s="61"/>
      <c r="B60" s="61"/>
      <c r="C60" s="35" t="s">
        <v>15</v>
      </c>
      <c r="D60" s="36">
        <v>0</v>
      </c>
      <c r="E60" s="36">
        <v>0</v>
      </c>
      <c r="F60" s="36"/>
      <c r="G60" s="70"/>
      <c r="H60" s="70"/>
      <c r="I60" s="56"/>
      <c r="J60" s="73"/>
      <c r="K60" s="53"/>
    </row>
    <row r="61" spans="1:14" s="37" customFormat="1" ht="335.25" customHeight="1" x14ac:dyDescent="0.25">
      <c r="A61" s="61"/>
      <c r="B61" s="61"/>
      <c r="C61" s="35" t="s">
        <v>17</v>
      </c>
      <c r="D61" s="36">
        <v>0</v>
      </c>
      <c r="E61" s="36">
        <v>0</v>
      </c>
      <c r="F61" s="36"/>
      <c r="G61" s="71"/>
      <c r="H61" s="71"/>
      <c r="I61" s="57"/>
      <c r="J61" s="74"/>
      <c r="K61" s="54"/>
    </row>
    <row r="62" spans="1:14" s="37" customFormat="1" ht="14.45" customHeight="1" x14ac:dyDescent="0.25">
      <c r="A62" s="78" t="s">
        <v>83</v>
      </c>
      <c r="B62" s="61" t="s">
        <v>95</v>
      </c>
      <c r="C62" s="35" t="s">
        <v>13</v>
      </c>
      <c r="D62" s="36">
        <f t="shared" ref="D62:E62" si="31">D63+D64+D65+D66</f>
        <v>101168.3</v>
      </c>
      <c r="E62" s="36">
        <f t="shared" si="31"/>
        <v>75990.2</v>
      </c>
      <c r="F62" s="36">
        <f t="shared" ref="F62:F63" si="32">E62/D62*100</f>
        <v>75.112658807155995</v>
      </c>
      <c r="G62" s="69" t="s">
        <v>131</v>
      </c>
      <c r="H62" s="52" t="s">
        <v>147</v>
      </c>
      <c r="I62" s="55" t="s">
        <v>65</v>
      </c>
      <c r="J62" s="72" t="s">
        <v>108</v>
      </c>
      <c r="K62" s="52"/>
      <c r="M62" s="40" t="s">
        <v>137</v>
      </c>
      <c r="N62" s="41" t="s">
        <v>142</v>
      </c>
    </row>
    <row r="63" spans="1:14" s="37" customFormat="1" ht="13.9" customHeight="1" x14ac:dyDescent="0.25">
      <c r="A63" s="79"/>
      <c r="B63" s="61"/>
      <c r="C63" s="35" t="s">
        <v>14</v>
      </c>
      <c r="D63" s="36">
        <v>101168.3</v>
      </c>
      <c r="E63" s="38">
        <v>75990.2</v>
      </c>
      <c r="F63" s="36">
        <f t="shared" si="32"/>
        <v>75.112658807155995</v>
      </c>
      <c r="G63" s="70"/>
      <c r="H63" s="53"/>
      <c r="I63" s="56"/>
      <c r="J63" s="73"/>
      <c r="K63" s="53"/>
    </row>
    <row r="64" spans="1:14" s="37" customFormat="1" ht="13.9" customHeight="1" x14ac:dyDescent="0.25">
      <c r="A64" s="79"/>
      <c r="B64" s="61"/>
      <c r="C64" s="35" t="s">
        <v>16</v>
      </c>
      <c r="D64" s="36">
        <v>0</v>
      </c>
      <c r="E64" s="36">
        <v>0</v>
      </c>
      <c r="F64" s="36"/>
      <c r="G64" s="70"/>
      <c r="H64" s="53"/>
      <c r="I64" s="56"/>
      <c r="J64" s="73"/>
      <c r="K64" s="53"/>
    </row>
    <row r="65" spans="1:14" s="37" customFormat="1" ht="13.9" customHeight="1" x14ac:dyDescent="0.25">
      <c r="A65" s="79"/>
      <c r="B65" s="61"/>
      <c r="C65" s="35" t="s">
        <v>15</v>
      </c>
      <c r="D65" s="36">
        <v>0</v>
      </c>
      <c r="E65" s="36">
        <v>0</v>
      </c>
      <c r="F65" s="36"/>
      <c r="G65" s="70"/>
      <c r="H65" s="53"/>
      <c r="I65" s="56"/>
      <c r="J65" s="73"/>
      <c r="K65" s="53"/>
    </row>
    <row r="66" spans="1:14" s="37" customFormat="1" ht="20.25" customHeight="1" x14ac:dyDescent="0.25">
      <c r="A66" s="80"/>
      <c r="B66" s="61"/>
      <c r="C66" s="35" t="s">
        <v>17</v>
      </c>
      <c r="D66" s="36">
        <v>0</v>
      </c>
      <c r="E66" s="36">
        <v>0</v>
      </c>
      <c r="F66" s="36"/>
      <c r="G66" s="71"/>
      <c r="H66" s="54"/>
      <c r="I66" s="57"/>
      <c r="J66" s="74"/>
      <c r="K66" s="54"/>
    </row>
    <row r="67" spans="1:14" s="37" customFormat="1" ht="21.75" customHeight="1" x14ac:dyDescent="0.25">
      <c r="A67" s="78" t="s">
        <v>84</v>
      </c>
      <c r="B67" s="78" t="s">
        <v>101</v>
      </c>
      <c r="C67" s="35" t="s">
        <v>13</v>
      </c>
      <c r="D67" s="36">
        <f t="shared" ref="D67:E67" si="33">D68+D69+D70+D71</f>
        <v>104335.8</v>
      </c>
      <c r="E67" s="36">
        <f t="shared" si="33"/>
        <v>60437.2</v>
      </c>
      <c r="F67" s="36">
        <f t="shared" ref="F67:F68" si="34">E67/D67*100</f>
        <v>57.925659265563688</v>
      </c>
      <c r="G67" s="69" t="s">
        <v>127</v>
      </c>
      <c r="H67" s="52" t="s">
        <v>168</v>
      </c>
      <c r="I67" s="55" t="s">
        <v>65</v>
      </c>
      <c r="J67" s="72" t="s">
        <v>108</v>
      </c>
      <c r="K67" s="52" t="s">
        <v>170</v>
      </c>
      <c r="M67" s="41" t="s">
        <v>135</v>
      </c>
      <c r="N67" s="41" t="s">
        <v>143</v>
      </c>
    </row>
    <row r="68" spans="1:14" s="37" customFormat="1" ht="21.75" customHeight="1" x14ac:dyDescent="0.25">
      <c r="A68" s="79"/>
      <c r="B68" s="79"/>
      <c r="C68" s="35" t="s">
        <v>14</v>
      </c>
      <c r="D68" s="36">
        <v>104335.8</v>
      </c>
      <c r="E68" s="38">
        <v>60437.2</v>
      </c>
      <c r="F68" s="36">
        <f t="shared" si="34"/>
        <v>57.925659265563688</v>
      </c>
      <c r="G68" s="70"/>
      <c r="H68" s="53"/>
      <c r="I68" s="56"/>
      <c r="J68" s="73"/>
      <c r="K68" s="53"/>
    </row>
    <row r="69" spans="1:14" s="37" customFormat="1" ht="21.75" customHeight="1" x14ac:dyDescent="0.25">
      <c r="A69" s="79"/>
      <c r="B69" s="79"/>
      <c r="C69" s="35" t="s">
        <v>16</v>
      </c>
      <c r="D69" s="36">
        <v>0</v>
      </c>
      <c r="E69" s="36">
        <v>0</v>
      </c>
      <c r="F69" s="36"/>
      <c r="G69" s="70"/>
      <c r="H69" s="53"/>
      <c r="I69" s="56"/>
      <c r="J69" s="73"/>
      <c r="K69" s="53"/>
    </row>
    <row r="70" spans="1:14" s="37" customFormat="1" ht="21.75" customHeight="1" x14ac:dyDescent="0.25">
      <c r="A70" s="79"/>
      <c r="B70" s="79"/>
      <c r="C70" s="35" t="s">
        <v>15</v>
      </c>
      <c r="D70" s="36">
        <v>0</v>
      </c>
      <c r="E70" s="36">
        <v>0</v>
      </c>
      <c r="F70" s="36"/>
      <c r="G70" s="70"/>
      <c r="H70" s="53"/>
      <c r="I70" s="56"/>
      <c r="J70" s="73"/>
      <c r="K70" s="53"/>
    </row>
    <row r="71" spans="1:14" s="37" customFormat="1" ht="21.75" customHeight="1" x14ac:dyDescent="0.25">
      <c r="A71" s="80"/>
      <c r="B71" s="80"/>
      <c r="C71" s="35" t="s">
        <v>17</v>
      </c>
      <c r="D71" s="36">
        <v>0</v>
      </c>
      <c r="E71" s="36">
        <v>0</v>
      </c>
      <c r="F71" s="36"/>
      <c r="G71" s="71"/>
      <c r="H71" s="54"/>
      <c r="I71" s="57"/>
      <c r="J71" s="74"/>
      <c r="K71" s="54"/>
    </row>
    <row r="72" spans="1:14" s="37" customFormat="1" ht="23.25" customHeight="1" x14ac:dyDescent="0.25">
      <c r="A72" s="78" t="s">
        <v>85</v>
      </c>
      <c r="B72" s="78" t="s">
        <v>100</v>
      </c>
      <c r="C72" s="35" t="s">
        <v>13</v>
      </c>
      <c r="D72" s="36">
        <f t="shared" ref="D72:E72" si="35">D73+D74+D75+D76</f>
        <v>623</v>
      </c>
      <c r="E72" s="36">
        <f t="shared" si="35"/>
        <v>618.1</v>
      </c>
      <c r="F72" s="36">
        <f t="shared" ref="F72:F73" si="36">E72/D72*100</f>
        <v>99.213483146067418</v>
      </c>
      <c r="G72" s="69" t="s">
        <v>128</v>
      </c>
      <c r="H72" s="52" t="s">
        <v>177</v>
      </c>
      <c r="I72" s="55" t="s">
        <v>145</v>
      </c>
      <c r="J72" s="72" t="s">
        <v>108</v>
      </c>
      <c r="K72" s="52"/>
      <c r="M72" s="44" t="s">
        <v>163</v>
      </c>
      <c r="N72" s="43" t="s">
        <v>144</v>
      </c>
    </row>
    <row r="73" spans="1:14" s="37" customFormat="1" ht="23.25" customHeight="1" x14ac:dyDescent="0.25">
      <c r="A73" s="79"/>
      <c r="B73" s="79"/>
      <c r="C73" s="35" t="s">
        <v>14</v>
      </c>
      <c r="D73" s="36">
        <v>623</v>
      </c>
      <c r="E73" s="38">
        <v>618.1</v>
      </c>
      <c r="F73" s="36">
        <f t="shared" si="36"/>
        <v>99.213483146067418</v>
      </c>
      <c r="G73" s="70"/>
      <c r="H73" s="53"/>
      <c r="I73" s="56"/>
      <c r="J73" s="73"/>
      <c r="K73" s="53"/>
    </row>
    <row r="74" spans="1:14" s="37" customFormat="1" ht="23.25" customHeight="1" x14ac:dyDescent="0.25">
      <c r="A74" s="79"/>
      <c r="B74" s="79"/>
      <c r="C74" s="35" t="s">
        <v>16</v>
      </c>
      <c r="D74" s="36">
        <v>0</v>
      </c>
      <c r="E74" s="36">
        <v>0</v>
      </c>
      <c r="F74" s="36"/>
      <c r="G74" s="70"/>
      <c r="H74" s="53"/>
      <c r="I74" s="56"/>
      <c r="J74" s="73"/>
      <c r="K74" s="53"/>
      <c r="N74" s="45"/>
    </row>
    <row r="75" spans="1:14" s="37" customFormat="1" ht="23.25" customHeight="1" x14ac:dyDescent="0.25">
      <c r="A75" s="79"/>
      <c r="B75" s="79"/>
      <c r="C75" s="35" t="s">
        <v>15</v>
      </c>
      <c r="D75" s="36">
        <v>0</v>
      </c>
      <c r="E75" s="36">
        <v>0</v>
      </c>
      <c r="F75" s="36"/>
      <c r="G75" s="70"/>
      <c r="H75" s="53"/>
      <c r="I75" s="56"/>
      <c r="J75" s="73"/>
      <c r="K75" s="53"/>
      <c r="N75" s="45"/>
    </row>
    <row r="76" spans="1:14" s="37" customFormat="1" ht="23.25" customHeight="1" x14ac:dyDescent="0.25">
      <c r="A76" s="80"/>
      <c r="B76" s="80"/>
      <c r="C76" s="35" t="s">
        <v>17</v>
      </c>
      <c r="D76" s="36">
        <v>0</v>
      </c>
      <c r="E76" s="36">
        <v>0</v>
      </c>
      <c r="F76" s="36"/>
      <c r="G76" s="71"/>
      <c r="H76" s="54"/>
      <c r="I76" s="57"/>
      <c r="J76" s="74"/>
      <c r="K76" s="54"/>
    </row>
    <row r="77" spans="1:14" s="37" customFormat="1" ht="15.75" x14ac:dyDescent="0.25">
      <c r="A77" s="78" t="s">
        <v>98</v>
      </c>
      <c r="B77" s="78" t="s">
        <v>99</v>
      </c>
      <c r="C77" s="35" t="s">
        <v>13</v>
      </c>
      <c r="D77" s="36">
        <f>D78+D79</f>
        <v>284</v>
      </c>
      <c r="E77" s="36">
        <f>E78+E79</f>
        <v>34.200000000000003</v>
      </c>
      <c r="F77" s="36"/>
      <c r="G77" s="75" t="s">
        <v>179</v>
      </c>
      <c r="H77" s="75" t="s">
        <v>178</v>
      </c>
      <c r="I77" s="55" t="s">
        <v>65</v>
      </c>
      <c r="J77" s="72" t="s">
        <v>108</v>
      </c>
      <c r="K77" s="52" t="s">
        <v>169</v>
      </c>
      <c r="M77" s="44">
        <v>502</v>
      </c>
      <c r="N77" s="43" t="s">
        <v>162</v>
      </c>
    </row>
    <row r="78" spans="1:14" s="37" customFormat="1" x14ac:dyDescent="0.25">
      <c r="A78" s="79"/>
      <c r="B78" s="79"/>
      <c r="C78" s="35" t="s">
        <v>14</v>
      </c>
      <c r="D78" s="36">
        <v>284</v>
      </c>
      <c r="E78" s="38">
        <v>34.200000000000003</v>
      </c>
      <c r="F78" s="36">
        <f t="shared" ref="F78" si="37">E78/D78*100</f>
        <v>12.042253521126762</v>
      </c>
      <c r="G78" s="76"/>
      <c r="H78" s="76"/>
      <c r="I78" s="56"/>
      <c r="J78" s="73"/>
      <c r="K78" s="53"/>
    </row>
    <row r="79" spans="1:14" s="37" customFormat="1" x14ac:dyDescent="0.25">
      <c r="A79" s="79"/>
      <c r="B79" s="79"/>
      <c r="C79" s="35" t="s">
        <v>16</v>
      </c>
      <c r="D79" s="36">
        <v>0</v>
      </c>
      <c r="E79" s="36">
        <v>0</v>
      </c>
      <c r="F79" s="36"/>
      <c r="G79" s="76"/>
      <c r="H79" s="76"/>
      <c r="I79" s="56"/>
      <c r="J79" s="73"/>
      <c r="K79" s="53"/>
    </row>
    <row r="80" spans="1:14" s="37" customFormat="1" x14ac:dyDescent="0.25">
      <c r="A80" s="79"/>
      <c r="B80" s="79"/>
      <c r="C80" s="35" t="s">
        <v>15</v>
      </c>
      <c r="D80" s="36">
        <v>0</v>
      </c>
      <c r="E80" s="36">
        <v>0</v>
      </c>
      <c r="F80" s="36"/>
      <c r="G80" s="76"/>
      <c r="H80" s="76"/>
      <c r="I80" s="56"/>
      <c r="J80" s="73"/>
      <c r="K80" s="53"/>
    </row>
    <row r="81" spans="1:14" s="37" customFormat="1" ht="86.45" customHeight="1" x14ac:dyDescent="0.25">
      <c r="A81" s="80"/>
      <c r="B81" s="80"/>
      <c r="C81" s="35" t="s">
        <v>17</v>
      </c>
      <c r="D81" s="36">
        <v>0</v>
      </c>
      <c r="E81" s="36">
        <v>0</v>
      </c>
      <c r="F81" s="36"/>
      <c r="G81" s="77"/>
      <c r="H81" s="77"/>
      <c r="I81" s="57"/>
      <c r="J81" s="74"/>
      <c r="K81" s="54"/>
    </row>
    <row r="82" spans="1:14" s="37" customFormat="1" ht="27.75" customHeight="1" x14ac:dyDescent="0.25">
      <c r="A82" s="61" t="s">
        <v>192</v>
      </c>
      <c r="B82" s="61" t="s">
        <v>191</v>
      </c>
      <c r="C82" s="35" t="s">
        <v>13</v>
      </c>
      <c r="D82" s="36">
        <f t="shared" ref="D82:E82" si="38">D83+D84+D85+D86</f>
        <v>0</v>
      </c>
      <c r="E82" s="36">
        <f t="shared" si="38"/>
        <v>1560</v>
      </c>
      <c r="F82" s="36" t="e">
        <f>E82/D82*100</f>
        <v>#DIV/0!</v>
      </c>
      <c r="G82" s="69" t="s">
        <v>193</v>
      </c>
      <c r="H82" s="52" t="s">
        <v>204</v>
      </c>
      <c r="I82" s="55" t="s">
        <v>145</v>
      </c>
      <c r="J82" s="72" t="s">
        <v>68</v>
      </c>
      <c r="K82" s="52" t="s">
        <v>194</v>
      </c>
      <c r="M82" s="40" t="s">
        <v>137</v>
      </c>
      <c r="N82" s="41">
        <v>7810120360</v>
      </c>
    </row>
    <row r="83" spans="1:14" s="37" customFormat="1" ht="27.75" customHeight="1" x14ac:dyDescent="0.25">
      <c r="A83" s="61"/>
      <c r="B83" s="61"/>
      <c r="C83" s="35" t="s">
        <v>14</v>
      </c>
      <c r="D83" s="36">
        <v>0</v>
      </c>
      <c r="E83" s="38">
        <v>1560</v>
      </c>
      <c r="F83" s="36" t="e">
        <f t="shared" ref="F83" si="39">E83/D83*100</f>
        <v>#DIV/0!</v>
      </c>
      <c r="G83" s="70"/>
      <c r="H83" s="53"/>
      <c r="I83" s="56"/>
      <c r="J83" s="73"/>
      <c r="K83" s="53"/>
    </row>
    <row r="84" spans="1:14" s="37" customFormat="1" ht="27.75" customHeight="1" x14ac:dyDescent="0.25">
      <c r="A84" s="61"/>
      <c r="B84" s="61"/>
      <c r="C84" s="35" t="s">
        <v>16</v>
      </c>
      <c r="D84" s="36">
        <v>0</v>
      </c>
      <c r="E84" s="36">
        <v>0</v>
      </c>
      <c r="F84" s="36"/>
      <c r="G84" s="70"/>
      <c r="H84" s="53"/>
      <c r="I84" s="56"/>
      <c r="J84" s="73"/>
      <c r="K84" s="53"/>
    </row>
    <row r="85" spans="1:14" s="37" customFormat="1" ht="27.75" customHeight="1" x14ac:dyDescent="0.25">
      <c r="A85" s="61"/>
      <c r="B85" s="61"/>
      <c r="C85" s="35" t="s">
        <v>15</v>
      </c>
      <c r="D85" s="36">
        <v>0</v>
      </c>
      <c r="E85" s="36">
        <v>0</v>
      </c>
      <c r="F85" s="36"/>
      <c r="G85" s="70"/>
      <c r="H85" s="53"/>
      <c r="I85" s="56"/>
      <c r="J85" s="73"/>
      <c r="K85" s="53"/>
    </row>
    <row r="86" spans="1:14" s="37" customFormat="1" ht="27.75" customHeight="1" x14ac:dyDescent="0.25">
      <c r="A86" s="61"/>
      <c r="B86" s="61"/>
      <c r="C86" s="35" t="s">
        <v>17</v>
      </c>
      <c r="D86" s="36">
        <v>0</v>
      </c>
      <c r="E86" s="36">
        <v>0</v>
      </c>
      <c r="F86" s="36"/>
      <c r="G86" s="71"/>
      <c r="H86" s="54"/>
      <c r="I86" s="57"/>
      <c r="J86" s="74"/>
      <c r="K86" s="54"/>
    </row>
    <row r="87" spans="1:14" s="37" customFormat="1" ht="13.9" customHeight="1" x14ac:dyDescent="0.25">
      <c r="A87" s="47" t="s">
        <v>50</v>
      </c>
      <c r="B87" s="47" t="s">
        <v>96</v>
      </c>
      <c r="C87" s="5" t="s">
        <v>13</v>
      </c>
      <c r="D87" s="30">
        <f>D88+D89+D90</f>
        <v>220874.50000000003</v>
      </c>
      <c r="E87" s="30">
        <f>E88+E89+E90</f>
        <v>131964.29999999999</v>
      </c>
      <c r="F87" s="30">
        <f t="shared" ref="F87:F88" si="40">E87/D87*100</f>
        <v>59.746281259267128</v>
      </c>
      <c r="G87" s="58"/>
      <c r="H87" s="21" t="s">
        <v>18</v>
      </c>
      <c r="I87" s="1">
        <f>COUNTA(I92:I116)</f>
        <v>5</v>
      </c>
      <c r="J87" s="58" t="s">
        <v>97</v>
      </c>
      <c r="K87" s="58"/>
    </row>
    <row r="88" spans="1:14" s="37" customFormat="1" ht="13.9" customHeight="1" x14ac:dyDescent="0.25">
      <c r="A88" s="47"/>
      <c r="B88" s="47"/>
      <c r="C88" s="5" t="s">
        <v>14</v>
      </c>
      <c r="D88" s="30">
        <f>D93+D98+D113+D103+D108</f>
        <v>220874.50000000003</v>
      </c>
      <c r="E88" s="30">
        <f>E93+E98+E113+E103+E108</f>
        <v>131964.29999999999</v>
      </c>
      <c r="F88" s="30">
        <f t="shared" si="40"/>
        <v>59.746281259267128</v>
      </c>
      <c r="G88" s="59"/>
      <c r="H88" s="21" t="s">
        <v>19</v>
      </c>
      <c r="I88" s="1">
        <f>COUNTIF(I92:I116,"да")</f>
        <v>0</v>
      </c>
      <c r="J88" s="59"/>
      <c r="K88" s="59"/>
    </row>
    <row r="89" spans="1:14" s="37" customFormat="1" ht="13.9" customHeight="1" x14ac:dyDescent="0.25">
      <c r="A89" s="47"/>
      <c r="B89" s="47"/>
      <c r="C89" s="5" t="s">
        <v>16</v>
      </c>
      <c r="D89" s="30">
        <f t="shared" ref="D89:E91" si="41">D94+D99+D114</f>
        <v>0</v>
      </c>
      <c r="E89" s="30">
        <f t="shared" si="41"/>
        <v>0</v>
      </c>
      <c r="F89" s="30"/>
      <c r="G89" s="59"/>
      <c r="H89" s="21" t="s">
        <v>20</v>
      </c>
      <c r="I89" s="1">
        <f>COUNTIF(I92:I116,"частично")</f>
        <v>2</v>
      </c>
      <c r="J89" s="59"/>
      <c r="K89" s="59"/>
    </row>
    <row r="90" spans="1:14" s="37" customFormat="1" ht="13.9" customHeight="1" x14ac:dyDescent="0.25">
      <c r="A90" s="47"/>
      <c r="B90" s="47"/>
      <c r="C90" s="5" t="s">
        <v>15</v>
      </c>
      <c r="D90" s="30">
        <f t="shared" si="41"/>
        <v>0</v>
      </c>
      <c r="E90" s="30">
        <f t="shared" si="41"/>
        <v>0</v>
      </c>
      <c r="F90" s="30"/>
      <c r="G90" s="59"/>
      <c r="H90" s="21" t="s">
        <v>21</v>
      </c>
      <c r="I90" s="1">
        <f>COUNTIF(I92:I116,"нет")</f>
        <v>3</v>
      </c>
      <c r="J90" s="59"/>
      <c r="K90" s="59"/>
    </row>
    <row r="91" spans="1:14" s="37" customFormat="1" ht="64.150000000000006" customHeight="1" x14ac:dyDescent="0.25">
      <c r="A91" s="47"/>
      <c r="B91" s="47"/>
      <c r="C91" s="5" t="s">
        <v>17</v>
      </c>
      <c r="D91" s="30">
        <f t="shared" si="41"/>
        <v>0</v>
      </c>
      <c r="E91" s="30">
        <f t="shared" si="41"/>
        <v>0</v>
      </c>
      <c r="F91" s="30"/>
      <c r="G91" s="60"/>
      <c r="H91" s="21" t="s">
        <v>22</v>
      </c>
      <c r="I91" s="2">
        <f>I88/I87*100</f>
        <v>0</v>
      </c>
      <c r="J91" s="60"/>
      <c r="K91" s="60"/>
    </row>
    <row r="92" spans="1:14" s="37" customFormat="1" ht="13.9" customHeight="1" x14ac:dyDescent="0.25">
      <c r="A92" s="78" t="s">
        <v>70</v>
      </c>
      <c r="B92" s="78" t="s">
        <v>95</v>
      </c>
      <c r="C92" s="35" t="s">
        <v>13</v>
      </c>
      <c r="D92" s="36">
        <f t="shared" ref="D92:E92" si="42">D93+D94+D95+D96</f>
        <v>137621.20000000001</v>
      </c>
      <c r="E92" s="36">
        <f t="shared" si="42"/>
        <v>92591.5</v>
      </c>
      <c r="F92" s="36">
        <f t="shared" ref="F92:F93" si="43">E92/D92*100</f>
        <v>67.279968493226335</v>
      </c>
      <c r="G92" s="69" t="s">
        <v>130</v>
      </c>
      <c r="H92" s="69" t="s">
        <v>148</v>
      </c>
      <c r="I92" s="55" t="s">
        <v>65</v>
      </c>
      <c r="J92" s="72" t="s">
        <v>97</v>
      </c>
      <c r="K92" s="52"/>
    </row>
    <row r="93" spans="1:14" s="37" customFormat="1" ht="13.9" customHeight="1" x14ac:dyDescent="0.25">
      <c r="A93" s="79"/>
      <c r="B93" s="79"/>
      <c r="C93" s="35" t="s">
        <v>14</v>
      </c>
      <c r="D93" s="36">
        <v>137621.20000000001</v>
      </c>
      <c r="E93" s="38">
        <v>92591.5</v>
      </c>
      <c r="F93" s="36">
        <f t="shared" si="43"/>
        <v>67.279968493226335</v>
      </c>
      <c r="G93" s="70"/>
      <c r="H93" s="70"/>
      <c r="I93" s="56"/>
      <c r="J93" s="73"/>
      <c r="K93" s="53"/>
    </row>
    <row r="94" spans="1:14" s="37" customFormat="1" ht="13.9" customHeight="1" x14ac:dyDescent="0.25">
      <c r="A94" s="79"/>
      <c r="B94" s="79"/>
      <c r="C94" s="35" t="s">
        <v>16</v>
      </c>
      <c r="D94" s="36">
        <v>0</v>
      </c>
      <c r="E94" s="36">
        <v>0</v>
      </c>
      <c r="F94" s="36"/>
      <c r="G94" s="70"/>
      <c r="H94" s="70"/>
      <c r="I94" s="56"/>
      <c r="J94" s="73"/>
      <c r="K94" s="53"/>
    </row>
    <row r="95" spans="1:14" s="37" customFormat="1" ht="13.9" customHeight="1" x14ac:dyDescent="0.25">
      <c r="A95" s="79"/>
      <c r="B95" s="79"/>
      <c r="C95" s="35" t="s">
        <v>15</v>
      </c>
      <c r="D95" s="36">
        <v>0</v>
      </c>
      <c r="E95" s="36">
        <v>0</v>
      </c>
      <c r="F95" s="36"/>
      <c r="G95" s="70"/>
      <c r="H95" s="70"/>
      <c r="I95" s="56"/>
      <c r="J95" s="73"/>
      <c r="K95" s="53"/>
    </row>
    <row r="96" spans="1:14" s="37" customFormat="1" ht="34.5" customHeight="1" x14ac:dyDescent="0.25">
      <c r="A96" s="80"/>
      <c r="B96" s="80"/>
      <c r="C96" s="35" t="s">
        <v>17</v>
      </c>
      <c r="D96" s="36">
        <v>0</v>
      </c>
      <c r="E96" s="36">
        <v>0</v>
      </c>
      <c r="F96" s="36"/>
      <c r="G96" s="71"/>
      <c r="H96" s="71"/>
      <c r="I96" s="57"/>
      <c r="J96" s="74"/>
      <c r="K96" s="54"/>
    </row>
    <row r="97" spans="1:11" s="37" customFormat="1" ht="13.9" customHeight="1" x14ac:dyDescent="0.25">
      <c r="A97" s="78" t="s">
        <v>71</v>
      </c>
      <c r="B97" s="78" t="s">
        <v>94</v>
      </c>
      <c r="C97" s="35" t="s">
        <v>13</v>
      </c>
      <c r="D97" s="36">
        <f t="shared" ref="D97:E97" si="44">D98+D99+D100+D101</f>
        <v>61934</v>
      </c>
      <c r="E97" s="36">
        <f t="shared" si="44"/>
        <v>39372.800000000003</v>
      </c>
      <c r="F97" s="36">
        <f t="shared" ref="F97:F98" si="45">E97/D97*100</f>
        <v>63.572189750379437</v>
      </c>
      <c r="G97" s="69" t="s">
        <v>180</v>
      </c>
      <c r="H97" s="69" t="s">
        <v>205</v>
      </c>
      <c r="I97" s="55" t="s">
        <v>65</v>
      </c>
      <c r="J97" s="72" t="s">
        <v>97</v>
      </c>
      <c r="K97" s="52" t="s">
        <v>206</v>
      </c>
    </row>
    <row r="98" spans="1:11" s="37" customFormat="1" ht="13.9" customHeight="1" x14ac:dyDescent="0.25">
      <c r="A98" s="79"/>
      <c r="B98" s="79"/>
      <c r="C98" s="35" t="s">
        <v>14</v>
      </c>
      <c r="D98" s="36">
        <v>61934</v>
      </c>
      <c r="E98" s="38">
        <v>39372.800000000003</v>
      </c>
      <c r="F98" s="36">
        <f t="shared" si="45"/>
        <v>63.572189750379437</v>
      </c>
      <c r="G98" s="70"/>
      <c r="H98" s="70"/>
      <c r="I98" s="56"/>
      <c r="J98" s="73"/>
      <c r="K98" s="53"/>
    </row>
    <row r="99" spans="1:11" s="37" customFormat="1" ht="13.9" customHeight="1" x14ac:dyDescent="0.25">
      <c r="A99" s="79"/>
      <c r="B99" s="79"/>
      <c r="C99" s="35" t="s">
        <v>16</v>
      </c>
      <c r="D99" s="36">
        <v>0</v>
      </c>
      <c r="E99" s="36">
        <v>0</v>
      </c>
      <c r="F99" s="36"/>
      <c r="G99" s="70"/>
      <c r="H99" s="70"/>
      <c r="I99" s="56"/>
      <c r="J99" s="73"/>
      <c r="K99" s="53"/>
    </row>
    <row r="100" spans="1:11" s="37" customFormat="1" ht="13.9" customHeight="1" x14ac:dyDescent="0.25">
      <c r="A100" s="79"/>
      <c r="B100" s="79"/>
      <c r="C100" s="35" t="s">
        <v>15</v>
      </c>
      <c r="D100" s="36">
        <v>0</v>
      </c>
      <c r="E100" s="36">
        <v>0</v>
      </c>
      <c r="F100" s="36"/>
      <c r="G100" s="70"/>
      <c r="H100" s="70"/>
      <c r="I100" s="56"/>
      <c r="J100" s="73"/>
      <c r="K100" s="53"/>
    </row>
    <row r="101" spans="1:11" s="37" customFormat="1" ht="174" customHeight="1" x14ac:dyDescent="0.25">
      <c r="A101" s="80"/>
      <c r="B101" s="80"/>
      <c r="C101" s="35" t="s">
        <v>17</v>
      </c>
      <c r="D101" s="36">
        <v>0</v>
      </c>
      <c r="E101" s="36">
        <v>0</v>
      </c>
      <c r="F101" s="36"/>
      <c r="G101" s="71"/>
      <c r="H101" s="71"/>
      <c r="I101" s="57"/>
      <c r="J101" s="74"/>
      <c r="K101" s="54"/>
    </row>
    <row r="102" spans="1:11" s="37" customFormat="1" ht="13.9" customHeight="1" x14ac:dyDescent="0.25">
      <c r="A102" s="82" t="s">
        <v>72</v>
      </c>
      <c r="B102" s="78" t="s">
        <v>93</v>
      </c>
      <c r="C102" s="35" t="s">
        <v>13</v>
      </c>
      <c r="D102" s="36">
        <f t="shared" ref="D102:E102" si="46">D103+D104+D105+D106</f>
        <v>2305.1</v>
      </c>
      <c r="E102" s="36">
        <f t="shared" si="46"/>
        <v>0</v>
      </c>
      <c r="F102" s="36">
        <f t="shared" ref="F102:F103" si="47">E102/D102*100</f>
        <v>0</v>
      </c>
      <c r="G102" s="69" t="s">
        <v>181</v>
      </c>
      <c r="H102" s="69" t="s">
        <v>182</v>
      </c>
      <c r="I102" s="55" t="s">
        <v>174</v>
      </c>
      <c r="J102" s="72" t="s">
        <v>97</v>
      </c>
      <c r="K102" s="52" t="s">
        <v>207</v>
      </c>
    </row>
    <row r="103" spans="1:11" s="37" customFormat="1" ht="13.9" customHeight="1" x14ac:dyDescent="0.25">
      <c r="A103" s="79"/>
      <c r="B103" s="79"/>
      <c r="C103" s="35" t="s">
        <v>14</v>
      </c>
      <c r="D103" s="36">
        <v>2305.1</v>
      </c>
      <c r="E103" s="38">
        <v>0</v>
      </c>
      <c r="F103" s="36">
        <f t="shared" si="47"/>
        <v>0</v>
      </c>
      <c r="G103" s="70"/>
      <c r="H103" s="70"/>
      <c r="I103" s="56"/>
      <c r="J103" s="73"/>
      <c r="K103" s="53"/>
    </row>
    <row r="104" spans="1:11" s="37" customFormat="1" ht="13.9" customHeight="1" x14ac:dyDescent="0.25">
      <c r="A104" s="79"/>
      <c r="B104" s="79"/>
      <c r="C104" s="35" t="s">
        <v>16</v>
      </c>
      <c r="D104" s="36">
        <v>0</v>
      </c>
      <c r="E104" s="36">
        <v>0</v>
      </c>
      <c r="F104" s="36"/>
      <c r="G104" s="70"/>
      <c r="H104" s="70"/>
      <c r="I104" s="56"/>
      <c r="J104" s="73"/>
      <c r="K104" s="53"/>
    </row>
    <row r="105" spans="1:11" s="37" customFormat="1" ht="13.9" customHeight="1" x14ac:dyDescent="0.25">
      <c r="A105" s="79"/>
      <c r="B105" s="79"/>
      <c r="C105" s="35" t="s">
        <v>15</v>
      </c>
      <c r="D105" s="36">
        <v>0</v>
      </c>
      <c r="E105" s="36">
        <v>0</v>
      </c>
      <c r="F105" s="36"/>
      <c r="G105" s="70"/>
      <c r="H105" s="70"/>
      <c r="I105" s="56"/>
      <c r="J105" s="73"/>
      <c r="K105" s="53"/>
    </row>
    <row r="106" spans="1:11" s="37" customFormat="1" ht="198" customHeight="1" x14ac:dyDescent="0.25">
      <c r="A106" s="80"/>
      <c r="B106" s="80"/>
      <c r="C106" s="35" t="s">
        <v>17</v>
      </c>
      <c r="D106" s="36">
        <v>0</v>
      </c>
      <c r="E106" s="36">
        <v>0</v>
      </c>
      <c r="F106" s="36"/>
      <c r="G106" s="71"/>
      <c r="H106" s="71"/>
      <c r="I106" s="57"/>
      <c r="J106" s="74"/>
      <c r="K106" s="54"/>
    </row>
    <row r="107" spans="1:11" s="37" customFormat="1" ht="13.9" customHeight="1" x14ac:dyDescent="0.25">
      <c r="A107" s="82" t="s">
        <v>183</v>
      </c>
      <c r="B107" s="78" t="s">
        <v>184</v>
      </c>
      <c r="C107" s="35" t="s">
        <v>13</v>
      </c>
      <c r="D107" s="36">
        <f t="shared" ref="D107:E107" si="48">D108+D109+D110+D111</f>
        <v>13478.1</v>
      </c>
      <c r="E107" s="36">
        <f t="shared" si="48"/>
        <v>0</v>
      </c>
      <c r="F107" s="36">
        <f t="shared" ref="F107:F108" si="49">E107/D107*100</f>
        <v>0</v>
      </c>
      <c r="G107" s="69" t="s">
        <v>187</v>
      </c>
      <c r="H107" s="69" t="s">
        <v>208</v>
      </c>
      <c r="I107" s="55" t="s">
        <v>174</v>
      </c>
      <c r="J107" s="72" t="s">
        <v>97</v>
      </c>
      <c r="K107" s="52" t="s">
        <v>209</v>
      </c>
    </row>
    <row r="108" spans="1:11" s="37" customFormat="1" ht="13.9" customHeight="1" x14ac:dyDescent="0.25">
      <c r="A108" s="79"/>
      <c r="B108" s="79"/>
      <c r="C108" s="35" t="s">
        <v>14</v>
      </c>
      <c r="D108" s="36">
        <v>13478.1</v>
      </c>
      <c r="E108" s="38">
        <v>0</v>
      </c>
      <c r="F108" s="36">
        <f t="shared" si="49"/>
        <v>0</v>
      </c>
      <c r="G108" s="70"/>
      <c r="H108" s="70"/>
      <c r="I108" s="56"/>
      <c r="J108" s="73"/>
      <c r="K108" s="53"/>
    </row>
    <row r="109" spans="1:11" s="37" customFormat="1" ht="13.9" customHeight="1" x14ac:dyDescent="0.25">
      <c r="A109" s="79"/>
      <c r="B109" s="79"/>
      <c r="C109" s="35" t="s">
        <v>16</v>
      </c>
      <c r="D109" s="36">
        <v>0</v>
      </c>
      <c r="E109" s="36">
        <v>0</v>
      </c>
      <c r="F109" s="36"/>
      <c r="G109" s="70"/>
      <c r="H109" s="70"/>
      <c r="I109" s="56"/>
      <c r="J109" s="73"/>
      <c r="K109" s="53"/>
    </row>
    <row r="110" spans="1:11" s="37" customFormat="1" ht="13.9" customHeight="1" x14ac:dyDescent="0.25">
      <c r="A110" s="79"/>
      <c r="B110" s="79"/>
      <c r="C110" s="35" t="s">
        <v>15</v>
      </c>
      <c r="D110" s="36">
        <v>0</v>
      </c>
      <c r="E110" s="36">
        <v>0</v>
      </c>
      <c r="F110" s="36"/>
      <c r="G110" s="70"/>
      <c r="H110" s="70"/>
      <c r="I110" s="56"/>
      <c r="J110" s="73"/>
      <c r="K110" s="53"/>
    </row>
    <row r="111" spans="1:11" s="37" customFormat="1" ht="42.75" customHeight="1" x14ac:dyDescent="0.25">
      <c r="A111" s="80"/>
      <c r="B111" s="80"/>
      <c r="C111" s="35" t="s">
        <v>17</v>
      </c>
      <c r="D111" s="36">
        <v>0</v>
      </c>
      <c r="E111" s="36">
        <v>0</v>
      </c>
      <c r="F111" s="36"/>
      <c r="G111" s="71"/>
      <c r="H111" s="71"/>
      <c r="I111" s="57"/>
      <c r="J111" s="74"/>
      <c r="K111" s="54"/>
    </row>
    <row r="112" spans="1:11" s="37" customFormat="1" ht="13.9" customHeight="1" x14ac:dyDescent="0.25">
      <c r="A112" s="82" t="s">
        <v>185</v>
      </c>
      <c r="B112" s="78" t="s">
        <v>186</v>
      </c>
      <c r="C112" s="35" t="s">
        <v>13</v>
      </c>
      <c r="D112" s="36">
        <f t="shared" ref="D112:E112" si="50">D113+D114+D115+D116</f>
        <v>5536.1</v>
      </c>
      <c r="E112" s="36">
        <f t="shared" si="50"/>
        <v>0</v>
      </c>
      <c r="F112" s="36">
        <f t="shared" ref="F112:F113" si="51">E112/D112*100</f>
        <v>0</v>
      </c>
      <c r="G112" s="69" t="s">
        <v>188</v>
      </c>
      <c r="H112" s="69" t="s">
        <v>210</v>
      </c>
      <c r="I112" s="55" t="s">
        <v>174</v>
      </c>
      <c r="J112" s="72" t="s">
        <v>97</v>
      </c>
      <c r="K112" s="52" t="s">
        <v>211</v>
      </c>
    </row>
    <row r="113" spans="1:14" s="37" customFormat="1" ht="13.9" customHeight="1" x14ac:dyDescent="0.25">
      <c r="A113" s="79"/>
      <c r="B113" s="79"/>
      <c r="C113" s="35" t="s">
        <v>14</v>
      </c>
      <c r="D113" s="36">
        <v>5536.1</v>
      </c>
      <c r="E113" s="38">
        <v>0</v>
      </c>
      <c r="F113" s="36">
        <f t="shared" si="51"/>
        <v>0</v>
      </c>
      <c r="G113" s="70"/>
      <c r="H113" s="70"/>
      <c r="I113" s="56"/>
      <c r="J113" s="73"/>
      <c r="K113" s="53"/>
    </row>
    <row r="114" spans="1:14" s="37" customFormat="1" ht="13.9" customHeight="1" x14ac:dyDescent="0.25">
      <c r="A114" s="79"/>
      <c r="B114" s="79"/>
      <c r="C114" s="35" t="s">
        <v>16</v>
      </c>
      <c r="D114" s="36">
        <v>0</v>
      </c>
      <c r="E114" s="36">
        <v>0</v>
      </c>
      <c r="F114" s="36"/>
      <c r="G114" s="70"/>
      <c r="H114" s="70"/>
      <c r="I114" s="56"/>
      <c r="J114" s="73"/>
      <c r="K114" s="53"/>
    </row>
    <row r="115" spans="1:14" s="37" customFormat="1" ht="13.9" customHeight="1" x14ac:dyDescent="0.25">
      <c r="A115" s="79"/>
      <c r="B115" s="79"/>
      <c r="C115" s="35" t="s">
        <v>15</v>
      </c>
      <c r="D115" s="36">
        <v>0</v>
      </c>
      <c r="E115" s="36">
        <v>0</v>
      </c>
      <c r="F115" s="36"/>
      <c r="G115" s="70"/>
      <c r="H115" s="70"/>
      <c r="I115" s="56"/>
      <c r="J115" s="73"/>
      <c r="K115" s="53"/>
    </row>
    <row r="116" spans="1:14" s="37" customFormat="1" ht="49.5" customHeight="1" x14ac:dyDescent="0.25">
      <c r="A116" s="80"/>
      <c r="B116" s="80"/>
      <c r="C116" s="35" t="s">
        <v>17</v>
      </c>
      <c r="D116" s="36">
        <v>0</v>
      </c>
      <c r="E116" s="36">
        <v>0</v>
      </c>
      <c r="F116" s="36"/>
      <c r="G116" s="71"/>
      <c r="H116" s="71"/>
      <c r="I116" s="57"/>
      <c r="J116" s="74"/>
      <c r="K116" s="54"/>
    </row>
    <row r="117" spans="1:14" s="12" customFormat="1" ht="14.25" x14ac:dyDescent="0.2">
      <c r="A117" s="62" t="s">
        <v>27</v>
      </c>
      <c r="B117" s="62" t="s">
        <v>86</v>
      </c>
      <c r="C117" s="3" t="s">
        <v>13</v>
      </c>
      <c r="D117" s="22">
        <f>D118+D119+D120+D121</f>
        <v>120</v>
      </c>
      <c r="E117" s="22">
        <f>E118+E119+E120+E121</f>
        <v>0</v>
      </c>
      <c r="F117" s="22">
        <f>E117/D117*100</f>
        <v>0</v>
      </c>
      <c r="G117" s="66"/>
      <c r="H117" s="9" t="s">
        <v>18</v>
      </c>
      <c r="I117" s="7">
        <f>I122</f>
        <v>1</v>
      </c>
      <c r="J117" s="66" t="s">
        <v>68</v>
      </c>
      <c r="K117" s="66"/>
    </row>
    <row r="118" spans="1:14" s="12" customFormat="1" ht="14.25" x14ac:dyDescent="0.2">
      <c r="A118" s="62"/>
      <c r="B118" s="62"/>
      <c r="C118" s="3" t="s">
        <v>14</v>
      </c>
      <c r="D118" s="22">
        <f>D123</f>
        <v>120</v>
      </c>
      <c r="E118" s="22">
        <f>E123</f>
        <v>0</v>
      </c>
      <c r="F118" s="22">
        <f t="shared" ref="F118:F139" si="52">E118/D118*100</f>
        <v>0</v>
      </c>
      <c r="G118" s="67"/>
      <c r="H118" s="9" t="s">
        <v>19</v>
      </c>
      <c r="I118" s="7">
        <f t="shared" ref="I118:I120" si="53">I123</f>
        <v>0</v>
      </c>
      <c r="J118" s="67"/>
      <c r="K118" s="67"/>
    </row>
    <row r="119" spans="1:14" s="12" customFormat="1" ht="14.25" x14ac:dyDescent="0.2">
      <c r="A119" s="62"/>
      <c r="B119" s="62"/>
      <c r="C119" s="3" t="s">
        <v>16</v>
      </c>
      <c r="D119" s="22">
        <f t="shared" ref="D119:E121" si="54">D124</f>
        <v>0</v>
      </c>
      <c r="E119" s="22">
        <f t="shared" si="54"/>
        <v>0</v>
      </c>
      <c r="F119" s="22"/>
      <c r="G119" s="67"/>
      <c r="H119" s="9" t="s">
        <v>20</v>
      </c>
      <c r="I119" s="7">
        <f t="shared" si="53"/>
        <v>0</v>
      </c>
      <c r="J119" s="67"/>
      <c r="K119" s="67"/>
    </row>
    <row r="120" spans="1:14" s="12" customFormat="1" ht="14.25" x14ac:dyDescent="0.2">
      <c r="A120" s="62"/>
      <c r="B120" s="62"/>
      <c r="C120" s="3" t="s">
        <v>15</v>
      </c>
      <c r="D120" s="22">
        <f t="shared" si="54"/>
        <v>0</v>
      </c>
      <c r="E120" s="22">
        <f t="shared" si="54"/>
        <v>0</v>
      </c>
      <c r="F120" s="22"/>
      <c r="G120" s="67"/>
      <c r="H120" s="9" t="s">
        <v>21</v>
      </c>
      <c r="I120" s="7">
        <f t="shared" si="53"/>
        <v>1</v>
      </c>
      <c r="J120" s="67"/>
      <c r="K120" s="67"/>
    </row>
    <row r="121" spans="1:14" s="12" customFormat="1" ht="63" customHeight="1" x14ac:dyDescent="0.2">
      <c r="A121" s="62"/>
      <c r="B121" s="62"/>
      <c r="C121" s="3" t="s">
        <v>17</v>
      </c>
      <c r="D121" s="22">
        <f t="shared" si="54"/>
        <v>0</v>
      </c>
      <c r="E121" s="22">
        <f t="shared" si="54"/>
        <v>0</v>
      </c>
      <c r="F121" s="22"/>
      <c r="G121" s="68"/>
      <c r="H121" s="9" t="s">
        <v>22</v>
      </c>
      <c r="I121" s="8">
        <f>I118/I117*100</f>
        <v>0</v>
      </c>
      <c r="J121" s="68"/>
      <c r="K121" s="68"/>
    </row>
    <row r="122" spans="1:14" ht="13.9" customHeight="1" x14ac:dyDescent="0.25">
      <c r="A122" s="47" t="s">
        <v>29</v>
      </c>
      <c r="B122" s="47" t="s">
        <v>92</v>
      </c>
      <c r="C122" s="5" t="s">
        <v>13</v>
      </c>
      <c r="D122" s="30">
        <f>D123+D124+D125+D126</f>
        <v>120</v>
      </c>
      <c r="E122" s="30">
        <f>E123+E124+E125+E126</f>
        <v>0</v>
      </c>
      <c r="F122" s="30">
        <f t="shared" si="52"/>
        <v>0</v>
      </c>
      <c r="G122" s="81"/>
      <c r="H122" s="21" t="s">
        <v>18</v>
      </c>
      <c r="I122" s="1">
        <f>COUNTA(I127:I131)</f>
        <v>1</v>
      </c>
      <c r="J122" s="72" t="s">
        <v>68</v>
      </c>
      <c r="K122" s="81"/>
    </row>
    <row r="123" spans="1:14" x14ac:dyDescent="0.25">
      <c r="A123" s="47"/>
      <c r="B123" s="47"/>
      <c r="C123" s="5" t="s">
        <v>14</v>
      </c>
      <c r="D123" s="30">
        <f>D128</f>
        <v>120</v>
      </c>
      <c r="E123" s="30">
        <f>E128</f>
        <v>0</v>
      </c>
      <c r="F123" s="30">
        <f t="shared" si="52"/>
        <v>0</v>
      </c>
      <c r="G123" s="81"/>
      <c r="H123" s="21" t="s">
        <v>19</v>
      </c>
      <c r="I123" s="1">
        <f>COUNTIF(I127:I131,"да")</f>
        <v>0</v>
      </c>
      <c r="J123" s="73"/>
      <c r="K123" s="81"/>
    </row>
    <row r="124" spans="1:14" x14ac:dyDescent="0.25">
      <c r="A124" s="47"/>
      <c r="B124" s="47"/>
      <c r="C124" s="5" t="s">
        <v>16</v>
      </c>
      <c r="D124" s="30">
        <f t="shared" ref="D124:E126" si="55">D129</f>
        <v>0</v>
      </c>
      <c r="E124" s="30">
        <f t="shared" si="55"/>
        <v>0</v>
      </c>
      <c r="F124" s="30"/>
      <c r="G124" s="81"/>
      <c r="H124" s="21" t="s">
        <v>20</v>
      </c>
      <c r="I124" s="1">
        <f>COUNTIF(I127:J131,"частично")</f>
        <v>0</v>
      </c>
      <c r="J124" s="73"/>
      <c r="K124" s="81"/>
    </row>
    <row r="125" spans="1:14" x14ac:dyDescent="0.25">
      <c r="A125" s="47"/>
      <c r="B125" s="47"/>
      <c r="C125" s="5" t="s">
        <v>15</v>
      </c>
      <c r="D125" s="30">
        <f t="shared" si="55"/>
        <v>0</v>
      </c>
      <c r="E125" s="30">
        <f t="shared" si="55"/>
        <v>0</v>
      </c>
      <c r="F125" s="30"/>
      <c r="G125" s="81"/>
      <c r="H125" s="21" t="s">
        <v>21</v>
      </c>
      <c r="I125" s="1">
        <f>COUNTIF(I127:I131,"нет")</f>
        <v>1</v>
      </c>
      <c r="J125" s="73"/>
      <c r="K125" s="81"/>
    </row>
    <row r="126" spans="1:14" x14ac:dyDescent="0.25">
      <c r="A126" s="47"/>
      <c r="B126" s="47"/>
      <c r="C126" s="5" t="s">
        <v>17</v>
      </c>
      <c r="D126" s="30">
        <f t="shared" si="55"/>
        <v>0</v>
      </c>
      <c r="E126" s="30">
        <f t="shared" si="55"/>
        <v>0</v>
      </c>
      <c r="F126" s="30"/>
      <c r="G126" s="81"/>
      <c r="H126" s="21" t="s">
        <v>22</v>
      </c>
      <c r="I126" s="2">
        <f>I123/I122*100</f>
        <v>0</v>
      </c>
      <c r="J126" s="74"/>
      <c r="K126" s="81"/>
    </row>
    <row r="127" spans="1:14" ht="30.75" customHeight="1" x14ac:dyDescent="0.25">
      <c r="A127" s="61" t="s">
        <v>28</v>
      </c>
      <c r="B127" s="61" t="s">
        <v>91</v>
      </c>
      <c r="C127" s="35" t="s">
        <v>13</v>
      </c>
      <c r="D127" s="36">
        <f t="shared" ref="D127:E127" si="56">D128+D129+D130+D131</f>
        <v>120</v>
      </c>
      <c r="E127" s="36">
        <f t="shared" si="56"/>
        <v>0</v>
      </c>
      <c r="F127" s="36">
        <f t="shared" ref="F127:F128" si="57">E127/D127*100</f>
        <v>0</v>
      </c>
      <c r="G127" s="69" t="s">
        <v>171</v>
      </c>
      <c r="H127" s="69" t="s">
        <v>189</v>
      </c>
      <c r="I127" s="55" t="s">
        <v>174</v>
      </c>
      <c r="J127" s="72" t="s">
        <v>68</v>
      </c>
      <c r="K127" s="52" t="s">
        <v>190</v>
      </c>
      <c r="M127" s="40" t="s">
        <v>137</v>
      </c>
      <c r="N127" s="41" t="s">
        <v>149</v>
      </c>
    </row>
    <row r="128" spans="1:14" ht="30.75" customHeight="1" x14ac:dyDescent="0.25">
      <c r="A128" s="61"/>
      <c r="B128" s="61"/>
      <c r="C128" s="35" t="s">
        <v>14</v>
      </c>
      <c r="D128" s="36">
        <v>120</v>
      </c>
      <c r="E128" s="38">
        <v>0</v>
      </c>
      <c r="F128" s="36">
        <f t="shared" si="57"/>
        <v>0</v>
      </c>
      <c r="G128" s="70"/>
      <c r="H128" s="70"/>
      <c r="I128" s="56"/>
      <c r="J128" s="73"/>
      <c r="K128" s="53"/>
    </row>
    <row r="129" spans="1:11" ht="30.75" customHeight="1" x14ac:dyDescent="0.25">
      <c r="A129" s="61"/>
      <c r="B129" s="61"/>
      <c r="C129" s="35" t="s">
        <v>16</v>
      </c>
      <c r="D129" s="36">
        <v>0</v>
      </c>
      <c r="E129" s="36">
        <v>0</v>
      </c>
      <c r="F129" s="36"/>
      <c r="G129" s="70"/>
      <c r="H129" s="70"/>
      <c r="I129" s="56"/>
      <c r="J129" s="73"/>
      <c r="K129" s="53"/>
    </row>
    <row r="130" spans="1:11" ht="30.75" customHeight="1" x14ac:dyDescent="0.25">
      <c r="A130" s="61"/>
      <c r="B130" s="61"/>
      <c r="C130" s="35" t="s">
        <v>15</v>
      </c>
      <c r="D130" s="36">
        <v>0</v>
      </c>
      <c r="E130" s="36">
        <v>0</v>
      </c>
      <c r="F130" s="36"/>
      <c r="G130" s="70"/>
      <c r="H130" s="70"/>
      <c r="I130" s="56"/>
      <c r="J130" s="73"/>
      <c r="K130" s="53"/>
    </row>
    <row r="131" spans="1:11" ht="30.75" customHeight="1" x14ac:dyDescent="0.25">
      <c r="A131" s="61"/>
      <c r="B131" s="61"/>
      <c r="C131" s="35" t="s">
        <v>17</v>
      </c>
      <c r="D131" s="36">
        <v>0</v>
      </c>
      <c r="E131" s="36">
        <v>0</v>
      </c>
      <c r="F131" s="36"/>
      <c r="G131" s="71"/>
      <c r="H131" s="71"/>
      <c r="I131" s="57"/>
      <c r="J131" s="74"/>
      <c r="K131" s="54"/>
    </row>
    <row r="132" spans="1:11" s="12" customFormat="1" ht="24" customHeight="1" x14ac:dyDescent="0.2">
      <c r="A132" s="62" t="s">
        <v>64</v>
      </c>
      <c r="B132" s="62" t="s">
        <v>160</v>
      </c>
      <c r="C132" s="3" t="s">
        <v>13</v>
      </c>
      <c r="D132" s="22">
        <f>D133+D134+D135+D136</f>
        <v>142499.70000000001</v>
      </c>
      <c r="E132" s="22">
        <f>E133+E134+E135+E136</f>
        <v>99904.099999999991</v>
      </c>
      <c r="F132" s="22">
        <f t="shared" si="52"/>
        <v>70.108287947272856</v>
      </c>
      <c r="G132" s="66"/>
      <c r="H132" s="9" t="s">
        <v>18</v>
      </c>
      <c r="I132" s="7">
        <f>I137</f>
        <v>3</v>
      </c>
      <c r="J132" s="66" t="s">
        <v>68</v>
      </c>
      <c r="K132" s="66"/>
    </row>
    <row r="133" spans="1:11" s="12" customFormat="1" ht="24" customHeight="1" x14ac:dyDescent="0.2">
      <c r="A133" s="62"/>
      <c r="B133" s="62"/>
      <c r="C133" s="3" t="s">
        <v>14</v>
      </c>
      <c r="D133" s="22">
        <f>D138</f>
        <v>141939</v>
      </c>
      <c r="E133" s="22">
        <f>E138</f>
        <v>99904.099999999991</v>
      </c>
      <c r="F133" s="22">
        <f t="shared" si="52"/>
        <v>70.385235911201278</v>
      </c>
      <c r="G133" s="67"/>
      <c r="H133" s="9" t="s">
        <v>19</v>
      </c>
      <c r="I133" s="7">
        <f t="shared" ref="I133:I135" si="58">I138</f>
        <v>1</v>
      </c>
      <c r="J133" s="67"/>
      <c r="K133" s="67"/>
    </row>
    <row r="134" spans="1:11" s="12" customFormat="1" ht="24" customHeight="1" x14ac:dyDescent="0.2">
      <c r="A134" s="62"/>
      <c r="B134" s="62"/>
      <c r="C134" s="3" t="s">
        <v>16</v>
      </c>
      <c r="D134" s="22">
        <f t="shared" ref="D134:E136" si="59">D139</f>
        <v>560.70000000000005</v>
      </c>
      <c r="E134" s="22">
        <f t="shared" si="59"/>
        <v>0</v>
      </c>
      <c r="F134" s="22">
        <f t="shared" si="52"/>
        <v>0</v>
      </c>
      <c r="G134" s="67"/>
      <c r="H134" s="9" t="s">
        <v>20</v>
      </c>
      <c r="I134" s="7">
        <f t="shared" si="58"/>
        <v>1</v>
      </c>
      <c r="J134" s="67"/>
      <c r="K134" s="67"/>
    </row>
    <row r="135" spans="1:11" s="12" customFormat="1" ht="24" customHeight="1" x14ac:dyDescent="0.2">
      <c r="A135" s="62"/>
      <c r="B135" s="62"/>
      <c r="C135" s="3" t="s">
        <v>15</v>
      </c>
      <c r="D135" s="22">
        <f t="shared" si="59"/>
        <v>0</v>
      </c>
      <c r="E135" s="22">
        <f t="shared" si="59"/>
        <v>0</v>
      </c>
      <c r="F135" s="22"/>
      <c r="G135" s="67"/>
      <c r="H135" s="9" t="s">
        <v>21</v>
      </c>
      <c r="I135" s="7">
        <f t="shared" si="58"/>
        <v>1</v>
      </c>
      <c r="J135" s="67"/>
      <c r="K135" s="67"/>
    </row>
    <row r="136" spans="1:11" s="12" customFormat="1" ht="24" customHeight="1" x14ac:dyDescent="0.2">
      <c r="A136" s="62"/>
      <c r="B136" s="62"/>
      <c r="C136" s="3" t="s">
        <v>17</v>
      </c>
      <c r="D136" s="22">
        <f t="shared" si="59"/>
        <v>0</v>
      </c>
      <c r="E136" s="22">
        <f t="shared" si="59"/>
        <v>0</v>
      </c>
      <c r="F136" s="22"/>
      <c r="G136" s="68"/>
      <c r="H136" s="9" t="s">
        <v>22</v>
      </c>
      <c r="I136" s="8">
        <f>I133/I132*100</f>
        <v>33.333333333333329</v>
      </c>
      <c r="J136" s="68"/>
      <c r="K136" s="68"/>
    </row>
    <row r="137" spans="1:11" ht="24.75" customHeight="1" x14ac:dyDescent="0.25">
      <c r="A137" s="47" t="s">
        <v>30</v>
      </c>
      <c r="B137" s="47" t="s">
        <v>90</v>
      </c>
      <c r="C137" s="5" t="s">
        <v>13</v>
      </c>
      <c r="D137" s="30">
        <f>D138+D139+D140+D141</f>
        <v>142499.70000000001</v>
      </c>
      <c r="E137" s="30">
        <f>E138+E139+E140+E141</f>
        <v>99904.099999999991</v>
      </c>
      <c r="F137" s="30">
        <f t="shared" si="52"/>
        <v>70.108287947272856</v>
      </c>
      <c r="G137" s="58"/>
      <c r="H137" s="21" t="s">
        <v>18</v>
      </c>
      <c r="I137" s="1">
        <f>COUNTA(I142:I156)</f>
        <v>3</v>
      </c>
      <c r="J137" s="58" t="s">
        <v>68</v>
      </c>
      <c r="K137" s="58"/>
    </row>
    <row r="138" spans="1:11" ht="24.75" customHeight="1" x14ac:dyDescent="0.25">
      <c r="A138" s="47"/>
      <c r="B138" s="47"/>
      <c r="C138" s="5" t="s">
        <v>14</v>
      </c>
      <c r="D138" s="30">
        <v>141939</v>
      </c>
      <c r="E138" s="30">
        <f>E143+E148+E153</f>
        <v>99904.099999999991</v>
      </c>
      <c r="F138" s="30">
        <f t="shared" si="52"/>
        <v>70.385235911201278</v>
      </c>
      <c r="G138" s="59"/>
      <c r="H138" s="21" t="s">
        <v>19</v>
      </c>
      <c r="I138" s="1">
        <f>COUNTIF(I142:I156,"да")</f>
        <v>1</v>
      </c>
      <c r="J138" s="59"/>
      <c r="K138" s="59"/>
    </row>
    <row r="139" spans="1:11" ht="24.75" customHeight="1" x14ac:dyDescent="0.25">
      <c r="A139" s="47"/>
      <c r="B139" s="47"/>
      <c r="C139" s="5" t="s">
        <v>16</v>
      </c>
      <c r="D139" s="30">
        <f t="shared" ref="D139:E141" si="60">D144+D149+D154</f>
        <v>560.70000000000005</v>
      </c>
      <c r="E139" s="30">
        <f t="shared" si="60"/>
        <v>0</v>
      </c>
      <c r="F139" s="30">
        <f t="shared" si="52"/>
        <v>0</v>
      </c>
      <c r="G139" s="59"/>
      <c r="H139" s="21" t="s">
        <v>20</v>
      </c>
      <c r="I139" s="1">
        <f>COUNTIF(I142:I156,"частично")</f>
        <v>1</v>
      </c>
      <c r="J139" s="59"/>
      <c r="K139" s="59"/>
    </row>
    <row r="140" spans="1:11" ht="24.75" customHeight="1" x14ac:dyDescent="0.25">
      <c r="A140" s="47"/>
      <c r="B140" s="47"/>
      <c r="C140" s="5" t="s">
        <v>15</v>
      </c>
      <c r="D140" s="30">
        <f t="shared" si="60"/>
        <v>0</v>
      </c>
      <c r="E140" s="30">
        <f t="shared" si="60"/>
        <v>0</v>
      </c>
      <c r="F140" s="30"/>
      <c r="G140" s="59"/>
      <c r="H140" s="21" t="s">
        <v>21</v>
      </c>
      <c r="I140" s="1">
        <f>COUNTIF(I142:I156,"нет")</f>
        <v>1</v>
      </c>
      <c r="J140" s="59"/>
      <c r="K140" s="59"/>
    </row>
    <row r="141" spans="1:11" ht="24.75" customHeight="1" x14ac:dyDescent="0.25">
      <c r="A141" s="47"/>
      <c r="B141" s="47"/>
      <c r="C141" s="5" t="s">
        <v>17</v>
      </c>
      <c r="D141" s="30">
        <f t="shared" si="60"/>
        <v>0</v>
      </c>
      <c r="E141" s="30">
        <f t="shared" si="60"/>
        <v>0</v>
      </c>
      <c r="F141" s="30"/>
      <c r="G141" s="60"/>
      <c r="H141" s="21" t="s">
        <v>22</v>
      </c>
      <c r="I141" s="2">
        <f>I138/I137*100</f>
        <v>33.333333333333329</v>
      </c>
      <c r="J141" s="60"/>
      <c r="K141" s="60"/>
    </row>
    <row r="142" spans="1:11" ht="13.9" customHeight="1" x14ac:dyDescent="0.25">
      <c r="A142" s="61" t="s">
        <v>31</v>
      </c>
      <c r="B142" s="61" t="s">
        <v>89</v>
      </c>
      <c r="C142" s="35" t="s">
        <v>13</v>
      </c>
      <c r="D142" s="36">
        <f t="shared" ref="D142:E142" si="61">D143+D144+D145+D146</f>
        <v>141883.20000000001</v>
      </c>
      <c r="E142" s="36">
        <f t="shared" si="61"/>
        <v>98300.2</v>
      </c>
      <c r="F142" s="36">
        <f t="shared" ref="F142:F143" si="62">E142/D142*100</f>
        <v>69.282480237265574</v>
      </c>
      <c r="G142" s="69" t="s">
        <v>132</v>
      </c>
      <c r="H142" s="88" t="s">
        <v>150</v>
      </c>
      <c r="I142" s="83" t="s">
        <v>65</v>
      </c>
      <c r="J142" s="87" t="s">
        <v>68</v>
      </c>
      <c r="K142" s="86"/>
    </row>
    <row r="143" spans="1:11" ht="13.9" customHeight="1" x14ac:dyDescent="0.25">
      <c r="A143" s="61"/>
      <c r="B143" s="61"/>
      <c r="C143" s="35" t="s">
        <v>14</v>
      </c>
      <c r="D143" s="36">
        <v>141883.20000000001</v>
      </c>
      <c r="E143" s="38">
        <v>98300.2</v>
      </c>
      <c r="F143" s="36">
        <f t="shared" si="62"/>
        <v>69.282480237265574</v>
      </c>
      <c r="G143" s="70"/>
      <c r="H143" s="88"/>
      <c r="I143" s="83"/>
      <c r="J143" s="87"/>
      <c r="K143" s="86"/>
    </row>
    <row r="144" spans="1:11" ht="13.9" customHeight="1" x14ac:dyDescent="0.25">
      <c r="A144" s="61"/>
      <c r="B144" s="61"/>
      <c r="C144" s="35" t="s">
        <v>16</v>
      </c>
      <c r="D144" s="36">
        <v>0</v>
      </c>
      <c r="E144" s="36">
        <v>0</v>
      </c>
      <c r="F144" s="36"/>
      <c r="G144" s="70"/>
      <c r="H144" s="88"/>
      <c r="I144" s="83"/>
      <c r="J144" s="87"/>
      <c r="K144" s="86"/>
    </row>
    <row r="145" spans="1:11" ht="13.9" customHeight="1" x14ac:dyDescent="0.25">
      <c r="A145" s="61"/>
      <c r="B145" s="61"/>
      <c r="C145" s="35" t="s">
        <v>15</v>
      </c>
      <c r="D145" s="36">
        <v>0</v>
      </c>
      <c r="E145" s="36">
        <v>0</v>
      </c>
      <c r="F145" s="36"/>
      <c r="G145" s="70"/>
      <c r="H145" s="88"/>
      <c r="I145" s="83"/>
      <c r="J145" s="87"/>
      <c r="K145" s="86"/>
    </row>
    <row r="146" spans="1:11" ht="13.9" customHeight="1" x14ac:dyDescent="0.25">
      <c r="A146" s="61"/>
      <c r="B146" s="61"/>
      <c r="C146" s="35" t="s">
        <v>17</v>
      </c>
      <c r="D146" s="36">
        <v>0</v>
      </c>
      <c r="E146" s="36">
        <v>0</v>
      </c>
      <c r="F146" s="36"/>
      <c r="G146" s="71"/>
      <c r="H146" s="88"/>
      <c r="I146" s="83"/>
      <c r="J146" s="87"/>
      <c r="K146" s="86"/>
    </row>
    <row r="147" spans="1:11" ht="13.9" customHeight="1" x14ac:dyDescent="0.25">
      <c r="A147" s="61" t="s">
        <v>32</v>
      </c>
      <c r="B147" s="61" t="s">
        <v>88</v>
      </c>
      <c r="C147" s="35" t="s">
        <v>13</v>
      </c>
      <c r="D147" s="36">
        <f t="shared" ref="D147:E147" si="63">D148+D149+D150+D151</f>
        <v>1605</v>
      </c>
      <c r="E147" s="36">
        <f t="shared" si="63"/>
        <v>1603.9</v>
      </c>
      <c r="F147" s="36">
        <f t="shared" ref="F147:F148" si="64">E147/D147*100</f>
        <v>99.931464174454831</v>
      </c>
      <c r="G147" s="69" t="s">
        <v>133</v>
      </c>
      <c r="H147" s="69" t="s">
        <v>151</v>
      </c>
      <c r="I147" s="83" t="s">
        <v>145</v>
      </c>
      <c r="J147" s="72" t="s">
        <v>68</v>
      </c>
      <c r="K147" s="52"/>
    </row>
    <row r="148" spans="1:11" ht="13.9" customHeight="1" x14ac:dyDescent="0.25">
      <c r="A148" s="61"/>
      <c r="B148" s="61"/>
      <c r="C148" s="35" t="s">
        <v>14</v>
      </c>
      <c r="D148" s="36">
        <v>1605</v>
      </c>
      <c r="E148" s="38">
        <v>1603.9</v>
      </c>
      <c r="F148" s="36">
        <f t="shared" si="64"/>
        <v>99.931464174454831</v>
      </c>
      <c r="G148" s="70"/>
      <c r="H148" s="70"/>
      <c r="I148" s="83"/>
      <c r="J148" s="73"/>
      <c r="K148" s="53"/>
    </row>
    <row r="149" spans="1:11" ht="13.9" customHeight="1" x14ac:dyDescent="0.25">
      <c r="A149" s="61"/>
      <c r="B149" s="61"/>
      <c r="C149" s="35" t="s">
        <v>16</v>
      </c>
      <c r="D149" s="36">
        <v>0</v>
      </c>
      <c r="E149" s="36">
        <v>0</v>
      </c>
      <c r="F149" s="36"/>
      <c r="G149" s="70"/>
      <c r="H149" s="70"/>
      <c r="I149" s="83"/>
      <c r="J149" s="73"/>
      <c r="K149" s="53"/>
    </row>
    <row r="150" spans="1:11" ht="13.9" customHeight="1" x14ac:dyDescent="0.25">
      <c r="A150" s="61"/>
      <c r="B150" s="61"/>
      <c r="C150" s="35" t="s">
        <v>15</v>
      </c>
      <c r="D150" s="36">
        <v>0</v>
      </c>
      <c r="E150" s="36">
        <v>0</v>
      </c>
      <c r="F150" s="36"/>
      <c r="G150" s="70"/>
      <c r="H150" s="70"/>
      <c r="I150" s="83"/>
      <c r="J150" s="73"/>
      <c r="K150" s="53"/>
    </row>
    <row r="151" spans="1:11" ht="33.75" customHeight="1" x14ac:dyDescent="0.25">
      <c r="A151" s="61"/>
      <c r="B151" s="61"/>
      <c r="C151" s="35" t="s">
        <v>17</v>
      </c>
      <c r="D151" s="36">
        <v>0</v>
      </c>
      <c r="E151" s="36">
        <v>0</v>
      </c>
      <c r="F151" s="36"/>
      <c r="G151" s="71"/>
      <c r="H151" s="71"/>
      <c r="I151" s="83"/>
      <c r="J151" s="74"/>
      <c r="K151" s="54"/>
    </row>
    <row r="152" spans="1:11" ht="25.5" customHeight="1" x14ac:dyDescent="0.25">
      <c r="A152" s="61" t="s">
        <v>74</v>
      </c>
      <c r="B152" s="61" t="s">
        <v>87</v>
      </c>
      <c r="C152" s="35" t="s">
        <v>13</v>
      </c>
      <c r="D152" s="36">
        <f t="shared" ref="D152:E152" si="65">D153+D154</f>
        <v>560.70000000000005</v>
      </c>
      <c r="E152" s="36">
        <f t="shared" si="65"/>
        <v>0</v>
      </c>
      <c r="F152" s="36">
        <f t="shared" ref="F152" si="66">E152/D152*100</f>
        <v>0</v>
      </c>
      <c r="G152" s="69" t="s">
        <v>134</v>
      </c>
      <c r="H152" s="69" t="s">
        <v>161</v>
      </c>
      <c r="I152" s="83" t="s">
        <v>174</v>
      </c>
      <c r="J152" s="87" t="s">
        <v>68</v>
      </c>
      <c r="K152" s="86" t="s">
        <v>156</v>
      </c>
    </row>
    <row r="153" spans="1:11" ht="25.5" customHeight="1" x14ac:dyDescent="0.25">
      <c r="A153" s="61"/>
      <c r="B153" s="61"/>
      <c r="C153" s="35" t="s">
        <v>14</v>
      </c>
      <c r="D153" s="36">
        <v>0</v>
      </c>
      <c r="E153" s="36">
        <v>0</v>
      </c>
      <c r="F153" s="36"/>
      <c r="G153" s="70"/>
      <c r="H153" s="70"/>
      <c r="I153" s="83"/>
      <c r="J153" s="87"/>
      <c r="K153" s="86"/>
    </row>
    <row r="154" spans="1:11" ht="25.5" customHeight="1" x14ac:dyDescent="0.25">
      <c r="A154" s="61"/>
      <c r="B154" s="61"/>
      <c r="C154" s="35" t="s">
        <v>16</v>
      </c>
      <c r="D154" s="36">
        <v>560.70000000000005</v>
      </c>
      <c r="E154" s="38">
        <v>0</v>
      </c>
      <c r="F154" s="36">
        <f t="shared" ref="F154" si="67">E154/D154*100</f>
        <v>0</v>
      </c>
      <c r="G154" s="70"/>
      <c r="H154" s="70"/>
      <c r="I154" s="83"/>
      <c r="J154" s="87"/>
      <c r="K154" s="86"/>
    </row>
    <row r="155" spans="1:11" ht="25.5" customHeight="1" x14ac:dyDescent="0.25">
      <c r="A155" s="61"/>
      <c r="B155" s="61"/>
      <c r="C155" s="35" t="s">
        <v>15</v>
      </c>
      <c r="D155" s="36">
        <v>0</v>
      </c>
      <c r="E155" s="36">
        <v>0</v>
      </c>
      <c r="F155" s="36"/>
      <c r="G155" s="70"/>
      <c r="H155" s="70"/>
      <c r="I155" s="83"/>
      <c r="J155" s="87"/>
      <c r="K155" s="86"/>
    </row>
    <row r="156" spans="1:11" ht="25.5" customHeight="1" x14ac:dyDescent="0.25">
      <c r="A156" s="61"/>
      <c r="B156" s="61"/>
      <c r="C156" s="35" t="s">
        <v>17</v>
      </c>
      <c r="D156" s="36">
        <v>0</v>
      </c>
      <c r="E156" s="36">
        <v>0</v>
      </c>
      <c r="F156" s="36"/>
      <c r="G156" s="71"/>
      <c r="H156" s="71"/>
      <c r="I156" s="83"/>
      <c r="J156" s="87"/>
      <c r="K156" s="86"/>
    </row>
  </sheetData>
  <mergeCells count="200">
    <mergeCell ref="K62:K66"/>
    <mergeCell ref="K52:K56"/>
    <mergeCell ref="K57:K61"/>
    <mergeCell ref="A107:A111"/>
    <mergeCell ref="B107:B111"/>
    <mergeCell ref="G107:G111"/>
    <mergeCell ref="H107:H111"/>
    <mergeCell ref="I107:I111"/>
    <mergeCell ref="J107:J111"/>
    <mergeCell ref="K107:K111"/>
    <mergeCell ref="A102:A106"/>
    <mergeCell ref="B102:B106"/>
    <mergeCell ref="G102:G106"/>
    <mergeCell ref="H102:H106"/>
    <mergeCell ref="I102:I106"/>
    <mergeCell ref="J102:J106"/>
    <mergeCell ref="K102:K106"/>
    <mergeCell ref="J67:J71"/>
    <mergeCell ref="K67:K71"/>
    <mergeCell ref="A72:A76"/>
    <mergeCell ref="B72:B76"/>
    <mergeCell ref="G72:G76"/>
    <mergeCell ref="H72:H76"/>
    <mergeCell ref="I72:I76"/>
    <mergeCell ref="A67:A71"/>
    <mergeCell ref="B67:B71"/>
    <mergeCell ref="G67:G71"/>
    <mergeCell ref="H67:H71"/>
    <mergeCell ref="I67:I71"/>
    <mergeCell ref="A142:A146"/>
    <mergeCell ref="B142:B146"/>
    <mergeCell ref="G142:G146"/>
    <mergeCell ref="H142:H146"/>
    <mergeCell ref="I142:I146"/>
    <mergeCell ref="B97:B101"/>
    <mergeCell ref="G97:G101"/>
    <mergeCell ref="H97:H101"/>
    <mergeCell ref="I97:I101"/>
    <mergeCell ref="A122:A126"/>
    <mergeCell ref="B122:B126"/>
    <mergeCell ref="G122:G126"/>
    <mergeCell ref="A1:K1"/>
    <mergeCell ref="A2:K2"/>
    <mergeCell ref="A3:K3"/>
    <mergeCell ref="A77:A81"/>
    <mergeCell ref="B77:B81"/>
    <mergeCell ref="H77:H81"/>
    <mergeCell ref="K152:K156"/>
    <mergeCell ref="B152:B156"/>
    <mergeCell ref="A152:A156"/>
    <mergeCell ref="J152:J156"/>
    <mergeCell ref="A137:A141"/>
    <mergeCell ref="B137:B141"/>
    <mergeCell ref="G137:G141"/>
    <mergeCell ref="J137:J141"/>
    <mergeCell ref="K137:K141"/>
    <mergeCell ref="A147:A151"/>
    <mergeCell ref="B147:B151"/>
    <mergeCell ref="H147:H151"/>
    <mergeCell ref="I147:I151"/>
    <mergeCell ref="J147:J151"/>
    <mergeCell ref="K147:K151"/>
    <mergeCell ref="H152:H156"/>
    <mergeCell ref="J72:J76"/>
    <mergeCell ref="K72:K76"/>
    <mergeCell ref="I152:I156"/>
    <mergeCell ref="A132:A136"/>
    <mergeCell ref="B132:B136"/>
    <mergeCell ref="G132:G136"/>
    <mergeCell ref="J132:J136"/>
    <mergeCell ref="K132:K136"/>
    <mergeCell ref="A127:A131"/>
    <mergeCell ref="B127:B131"/>
    <mergeCell ref="G127:G131"/>
    <mergeCell ref="H127:H131"/>
    <mergeCell ref="I127:I131"/>
    <mergeCell ref="J127:J131"/>
    <mergeCell ref="K127:K131"/>
    <mergeCell ref="G147:G151"/>
    <mergeCell ref="G152:G156"/>
    <mergeCell ref="J142:J146"/>
    <mergeCell ref="K142:K146"/>
    <mergeCell ref="A97:A101"/>
    <mergeCell ref="K122:K126"/>
    <mergeCell ref="A112:A116"/>
    <mergeCell ref="B112:B116"/>
    <mergeCell ref="G112:G116"/>
    <mergeCell ref="H112:H116"/>
    <mergeCell ref="I112:I116"/>
    <mergeCell ref="J112:J116"/>
    <mergeCell ref="K112:K116"/>
    <mergeCell ref="A117:A121"/>
    <mergeCell ref="B117:B121"/>
    <mergeCell ref="G117:G121"/>
    <mergeCell ref="J117:J121"/>
    <mergeCell ref="K117:K121"/>
    <mergeCell ref="J97:J101"/>
    <mergeCell ref="K97:K101"/>
    <mergeCell ref="J122:J126"/>
    <mergeCell ref="H47:H51"/>
    <mergeCell ref="H62:H66"/>
    <mergeCell ref="I62:I66"/>
    <mergeCell ref="J52:J56"/>
    <mergeCell ref="A57:A61"/>
    <mergeCell ref="B57:B61"/>
    <mergeCell ref="G57:G61"/>
    <mergeCell ref="H57:H61"/>
    <mergeCell ref="I57:I61"/>
    <mergeCell ref="J57:J61"/>
    <mergeCell ref="A52:A56"/>
    <mergeCell ref="B52:B56"/>
    <mergeCell ref="J47:J51"/>
    <mergeCell ref="G52:G56"/>
    <mergeCell ref="H52:H56"/>
    <mergeCell ref="I52:I56"/>
    <mergeCell ref="A62:A66"/>
    <mergeCell ref="B62:B66"/>
    <mergeCell ref="G62:G66"/>
    <mergeCell ref="J62:J66"/>
    <mergeCell ref="J77:J81"/>
    <mergeCell ref="I77:I81"/>
    <mergeCell ref="G77:G81"/>
    <mergeCell ref="K77:K81"/>
    <mergeCell ref="A87:A91"/>
    <mergeCell ref="A92:A96"/>
    <mergeCell ref="B92:B96"/>
    <mergeCell ref="G92:G96"/>
    <mergeCell ref="H92:H96"/>
    <mergeCell ref="I92:I96"/>
    <mergeCell ref="J92:J96"/>
    <mergeCell ref="K92:K96"/>
    <mergeCell ref="B87:B91"/>
    <mergeCell ref="A82:A86"/>
    <mergeCell ref="B82:B86"/>
    <mergeCell ref="G82:G86"/>
    <mergeCell ref="H82:H86"/>
    <mergeCell ref="I82:I86"/>
    <mergeCell ref="J82:J86"/>
    <mergeCell ref="K82:K86"/>
    <mergeCell ref="G87:G91"/>
    <mergeCell ref="J87:J91"/>
    <mergeCell ref="K87:K91"/>
    <mergeCell ref="K47:K51"/>
    <mergeCell ref="A27:A31"/>
    <mergeCell ref="B27:B31"/>
    <mergeCell ref="G27:G31"/>
    <mergeCell ref="A37:A41"/>
    <mergeCell ref="B37:B41"/>
    <mergeCell ref="G37:G41"/>
    <mergeCell ref="J37:J41"/>
    <mergeCell ref="I47:I51"/>
    <mergeCell ref="G32:G36"/>
    <mergeCell ref="H32:H36"/>
    <mergeCell ref="I32:I36"/>
    <mergeCell ref="J32:J36"/>
    <mergeCell ref="K32:K36"/>
    <mergeCell ref="A42:A46"/>
    <mergeCell ref="B42:B46"/>
    <mergeCell ref="G42:G46"/>
    <mergeCell ref="J42:J46"/>
    <mergeCell ref="K42:K46"/>
    <mergeCell ref="H42:H46"/>
    <mergeCell ref="I42:I46"/>
    <mergeCell ref="A47:A51"/>
    <mergeCell ref="B47:B51"/>
    <mergeCell ref="G47:G51"/>
    <mergeCell ref="K12:K16"/>
    <mergeCell ref="A17:A21"/>
    <mergeCell ref="B17:B21"/>
    <mergeCell ref="G17:G21"/>
    <mergeCell ref="J17:J21"/>
    <mergeCell ref="K17:K21"/>
    <mergeCell ref="K22:K26"/>
    <mergeCell ref="B22:B26"/>
    <mergeCell ref="A22:A26"/>
    <mergeCell ref="J22:J26"/>
    <mergeCell ref="C5:E5"/>
    <mergeCell ref="G5:I5"/>
    <mergeCell ref="K5:K6"/>
    <mergeCell ref="A5:A6"/>
    <mergeCell ref="B5:B6"/>
    <mergeCell ref="F5:F6"/>
    <mergeCell ref="J5:J6"/>
    <mergeCell ref="K37:K41"/>
    <mergeCell ref="H37:H41"/>
    <mergeCell ref="I37:I41"/>
    <mergeCell ref="J27:J31"/>
    <mergeCell ref="K27:K31"/>
    <mergeCell ref="A32:A36"/>
    <mergeCell ref="B32:B36"/>
    <mergeCell ref="B7:B11"/>
    <mergeCell ref="A7:A11"/>
    <mergeCell ref="G7:G11"/>
    <mergeCell ref="J7:J11"/>
    <mergeCell ref="K7:K11"/>
    <mergeCell ref="G22:G26"/>
    <mergeCell ref="A12:A16"/>
    <mergeCell ref="B12:B16"/>
    <mergeCell ref="G12:G16"/>
    <mergeCell ref="J12:J16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rowBreaks count="3" manualBreakCount="3">
    <brk id="66" max="10" man="1"/>
    <brk id="101" max="10" man="1"/>
    <brk id="13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20"/>
  <sheetViews>
    <sheetView topLeftCell="A7" zoomScale="85" zoomScaleNormal="85" workbookViewId="0">
      <selection activeCell="B10" sqref="B10"/>
    </sheetView>
  </sheetViews>
  <sheetFormatPr defaultColWidth="8.85546875" defaultRowHeight="15" x14ac:dyDescent="0.25"/>
  <cols>
    <col min="1" max="1" width="4.7109375" style="11" customWidth="1"/>
    <col min="2" max="2" width="40.7109375" style="11" customWidth="1"/>
    <col min="3" max="3" width="8.85546875" style="11"/>
    <col min="4" max="5" width="9" style="11" bestFit="1" customWidth="1"/>
    <col min="6" max="6" width="9.28515625" style="11" bestFit="1" customWidth="1"/>
    <col min="7" max="7" width="8.85546875" style="11"/>
    <col min="8" max="8" width="17.85546875" style="13" customWidth="1"/>
    <col min="9" max="9" width="18" style="11" customWidth="1"/>
    <col min="10" max="10" width="29.42578125" style="11" customWidth="1"/>
    <col min="11" max="11" width="32.140625" style="11" customWidth="1"/>
    <col min="12" max="12" width="18.140625" style="11" customWidth="1"/>
    <col min="13" max="13" width="17.5703125" style="11" customWidth="1"/>
    <col min="14" max="14" width="17.140625" style="11" customWidth="1"/>
    <col min="15" max="16384" width="8.85546875" style="11"/>
  </cols>
  <sheetData>
    <row r="1" spans="1:14" ht="14.45" customHeight="1" x14ac:dyDescent="0.25">
      <c r="A1" s="84" t="s">
        <v>164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x14ac:dyDescent="0.25">
      <c r="A2" s="84" t="s">
        <v>196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4" spans="1:14" ht="28.9" customHeight="1" x14ac:dyDescent="0.25">
      <c r="A4" s="47" t="s">
        <v>0</v>
      </c>
      <c r="B4" s="47" t="s">
        <v>34</v>
      </c>
      <c r="C4" s="47" t="s">
        <v>35</v>
      </c>
      <c r="D4" s="47" t="s">
        <v>36</v>
      </c>
      <c r="E4" s="47" t="s">
        <v>37</v>
      </c>
      <c r="F4" s="47"/>
      <c r="G4" s="47"/>
      <c r="H4" s="89" t="s">
        <v>40</v>
      </c>
      <c r="I4" s="47" t="s">
        <v>54</v>
      </c>
      <c r="J4" s="47" t="s">
        <v>41</v>
      </c>
      <c r="K4" s="47" t="s">
        <v>42</v>
      </c>
      <c r="L4" s="47" t="s">
        <v>55</v>
      </c>
      <c r="M4" s="47" t="s">
        <v>43</v>
      </c>
      <c r="N4" s="47" t="s">
        <v>44</v>
      </c>
    </row>
    <row r="5" spans="1:14" x14ac:dyDescent="0.25">
      <c r="A5" s="47"/>
      <c r="B5" s="47"/>
      <c r="C5" s="47"/>
      <c r="D5" s="47"/>
      <c r="E5" s="14">
        <v>2024</v>
      </c>
      <c r="F5" s="47">
        <v>2025</v>
      </c>
      <c r="G5" s="47"/>
      <c r="H5" s="89"/>
      <c r="I5" s="47"/>
      <c r="J5" s="47"/>
      <c r="K5" s="47"/>
      <c r="L5" s="47"/>
      <c r="M5" s="47"/>
      <c r="N5" s="47"/>
    </row>
    <row r="6" spans="1:14" ht="50.45" customHeight="1" x14ac:dyDescent="0.25">
      <c r="A6" s="47"/>
      <c r="B6" s="47"/>
      <c r="C6" s="47"/>
      <c r="D6" s="47"/>
      <c r="E6" s="1" t="s">
        <v>38</v>
      </c>
      <c r="F6" s="1" t="s">
        <v>39</v>
      </c>
      <c r="G6" s="1" t="s">
        <v>38</v>
      </c>
      <c r="H6" s="89"/>
      <c r="I6" s="47"/>
      <c r="J6" s="47"/>
      <c r="K6" s="47"/>
      <c r="L6" s="47"/>
      <c r="M6" s="47"/>
      <c r="N6" s="47"/>
    </row>
    <row r="7" spans="1:14" s="12" customFormat="1" ht="55.9" customHeight="1" x14ac:dyDescent="0.2">
      <c r="A7" s="15"/>
      <c r="B7" s="15" t="s">
        <v>109</v>
      </c>
      <c r="C7" s="15"/>
      <c r="D7" s="15"/>
      <c r="E7" s="15"/>
      <c r="F7" s="15"/>
      <c r="G7" s="15"/>
      <c r="H7" s="16"/>
      <c r="I7" s="15"/>
      <c r="J7" s="3"/>
      <c r="K7" s="3"/>
      <c r="L7" s="3"/>
      <c r="M7" s="8">
        <f>AVERAGE(M8:M12,M14:M18,M20)</f>
        <v>79.165897329546851</v>
      </c>
      <c r="N7" s="8">
        <f>AVERAGE(N8:N9,N12,N14,N20)</f>
        <v>78.996840442338069</v>
      </c>
    </row>
    <row r="8" spans="1:14" ht="30" x14ac:dyDescent="0.25">
      <c r="A8" s="17" t="s">
        <v>45</v>
      </c>
      <c r="B8" s="17" t="s">
        <v>111</v>
      </c>
      <c r="C8" s="17" t="s">
        <v>66</v>
      </c>
      <c r="D8" s="17">
        <v>1</v>
      </c>
      <c r="E8" s="18">
        <v>75.61</v>
      </c>
      <c r="F8" s="17">
        <v>93.23</v>
      </c>
      <c r="G8" s="18">
        <v>78.67</v>
      </c>
      <c r="H8" s="19">
        <f>G8/F8*100</f>
        <v>84.382709428295612</v>
      </c>
      <c r="I8" s="19">
        <f>G8/E8*100</f>
        <v>104.04708371908478</v>
      </c>
      <c r="J8" s="20"/>
      <c r="K8" s="20"/>
      <c r="L8" s="1" t="s">
        <v>68</v>
      </c>
      <c r="M8" s="2">
        <f>MIN(G8/F8*100, 100)</f>
        <v>84.382709428295612</v>
      </c>
      <c r="N8" s="2">
        <f>IF(D8&lt;&gt;0,MIN(I8,100),"-")</f>
        <v>100</v>
      </c>
    </row>
    <row r="9" spans="1:14" ht="60" x14ac:dyDescent="0.25">
      <c r="A9" s="17" t="s">
        <v>46</v>
      </c>
      <c r="B9" s="17" t="s">
        <v>112</v>
      </c>
      <c r="C9" s="17" t="s">
        <v>66</v>
      </c>
      <c r="D9" s="17">
        <v>-1</v>
      </c>
      <c r="E9" s="18">
        <v>4.33</v>
      </c>
      <c r="F9" s="17">
        <v>3.19</v>
      </c>
      <c r="G9" s="46">
        <v>4.33</v>
      </c>
      <c r="H9" s="19">
        <f>F9/G9*100</f>
        <v>73.672055427251721</v>
      </c>
      <c r="I9" s="19">
        <f>E9/G9*100</f>
        <v>100</v>
      </c>
      <c r="J9" s="20"/>
      <c r="K9" s="20"/>
      <c r="L9" s="1" t="s">
        <v>68</v>
      </c>
      <c r="M9" s="2">
        <f t="shared" ref="M9:M11" si="0">MIN(G9/F9*100, 100)</f>
        <v>100</v>
      </c>
      <c r="N9" s="2">
        <f t="shared" ref="N9:N20" si="1">IF(D9&lt;&gt;0,MIN(I9,100),"-")</f>
        <v>100</v>
      </c>
    </row>
    <row r="10" spans="1:14" ht="273" customHeight="1" x14ac:dyDescent="0.25">
      <c r="A10" s="17" t="s">
        <v>47</v>
      </c>
      <c r="B10" s="17" t="s">
        <v>113</v>
      </c>
      <c r="C10" s="17" t="s">
        <v>114</v>
      </c>
      <c r="D10" s="17">
        <v>0</v>
      </c>
      <c r="E10" s="18">
        <v>296</v>
      </c>
      <c r="F10" s="17">
        <v>270</v>
      </c>
      <c r="G10" s="18">
        <v>354</v>
      </c>
      <c r="H10" s="19">
        <f t="shared" ref="H10" si="2">G10/F10*100</f>
        <v>131.11111111111111</v>
      </c>
      <c r="I10" s="19">
        <f t="shared" ref="I10:I11" si="3">G10/E10*100</f>
        <v>119.59459459459461</v>
      </c>
      <c r="J10" s="20" t="s">
        <v>157</v>
      </c>
      <c r="K10" s="20"/>
      <c r="L10" s="1" t="s">
        <v>68</v>
      </c>
      <c r="M10" s="2">
        <f t="shared" si="0"/>
        <v>100</v>
      </c>
      <c r="N10" s="2" t="str">
        <f t="shared" si="1"/>
        <v>-</v>
      </c>
    </row>
    <row r="11" spans="1:14" ht="60" x14ac:dyDescent="0.25">
      <c r="A11" s="17" t="s">
        <v>48</v>
      </c>
      <c r="B11" s="17" t="s">
        <v>115</v>
      </c>
      <c r="C11" s="17" t="s">
        <v>114</v>
      </c>
      <c r="D11" s="17">
        <v>0</v>
      </c>
      <c r="E11" s="18">
        <v>81</v>
      </c>
      <c r="F11" s="17">
        <v>46</v>
      </c>
      <c r="G11" s="18">
        <v>47</v>
      </c>
      <c r="H11" s="19">
        <f>G11/F11*100</f>
        <v>102.17391304347827</v>
      </c>
      <c r="I11" s="19">
        <f t="shared" si="3"/>
        <v>58.024691358024697</v>
      </c>
      <c r="J11" s="20"/>
      <c r="K11" s="20"/>
      <c r="L11" s="1" t="s">
        <v>69</v>
      </c>
      <c r="M11" s="2">
        <f t="shared" si="0"/>
        <v>100</v>
      </c>
      <c r="N11" s="2" t="str">
        <f t="shared" si="1"/>
        <v>-</v>
      </c>
    </row>
    <row r="12" spans="1:14" ht="45" x14ac:dyDescent="0.25">
      <c r="A12" s="17" t="s">
        <v>49</v>
      </c>
      <c r="B12" s="17" t="s">
        <v>116</v>
      </c>
      <c r="C12" s="17" t="s">
        <v>114</v>
      </c>
      <c r="D12" s="17">
        <v>1</v>
      </c>
      <c r="E12" s="18">
        <v>552</v>
      </c>
      <c r="F12" s="17">
        <v>555</v>
      </c>
      <c r="G12" s="18">
        <v>552</v>
      </c>
      <c r="H12" s="19">
        <f>G12/F12*100</f>
        <v>99.459459459459467</v>
      </c>
      <c r="I12" s="19">
        <f t="shared" ref="I12" si="4">G12/E12*100</f>
        <v>100</v>
      </c>
      <c r="J12" s="20"/>
      <c r="K12" s="20"/>
      <c r="L12" s="1" t="s">
        <v>68</v>
      </c>
      <c r="M12" s="2">
        <f t="shared" ref="M12" si="5">MIN(G12/F12*100, 100)</f>
        <v>99.459459459459467</v>
      </c>
      <c r="N12" s="2">
        <f t="shared" si="1"/>
        <v>100</v>
      </c>
    </row>
    <row r="13" spans="1:14" s="12" customFormat="1" ht="69.75" customHeight="1" x14ac:dyDescent="0.2">
      <c r="A13" s="15" t="s">
        <v>24</v>
      </c>
      <c r="B13" s="15" t="s">
        <v>110</v>
      </c>
      <c r="C13" s="15"/>
      <c r="D13" s="15"/>
      <c r="E13" s="15"/>
      <c r="F13" s="15"/>
      <c r="G13" s="15"/>
      <c r="H13" s="19"/>
      <c r="I13" s="19"/>
      <c r="J13" s="9"/>
      <c r="K13" s="9"/>
      <c r="L13" s="7"/>
      <c r="M13" s="8">
        <f>AVERAGE(M14:M17)</f>
        <v>76.954201101928376</v>
      </c>
      <c r="N13" s="8">
        <f>AVERAGE(N14)</f>
        <v>94.984202211690359</v>
      </c>
    </row>
    <row r="14" spans="1:14" s="12" customFormat="1" ht="75" customHeight="1" x14ac:dyDescent="0.2">
      <c r="A14" s="17" t="s">
        <v>25</v>
      </c>
      <c r="B14" s="17" t="s">
        <v>117</v>
      </c>
      <c r="C14" s="17" t="s">
        <v>114</v>
      </c>
      <c r="D14" s="17">
        <v>1</v>
      </c>
      <c r="E14" s="18">
        <v>2532</v>
      </c>
      <c r="F14" s="17">
        <v>2904</v>
      </c>
      <c r="G14" s="18">
        <v>2405</v>
      </c>
      <c r="H14" s="19">
        <f>G14/F14*100</f>
        <v>82.816804407713491</v>
      </c>
      <c r="I14" s="19">
        <f t="shared" ref="I14:I18" si="6">G14/E14*100</f>
        <v>94.984202211690359</v>
      </c>
      <c r="J14" s="20" t="s">
        <v>155</v>
      </c>
      <c r="K14" s="20"/>
      <c r="L14" s="1" t="s">
        <v>68</v>
      </c>
      <c r="M14" s="2">
        <f t="shared" ref="M14:M17" si="7">MIN(G14/F14*100, 100)</f>
        <v>82.816804407713491</v>
      </c>
      <c r="N14" s="2">
        <f t="shared" si="1"/>
        <v>94.984202211690359</v>
      </c>
    </row>
    <row r="15" spans="1:14" s="12" customFormat="1" ht="65.25" customHeight="1" x14ac:dyDescent="0.2">
      <c r="A15" s="17" t="s">
        <v>50</v>
      </c>
      <c r="B15" s="17" t="s">
        <v>118</v>
      </c>
      <c r="C15" s="17" t="s">
        <v>114</v>
      </c>
      <c r="D15" s="17">
        <v>0</v>
      </c>
      <c r="E15" s="18">
        <v>1</v>
      </c>
      <c r="F15" s="17">
        <v>4</v>
      </c>
      <c r="G15" s="18">
        <v>1</v>
      </c>
      <c r="H15" s="19">
        <f t="shared" ref="H15:H17" si="8">G15/F15*100</f>
        <v>25</v>
      </c>
      <c r="I15" s="19">
        <f t="shared" si="6"/>
        <v>100</v>
      </c>
      <c r="J15" s="20" t="s">
        <v>158</v>
      </c>
      <c r="K15" s="20"/>
      <c r="L15" s="1" t="s">
        <v>68</v>
      </c>
      <c r="M15" s="2">
        <f t="shared" si="7"/>
        <v>25</v>
      </c>
      <c r="N15" s="2" t="str">
        <f t="shared" si="1"/>
        <v>-</v>
      </c>
    </row>
    <row r="16" spans="1:14" s="12" customFormat="1" ht="61.5" customHeight="1" x14ac:dyDescent="0.2">
      <c r="A16" s="17" t="s">
        <v>51</v>
      </c>
      <c r="B16" s="17" t="s">
        <v>119</v>
      </c>
      <c r="C16" s="17" t="s">
        <v>114</v>
      </c>
      <c r="D16" s="17">
        <v>0</v>
      </c>
      <c r="E16" s="18">
        <v>360</v>
      </c>
      <c r="F16" s="17">
        <v>225</v>
      </c>
      <c r="G16" s="18">
        <v>360</v>
      </c>
      <c r="H16" s="19">
        <f t="shared" si="8"/>
        <v>160</v>
      </c>
      <c r="I16" s="19">
        <f t="shared" si="6"/>
        <v>100</v>
      </c>
      <c r="J16" s="20" t="s">
        <v>154</v>
      </c>
      <c r="K16" s="20"/>
      <c r="L16" s="1" t="s">
        <v>108</v>
      </c>
      <c r="M16" s="2">
        <f t="shared" si="7"/>
        <v>100</v>
      </c>
      <c r="N16" s="2" t="str">
        <f t="shared" si="1"/>
        <v>-</v>
      </c>
    </row>
    <row r="17" spans="1:14" s="12" customFormat="1" ht="41.45" customHeight="1" x14ac:dyDescent="0.2">
      <c r="A17" s="17" t="s">
        <v>52</v>
      </c>
      <c r="B17" s="17" t="s">
        <v>120</v>
      </c>
      <c r="C17" s="17" t="s">
        <v>114</v>
      </c>
      <c r="D17" s="17">
        <v>0</v>
      </c>
      <c r="E17" s="18">
        <v>81</v>
      </c>
      <c r="F17" s="17">
        <v>44</v>
      </c>
      <c r="G17" s="18">
        <v>47</v>
      </c>
      <c r="H17" s="19">
        <f t="shared" si="8"/>
        <v>106.81818181818181</v>
      </c>
      <c r="I17" s="19">
        <f t="shared" si="6"/>
        <v>58.024691358024697</v>
      </c>
      <c r="J17" s="20"/>
      <c r="K17" s="20"/>
      <c r="L17" s="1" t="s">
        <v>69</v>
      </c>
      <c r="M17" s="2">
        <f t="shared" si="7"/>
        <v>100</v>
      </c>
      <c r="N17" s="2" t="str">
        <f t="shared" si="1"/>
        <v>-</v>
      </c>
    </row>
    <row r="18" spans="1:14" s="12" customFormat="1" ht="63" customHeight="1" x14ac:dyDescent="0.2">
      <c r="A18" s="17" t="s">
        <v>67</v>
      </c>
      <c r="B18" s="17" t="s">
        <v>121</v>
      </c>
      <c r="C18" s="17" t="s">
        <v>114</v>
      </c>
      <c r="D18" s="17">
        <v>0</v>
      </c>
      <c r="E18" s="18">
        <v>0</v>
      </c>
      <c r="F18" s="17">
        <v>2</v>
      </c>
      <c r="G18" s="18">
        <v>0</v>
      </c>
      <c r="H18" s="19" t="s">
        <v>23</v>
      </c>
      <c r="I18" s="19" t="e">
        <f t="shared" si="6"/>
        <v>#DIV/0!</v>
      </c>
      <c r="J18" s="20" t="s">
        <v>153</v>
      </c>
      <c r="K18" s="20"/>
      <c r="L18" s="1" t="s">
        <v>69</v>
      </c>
      <c r="M18" s="2" t="s">
        <v>23</v>
      </c>
      <c r="N18" s="2" t="str">
        <f t="shared" si="1"/>
        <v>-</v>
      </c>
    </row>
    <row r="19" spans="1:14" s="12" customFormat="1" ht="85.5" x14ac:dyDescent="0.2">
      <c r="A19" s="15" t="s">
        <v>53</v>
      </c>
      <c r="B19" s="15" t="s">
        <v>122</v>
      </c>
      <c r="C19" s="15"/>
      <c r="D19" s="15"/>
      <c r="E19" s="15"/>
      <c r="F19" s="15"/>
      <c r="G19" s="15"/>
      <c r="H19" s="19"/>
      <c r="I19" s="19"/>
      <c r="J19" s="9"/>
      <c r="K19" s="9"/>
      <c r="L19" s="7"/>
      <c r="M19" s="8">
        <f>AVERAGE(M20)</f>
        <v>0</v>
      </c>
      <c r="N19" s="8">
        <f>AVERAGE(N20)</f>
        <v>0</v>
      </c>
    </row>
    <row r="20" spans="1:14" s="12" customFormat="1" ht="30" x14ac:dyDescent="0.2">
      <c r="A20" s="17" t="s">
        <v>29</v>
      </c>
      <c r="B20" s="17" t="s">
        <v>123</v>
      </c>
      <c r="C20" s="17" t="s">
        <v>124</v>
      </c>
      <c r="D20" s="17">
        <v>1</v>
      </c>
      <c r="E20" s="18">
        <v>50737.1</v>
      </c>
      <c r="F20" s="17">
        <v>50737.9</v>
      </c>
      <c r="G20" s="18">
        <v>0</v>
      </c>
      <c r="H20" s="19">
        <f t="shared" ref="H20" si="9">G20/F20*100</f>
        <v>0</v>
      </c>
      <c r="I20" s="19">
        <f t="shared" ref="I20" si="10">G20/E20*100</f>
        <v>0</v>
      </c>
      <c r="J20" s="20"/>
      <c r="K20" s="20"/>
      <c r="L20" s="1" t="s">
        <v>68</v>
      </c>
      <c r="M20" s="2">
        <f t="shared" ref="M20" si="11">MIN(G20/F20*100, 100)</f>
        <v>0</v>
      </c>
      <c r="N20" s="2">
        <f t="shared" si="1"/>
        <v>0</v>
      </c>
    </row>
  </sheetData>
  <mergeCells count="15">
    <mergeCell ref="A1:N1"/>
    <mergeCell ref="K4:K6"/>
    <mergeCell ref="L4:L6"/>
    <mergeCell ref="M4:M6"/>
    <mergeCell ref="N4:N6"/>
    <mergeCell ref="A2:N2"/>
    <mergeCell ref="E4:G4"/>
    <mergeCell ref="F5:G5"/>
    <mergeCell ref="D4:D6"/>
    <mergeCell ref="H4:H6"/>
    <mergeCell ref="I4:I6"/>
    <mergeCell ref="J4:J6"/>
    <mergeCell ref="A4:A6"/>
    <mergeCell ref="B4:B6"/>
    <mergeCell ref="C4:C6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7"/>
  <sheetViews>
    <sheetView view="pageBreakPreview" zoomScaleSheetLayoutView="100" workbookViewId="0">
      <selection activeCell="D7" sqref="D7"/>
    </sheetView>
  </sheetViews>
  <sheetFormatPr defaultColWidth="8.85546875" defaultRowHeight="15" x14ac:dyDescent="0.25"/>
  <cols>
    <col min="1" max="1" width="6.28515625" style="11" customWidth="1"/>
    <col min="2" max="2" width="69.85546875" style="11" customWidth="1"/>
    <col min="3" max="3" width="14.5703125" style="11" customWidth="1"/>
    <col min="4" max="4" width="14.85546875" style="11" customWidth="1"/>
    <col min="5" max="5" width="16.28515625" style="11" customWidth="1"/>
    <col min="6" max="6" width="14.28515625" style="11" customWidth="1"/>
    <col min="7" max="7" width="17.7109375" style="11" customWidth="1"/>
    <col min="8" max="8" width="28.140625" style="11" customWidth="1"/>
    <col min="9" max="16384" width="8.85546875" style="11"/>
  </cols>
  <sheetData>
    <row r="1" spans="1:8" x14ac:dyDescent="0.25">
      <c r="A1" s="84" t="s">
        <v>125</v>
      </c>
      <c r="B1" s="84"/>
      <c r="C1" s="84"/>
      <c r="D1" s="84"/>
      <c r="E1" s="84"/>
      <c r="F1" s="84"/>
      <c r="G1" s="84"/>
      <c r="H1" s="84"/>
    </row>
    <row r="2" spans="1:8" x14ac:dyDescent="0.25">
      <c r="A2" s="84" t="s">
        <v>165</v>
      </c>
      <c r="B2" s="84"/>
      <c r="C2" s="84"/>
      <c r="D2" s="84"/>
      <c r="E2" s="84"/>
      <c r="F2" s="84"/>
      <c r="G2" s="84"/>
      <c r="H2" s="84"/>
    </row>
    <row r="3" spans="1:8" ht="14.45" customHeight="1" x14ac:dyDescent="0.25"/>
    <row r="4" spans="1:8" ht="90" x14ac:dyDescent="0.25">
      <c r="A4" s="1" t="s">
        <v>0</v>
      </c>
      <c r="B4" s="1" t="s">
        <v>56</v>
      </c>
      <c r="C4" s="1" t="s">
        <v>57</v>
      </c>
      <c r="D4" s="1" t="s">
        <v>58</v>
      </c>
      <c r="E4" s="1" t="s">
        <v>59</v>
      </c>
      <c r="F4" s="1" t="s">
        <v>60</v>
      </c>
      <c r="G4" s="1" t="s">
        <v>61</v>
      </c>
      <c r="H4" s="1" t="s">
        <v>62</v>
      </c>
    </row>
    <row r="5" spans="1:8" s="12" customFormat="1" ht="28.5" x14ac:dyDescent="0.2">
      <c r="A5" s="3" t="s">
        <v>24</v>
      </c>
      <c r="B5" s="3" t="s">
        <v>109</v>
      </c>
      <c r="C5" s="3" t="s">
        <v>68</v>
      </c>
      <c r="D5" s="4">
        <f>Показатели!M7</f>
        <v>79.165897329546851</v>
      </c>
      <c r="E5" s="4">
        <f>Показатели!N7</f>
        <v>78.996840442338069</v>
      </c>
      <c r="F5" s="4">
        <f>('Основной отчет'!I8+0.5*'Основной отчет'!I9)/'Основной отчет'!I7*100</f>
        <v>47.5</v>
      </c>
      <c r="G5" s="4">
        <f>D5*0.3+(E5-3)*0.35+F5*0.35</f>
        <v>66.973663353682383</v>
      </c>
      <c r="H5" s="3" t="str">
        <f>IF(G5&gt;=97,"Высокий уровень эффективности",IF(G5&gt;=92,"Средний уровень эффективности",IF(G5&gt;=85,"Уровень эффективности ниже среднего","Низкий уровень эффективности")))</f>
        <v>Низкий уровень эффективности</v>
      </c>
    </row>
    <row r="6" spans="1:8" ht="30.6" customHeight="1" x14ac:dyDescent="0.25">
      <c r="A6" s="5" t="s">
        <v>25</v>
      </c>
      <c r="B6" s="5" t="s">
        <v>77</v>
      </c>
      <c r="C6" s="5" t="s">
        <v>68</v>
      </c>
      <c r="D6" s="6">
        <f>Показатели!M13</f>
        <v>76.954201101928376</v>
      </c>
      <c r="E6" s="6">
        <f>Показатели!N13</f>
        <v>94.984202211690359</v>
      </c>
      <c r="F6" s="6">
        <f>('Основной отчет'!I23+0.5*'Основной отчет'!I24)/'Основной отчет'!I22*100</f>
        <v>50</v>
      </c>
      <c r="G6" s="6">
        <f>D6*0.3+(E6-3)*0.35+F6*0.35</f>
        <v>72.780731104670139</v>
      </c>
      <c r="H6" s="5" t="str">
        <f t="shared" ref="H6:H7" si="0">IF(G6&gt;=97,"Высокий уровень эффективности",IF(G6&gt;=92,"Средний уровень эффективности",IF(G6&gt;=85,"Уровень эффективности ниже среднего","Низкий уровень эффективности")))</f>
        <v>Низкий уровень эффективности</v>
      </c>
    </row>
    <row r="7" spans="1:8" ht="27" customHeight="1" x14ac:dyDescent="0.25">
      <c r="A7" s="5" t="s">
        <v>50</v>
      </c>
      <c r="B7" s="5" t="s">
        <v>86</v>
      </c>
      <c r="C7" s="5" t="s">
        <v>68</v>
      </c>
      <c r="D7" s="6">
        <f>Показатели!M19</f>
        <v>0</v>
      </c>
      <c r="E7" s="6">
        <f>Показатели!N19</f>
        <v>0</v>
      </c>
      <c r="F7" s="6">
        <f>('Основной отчет'!I118+0.5*'Основной отчет'!I119)/'Основной отчет'!I117*100</f>
        <v>0</v>
      </c>
      <c r="G7" s="6">
        <f t="shared" ref="G7" si="1">D7*0.3+(E7-3)*0.35+F7*0.35</f>
        <v>-1.0499999999999998</v>
      </c>
      <c r="H7" s="5" t="str">
        <f t="shared" si="0"/>
        <v>Низкий уровень эффективности</v>
      </c>
    </row>
  </sheetData>
  <mergeCells count="2">
    <mergeCell ref="A1:H1"/>
    <mergeCell ref="A2:H2"/>
  </mergeCells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J27:T31"/>
  <sheetViews>
    <sheetView view="pageBreakPreview" zoomScale="60" workbookViewId="0">
      <selection activeCell="F28" sqref="F28"/>
    </sheetView>
  </sheetViews>
  <sheetFormatPr defaultRowHeight="15" x14ac:dyDescent="0.25"/>
  <sheetData>
    <row r="27" spans="10:20" ht="90" x14ac:dyDescent="0.25">
      <c r="J27" s="47" t="s">
        <v>50</v>
      </c>
      <c r="K27" s="47" t="s">
        <v>73</v>
      </c>
      <c r="L27" s="5" t="s">
        <v>13</v>
      </c>
      <c r="M27" s="30">
        <f>M28+M29+M30</f>
        <v>0</v>
      </c>
      <c r="N27" s="30">
        <f>N28+N29+N30</f>
        <v>0</v>
      </c>
      <c r="O27" s="30" t="e">
        <f t="shared" ref="O27:O29" si="0">N27/M27*100</f>
        <v>#DIV/0!</v>
      </c>
      <c r="P27" s="58"/>
      <c r="Q27" s="21" t="s">
        <v>18</v>
      </c>
      <c r="R27" s="1">
        <f>COUNTA(R32:R56)</f>
        <v>0</v>
      </c>
      <c r="S27" s="58" t="s">
        <v>63</v>
      </c>
      <c r="T27" s="58"/>
    </row>
    <row r="28" spans="10:20" ht="60" x14ac:dyDescent="0.25">
      <c r="J28" s="47"/>
      <c r="K28" s="47"/>
      <c r="L28" s="5" t="s">
        <v>14</v>
      </c>
      <c r="M28" s="30">
        <f>M33+M38+M43+M48+M53</f>
        <v>0</v>
      </c>
      <c r="N28" s="30">
        <f>N33+N38+N43+N48+N53</f>
        <v>0</v>
      </c>
      <c r="O28" s="30" t="e">
        <f t="shared" si="0"/>
        <v>#DIV/0!</v>
      </c>
      <c r="P28" s="59"/>
      <c r="Q28" s="21" t="s">
        <v>19</v>
      </c>
      <c r="R28" s="1">
        <f>COUNTIF(R32:R56,"да")</f>
        <v>0</v>
      </c>
      <c r="S28" s="59"/>
      <c r="T28" s="59"/>
    </row>
    <row r="29" spans="10:20" ht="60" x14ac:dyDescent="0.25">
      <c r="J29" s="47"/>
      <c r="K29" s="47"/>
      <c r="L29" s="5" t="s">
        <v>16</v>
      </c>
      <c r="M29" s="30">
        <f t="shared" ref="M29:N31" si="1">M34+M39+M44+M49+M54</f>
        <v>0</v>
      </c>
      <c r="N29" s="30">
        <f t="shared" si="1"/>
        <v>0</v>
      </c>
      <c r="O29" s="30" t="e">
        <f t="shared" si="0"/>
        <v>#DIV/0!</v>
      </c>
      <c r="P29" s="59"/>
      <c r="Q29" s="21" t="s">
        <v>20</v>
      </c>
      <c r="R29" s="1">
        <f>COUNTIF(R32:R56,"частично")</f>
        <v>0</v>
      </c>
      <c r="S29" s="59"/>
      <c r="T29" s="59"/>
    </row>
    <row r="30" spans="10:20" ht="45" x14ac:dyDescent="0.25">
      <c r="J30" s="47"/>
      <c r="K30" s="47"/>
      <c r="L30" s="5" t="s">
        <v>15</v>
      </c>
      <c r="M30" s="30">
        <f t="shared" si="1"/>
        <v>0</v>
      </c>
      <c r="N30" s="30">
        <f t="shared" si="1"/>
        <v>0</v>
      </c>
      <c r="O30" s="30"/>
      <c r="P30" s="59"/>
      <c r="Q30" s="21" t="s">
        <v>21</v>
      </c>
      <c r="R30" s="1">
        <f>COUNTIF(R32:R56,"нет")</f>
        <v>0</v>
      </c>
      <c r="S30" s="59"/>
      <c r="T30" s="59"/>
    </row>
    <row r="31" spans="10:20" ht="75" x14ac:dyDescent="0.25">
      <c r="J31" s="47"/>
      <c r="K31" s="47"/>
      <c r="L31" s="5" t="s">
        <v>17</v>
      </c>
      <c r="M31" s="30">
        <f t="shared" si="1"/>
        <v>0</v>
      </c>
      <c r="N31" s="30">
        <f t="shared" si="1"/>
        <v>0</v>
      </c>
      <c r="O31" s="30"/>
      <c r="P31" s="60"/>
      <c r="Q31" s="21" t="s">
        <v>22</v>
      </c>
      <c r="R31" s="2" t="e">
        <f>R28/R27*100</f>
        <v>#DIV/0!</v>
      </c>
      <c r="S31" s="60"/>
      <c r="T31" s="60"/>
    </row>
  </sheetData>
  <mergeCells count="5">
    <mergeCell ref="J27:J31"/>
    <mergeCell ref="K27:K31"/>
    <mergeCell ref="P27:P31"/>
    <mergeCell ref="S27:S31"/>
    <mergeCell ref="T27:T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Основной отчет</vt:lpstr>
      <vt:lpstr>Показатели</vt:lpstr>
      <vt:lpstr>Оценка эффективности</vt:lpstr>
      <vt:lpstr>Лист1</vt:lpstr>
      <vt:lpstr>'Основной отчет'!_ftn1</vt:lpstr>
      <vt:lpstr>'Основной отчет'!_ftn2</vt:lpstr>
      <vt:lpstr>'Основной отчет'!_ftnref1</vt:lpstr>
      <vt:lpstr>'Основной отчет'!_ftnref2</vt:lpstr>
      <vt:lpstr>'Основной отчет'!Область_печати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2025-10-21T13:35:16Z</dcterms:modified>
</cp:coreProperties>
</file>