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0" windowWidth="20730" windowHeight="7530"/>
  </bookViews>
  <sheets>
    <sheet name="1" sheetId="1" r:id="rId1"/>
    <sheet name="Лист2" sheetId="2" r:id="rId2"/>
    <sheet name="Лист3" sheetId="3" r:id="rId3"/>
  </sheets>
  <definedNames>
    <definedName name="_xlnm.Print_Titles" localSheetId="0">'1'!$4:$6</definedName>
    <definedName name="_xlnm.Print_Area" localSheetId="0">'1'!$A$1:$M$520</definedName>
  </definedNames>
  <calcPr calcId="145621"/>
</workbook>
</file>

<file path=xl/calcChain.xml><?xml version="1.0" encoding="utf-8"?>
<calcChain xmlns="http://schemas.openxmlformats.org/spreadsheetml/2006/main">
  <c r="E400" i="1" l="1"/>
  <c r="E399" i="1"/>
  <c r="E398" i="1"/>
  <c r="K397" i="1"/>
  <c r="J397" i="1"/>
  <c r="I397" i="1"/>
  <c r="H397" i="1"/>
  <c r="G397" i="1"/>
  <c r="F397" i="1"/>
  <c r="E397" i="1"/>
  <c r="K266" i="1" l="1"/>
  <c r="J266" i="1"/>
  <c r="I266" i="1"/>
  <c r="I262" i="1" s="1"/>
  <c r="H266" i="1"/>
  <c r="G266" i="1"/>
  <c r="K265" i="1"/>
  <c r="J265" i="1"/>
  <c r="J262" i="1" s="1"/>
  <c r="I265" i="1"/>
  <c r="H265" i="1"/>
  <c r="G265" i="1"/>
  <c r="K264" i="1"/>
  <c r="K262" i="1" s="1"/>
  <c r="J264" i="1"/>
  <c r="I264" i="1"/>
  <c r="H264" i="1"/>
  <c r="G264" i="1"/>
  <c r="G262" i="1" s="1"/>
  <c r="K263" i="1"/>
  <c r="J263" i="1"/>
  <c r="I263" i="1"/>
  <c r="H263" i="1"/>
  <c r="H262" i="1" s="1"/>
  <c r="G263" i="1"/>
  <c r="F266" i="1"/>
  <c r="F265" i="1"/>
  <c r="F264" i="1"/>
  <c r="F262" i="1" s="1"/>
  <c r="F263" i="1"/>
  <c r="E402" i="1"/>
  <c r="E405" i="1"/>
  <c r="E404" i="1"/>
  <c r="E403" i="1"/>
  <c r="E401" i="1"/>
  <c r="K401" i="1"/>
  <c r="J401" i="1"/>
  <c r="I401" i="1"/>
  <c r="H401" i="1"/>
  <c r="G401" i="1"/>
  <c r="F401" i="1"/>
  <c r="K482" i="1" l="1"/>
  <c r="J482" i="1"/>
  <c r="I482" i="1"/>
  <c r="H482" i="1"/>
  <c r="G482" i="1"/>
  <c r="F487" i="1" l="1"/>
  <c r="F482" i="1" s="1"/>
  <c r="K41" i="1" l="1"/>
  <c r="J41" i="1"/>
  <c r="I41" i="1"/>
  <c r="H41" i="1"/>
  <c r="G41" i="1"/>
  <c r="F41" i="1"/>
  <c r="K40" i="1"/>
  <c r="J40" i="1"/>
  <c r="I40" i="1"/>
  <c r="H40" i="1"/>
  <c r="G40" i="1"/>
  <c r="F40" i="1"/>
  <c r="K39" i="1"/>
  <c r="J39" i="1"/>
  <c r="I39" i="1"/>
  <c r="H39" i="1"/>
  <c r="G39" i="1"/>
  <c r="F39" i="1"/>
  <c r="F38" i="1"/>
  <c r="E146" i="1"/>
  <c r="E145" i="1"/>
  <c r="E144" i="1"/>
  <c r="E143" i="1"/>
  <c r="K142" i="1"/>
  <c r="J142" i="1"/>
  <c r="I142" i="1"/>
  <c r="H142" i="1"/>
  <c r="G142" i="1"/>
  <c r="F142" i="1"/>
  <c r="E142" i="1" l="1"/>
  <c r="K186" i="1"/>
  <c r="J186" i="1"/>
  <c r="I186" i="1"/>
  <c r="H186" i="1"/>
  <c r="G186" i="1"/>
  <c r="K185" i="1"/>
  <c r="J185" i="1"/>
  <c r="I185" i="1"/>
  <c r="H185" i="1"/>
  <c r="G185" i="1"/>
  <c r="K184" i="1"/>
  <c r="J184" i="1"/>
  <c r="I184" i="1"/>
  <c r="H184" i="1"/>
  <c r="G184" i="1"/>
  <c r="K183" i="1"/>
  <c r="J183" i="1"/>
  <c r="I183" i="1"/>
  <c r="H183" i="1"/>
  <c r="G183" i="1"/>
  <c r="F186" i="1"/>
  <c r="F185" i="1"/>
  <c r="F184" i="1"/>
  <c r="F183" i="1"/>
  <c r="E196" i="1"/>
  <c r="E195" i="1"/>
  <c r="E194" i="1"/>
  <c r="E184" i="1" s="1"/>
  <c r="E193" i="1"/>
  <c r="F192" i="1"/>
  <c r="E192" i="1" s="1"/>
  <c r="E191" i="1"/>
  <c r="E190" i="1"/>
  <c r="E189" i="1"/>
  <c r="E188" i="1"/>
  <c r="F187" i="1"/>
  <c r="E187" i="1" s="1"/>
  <c r="E185" i="1" l="1"/>
  <c r="E186" i="1"/>
  <c r="E183" i="1"/>
  <c r="F182" i="1"/>
  <c r="E182" i="1" s="1"/>
  <c r="K73" i="1" l="1"/>
  <c r="J73" i="1"/>
  <c r="I73" i="1"/>
  <c r="K388" i="1"/>
  <c r="J388" i="1"/>
  <c r="I388" i="1"/>
  <c r="K383" i="1"/>
  <c r="J383" i="1"/>
  <c r="I383" i="1"/>
  <c r="K393" i="1"/>
  <c r="J393" i="1"/>
  <c r="I393" i="1"/>
  <c r="K378" i="1"/>
  <c r="J378" i="1"/>
  <c r="I378" i="1"/>
  <c r="K308" i="1"/>
  <c r="J308" i="1"/>
  <c r="I308" i="1"/>
  <c r="K333" i="1"/>
  <c r="J333" i="1"/>
  <c r="I333" i="1"/>
  <c r="J273" i="1"/>
  <c r="I273" i="1"/>
  <c r="K432" i="1" l="1"/>
  <c r="J432" i="1"/>
  <c r="I432" i="1"/>
  <c r="K412" i="1"/>
  <c r="J412" i="1"/>
  <c r="I412" i="1"/>
  <c r="E226" i="1" l="1"/>
  <c r="E225" i="1"/>
  <c r="E224" i="1"/>
  <c r="E231" i="1"/>
  <c r="E230" i="1"/>
  <c r="E229" i="1"/>
  <c r="E381" i="1"/>
  <c r="E380" i="1"/>
  <c r="E379" i="1"/>
  <c r="E505" i="1"/>
  <c r="E504" i="1"/>
  <c r="E503" i="1"/>
  <c r="E508" i="1"/>
  <c r="E510" i="1"/>
  <c r="E509" i="1"/>
  <c r="E512" i="1"/>
  <c r="E515" i="1"/>
  <c r="E514" i="1"/>
  <c r="E520" i="1"/>
  <c r="E519" i="1"/>
  <c r="E517" i="1"/>
  <c r="E223" i="1" l="1"/>
  <c r="E243" i="1"/>
  <c r="E490" i="1"/>
  <c r="E489" i="1"/>
  <c r="E488" i="1"/>
  <c r="E487" i="1"/>
  <c r="H486" i="1"/>
  <c r="G486" i="1"/>
  <c r="F486" i="1"/>
  <c r="E485" i="1"/>
  <c r="E484" i="1"/>
  <c r="E483" i="1"/>
  <c r="K481" i="1"/>
  <c r="J481" i="1"/>
  <c r="H481" i="1"/>
  <c r="G481" i="1"/>
  <c r="F481" i="1"/>
  <c r="I481" i="1"/>
  <c r="E480" i="1"/>
  <c r="E479" i="1"/>
  <c r="E478" i="1"/>
  <c r="E477" i="1"/>
  <c r="K476" i="1"/>
  <c r="J476" i="1"/>
  <c r="I476" i="1"/>
  <c r="H476" i="1"/>
  <c r="G476" i="1"/>
  <c r="F476" i="1"/>
  <c r="E475" i="1"/>
  <c r="E474" i="1"/>
  <c r="E473" i="1"/>
  <c r="E472" i="1"/>
  <c r="K471" i="1"/>
  <c r="J471" i="1"/>
  <c r="I471" i="1"/>
  <c r="H471" i="1"/>
  <c r="G471" i="1"/>
  <c r="F471" i="1"/>
  <c r="E470" i="1"/>
  <c r="E469" i="1"/>
  <c r="E468" i="1"/>
  <c r="E467" i="1"/>
  <c r="K466" i="1"/>
  <c r="J466" i="1"/>
  <c r="I466" i="1"/>
  <c r="H466" i="1"/>
  <c r="G466" i="1"/>
  <c r="F466" i="1"/>
  <c r="E465" i="1"/>
  <c r="E464" i="1"/>
  <c r="E463" i="1"/>
  <c r="E462" i="1"/>
  <c r="K461" i="1"/>
  <c r="J461" i="1"/>
  <c r="I461" i="1"/>
  <c r="H461" i="1"/>
  <c r="G461" i="1"/>
  <c r="F461" i="1"/>
  <c r="K460" i="1"/>
  <c r="K440" i="1" s="1"/>
  <c r="J460" i="1"/>
  <c r="J440" i="1" s="1"/>
  <c r="I460" i="1"/>
  <c r="I440" i="1" s="1"/>
  <c r="H460" i="1"/>
  <c r="H440" i="1" s="1"/>
  <c r="G460" i="1"/>
  <c r="G440" i="1" s="1"/>
  <c r="F460" i="1"/>
  <c r="F440" i="1" s="1"/>
  <c r="K459" i="1"/>
  <c r="K439" i="1" s="1"/>
  <c r="J459" i="1"/>
  <c r="J439" i="1" s="1"/>
  <c r="I459" i="1"/>
  <c r="I439" i="1" s="1"/>
  <c r="H459" i="1"/>
  <c r="H439" i="1" s="1"/>
  <c r="G459" i="1"/>
  <c r="F459" i="1"/>
  <c r="F439" i="1" s="1"/>
  <c r="K458" i="1"/>
  <c r="K438" i="1" s="1"/>
  <c r="J458" i="1"/>
  <c r="J438" i="1" s="1"/>
  <c r="I458" i="1"/>
  <c r="I438" i="1" s="1"/>
  <c r="H458" i="1"/>
  <c r="H438" i="1" s="1"/>
  <c r="G458" i="1"/>
  <c r="G438" i="1" s="1"/>
  <c r="F458" i="1"/>
  <c r="K457" i="1"/>
  <c r="J457" i="1"/>
  <c r="I457" i="1"/>
  <c r="H457" i="1"/>
  <c r="G457" i="1"/>
  <c r="F457" i="1"/>
  <c r="E455" i="1"/>
  <c r="E454" i="1"/>
  <c r="E453" i="1"/>
  <c r="E452" i="1"/>
  <c r="K451" i="1"/>
  <c r="J451" i="1"/>
  <c r="I451" i="1"/>
  <c r="E450" i="1"/>
  <c r="E449" i="1"/>
  <c r="E448" i="1"/>
  <c r="E447" i="1"/>
  <c r="K446" i="1"/>
  <c r="J446" i="1"/>
  <c r="I446" i="1"/>
  <c r="H446" i="1"/>
  <c r="G446" i="1"/>
  <c r="F446" i="1"/>
  <c r="K442" i="1"/>
  <c r="K441" i="1" s="1"/>
  <c r="J442" i="1"/>
  <c r="J441" i="1" s="1"/>
  <c r="I442" i="1"/>
  <c r="H442" i="1"/>
  <c r="G442" i="1"/>
  <c r="G441" i="1" s="1"/>
  <c r="F442" i="1"/>
  <c r="F441" i="1" s="1"/>
  <c r="G456" i="1" l="1"/>
  <c r="K456" i="1"/>
  <c r="H456" i="1"/>
  <c r="E486" i="1"/>
  <c r="E459" i="1"/>
  <c r="E439" i="1" s="1"/>
  <c r="E461" i="1"/>
  <c r="I437" i="1"/>
  <c r="I436" i="1" s="1"/>
  <c r="E442" i="1"/>
  <c r="E441" i="1" s="1"/>
  <c r="H437" i="1"/>
  <c r="H436" i="1" s="1"/>
  <c r="E457" i="1"/>
  <c r="E451" i="1"/>
  <c r="F456" i="1"/>
  <c r="J456" i="1"/>
  <c r="E466" i="1"/>
  <c r="E476" i="1"/>
  <c r="H441" i="1"/>
  <c r="E458" i="1"/>
  <c r="E438" i="1" s="1"/>
  <c r="E446" i="1"/>
  <c r="I456" i="1"/>
  <c r="E471" i="1"/>
  <c r="F438" i="1"/>
  <c r="I441" i="1"/>
  <c r="E460" i="1"/>
  <c r="E440" i="1" s="1"/>
  <c r="F437" i="1"/>
  <c r="J437" i="1"/>
  <c r="J436" i="1" s="1"/>
  <c r="G437" i="1"/>
  <c r="K437" i="1"/>
  <c r="K436" i="1" s="1"/>
  <c r="E482" i="1"/>
  <c r="E481" i="1" s="1"/>
  <c r="G439" i="1"/>
  <c r="F436" i="1" l="1"/>
  <c r="E437" i="1"/>
  <c r="E436" i="1" s="1"/>
  <c r="G436" i="1"/>
  <c r="N274" i="1" l="1"/>
  <c r="N279" i="1"/>
  <c r="N394" i="1"/>
  <c r="N389" i="1"/>
  <c r="N384" i="1"/>
  <c r="N379" i="1"/>
  <c r="N369" i="1"/>
  <c r="N364" i="1"/>
  <c r="N359" i="1"/>
  <c r="N354" i="1"/>
  <c r="N344" i="1"/>
  <c r="N339" i="1"/>
  <c r="N334" i="1"/>
  <c r="N324" i="1"/>
  <c r="N319" i="1"/>
  <c r="N314" i="1"/>
  <c r="N309" i="1"/>
  <c r="N299" i="1"/>
  <c r="N294" i="1"/>
  <c r="E244" i="1"/>
  <c r="J234" i="1"/>
  <c r="J219" i="1" s="1"/>
  <c r="J214" i="1" s="1"/>
  <c r="I234" i="1"/>
  <c r="I219" i="1" s="1"/>
  <c r="I214" i="1" s="1"/>
  <c r="K234" i="1"/>
  <c r="K219" i="1" s="1"/>
  <c r="K214" i="1" s="1"/>
  <c r="K289" i="1"/>
  <c r="J289" i="1"/>
  <c r="I289" i="1"/>
  <c r="E278" i="1"/>
  <c r="E296" i="1"/>
  <c r="E295" i="1"/>
  <c r="E301" i="1"/>
  <c r="E300" i="1"/>
  <c r="K433" i="1"/>
  <c r="J433" i="1"/>
  <c r="I433" i="1"/>
  <c r="E199" i="1"/>
  <c r="E198" i="1"/>
  <c r="E176" i="1"/>
  <c r="E175" i="1"/>
  <c r="E174" i="1"/>
  <c r="E173" i="1"/>
  <c r="K172" i="1"/>
  <c r="J172" i="1"/>
  <c r="I172" i="1"/>
  <c r="H172" i="1"/>
  <c r="G172" i="1"/>
  <c r="F172" i="1"/>
  <c r="E171" i="1"/>
  <c r="E170" i="1"/>
  <c r="E169" i="1"/>
  <c r="E168" i="1"/>
  <c r="K167" i="1"/>
  <c r="J167" i="1"/>
  <c r="I167" i="1"/>
  <c r="H167" i="1"/>
  <c r="G167" i="1"/>
  <c r="F167" i="1"/>
  <c r="E166" i="1"/>
  <c r="E165" i="1"/>
  <c r="E164" i="1"/>
  <c r="E163" i="1"/>
  <c r="K162" i="1"/>
  <c r="J162" i="1"/>
  <c r="I162" i="1"/>
  <c r="H162" i="1"/>
  <c r="G162" i="1"/>
  <c r="F162" i="1"/>
  <c r="K161" i="1"/>
  <c r="J161" i="1"/>
  <c r="I161" i="1"/>
  <c r="H161" i="1"/>
  <c r="G161" i="1"/>
  <c r="F161" i="1"/>
  <c r="K160" i="1"/>
  <c r="J160" i="1"/>
  <c r="I160" i="1"/>
  <c r="H160" i="1"/>
  <c r="G160" i="1"/>
  <c r="F160" i="1"/>
  <c r="K159" i="1"/>
  <c r="J159" i="1"/>
  <c r="I159" i="1"/>
  <c r="H159" i="1"/>
  <c r="G159" i="1"/>
  <c r="F159" i="1"/>
  <c r="K158" i="1"/>
  <c r="J158" i="1"/>
  <c r="I158" i="1"/>
  <c r="H158" i="1"/>
  <c r="G158" i="1"/>
  <c r="F158" i="1"/>
  <c r="E153" i="1"/>
  <c r="K152" i="1"/>
  <c r="J152" i="1"/>
  <c r="I152" i="1"/>
  <c r="H152" i="1"/>
  <c r="G152" i="1"/>
  <c r="F152" i="1"/>
  <c r="K151" i="1"/>
  <c r="J151" i="1"/>
  <c r="I151" i="1"/>
  <c r="H151" i="1"/>
  <c r="G151" i="1"/>
  <c r="F151" i="1"/>
  <c r="K150" i="1"/>
  <c r="J150" i="1"/>
  <c r="I150" i="1"/>
  <c r="H150" i="1"/>
  <c r="G150" i="1"/>
  <c r="F150" i="1"/>
  <c r="K149" i="1"/>
  <c r="J149" i="1"/>
  <c r="I149" i="1"/>
  <c r="H149" i="1"/>
  <c r="G149" i="1"/>
  <c r="F149" i="1"/>
  <c r="K148" i="1"/>
  <c r="J148" i="1"/>
  <c r="I148" i="1"/>
  <c r="H148" i="1"/>
  <c r="G148" i="1"/>
  <c r="F148" i="1"/>
  <c r="F34" i="1" l="1"/>
  <c r="F24" i="1"/>
  <c r="G23" i="1"/>
  <c r="K23" i="1"/>
  <c r="I34" i="1"/>
  <c r="I24" i="1"/>
  <c r="J34" i="1"/>
  <c r="J24" i="1"/>
  <c r="H23" i="1"/>
  <c r="G34" i="1"/>
  <c r="G24" i="1"/>
  <c r="K34" i="1"/>
  <c r="K24" i="1"/>
  <c r="I23" i="1"/>
  <c r="F33" i="1"/>
  <c r="F23" i="1"/>
  <c r="J23" i="1"/>
  <c r="H34" i="1"/>
  <c r="H24" i="1"/>
  <c r="F147" i="1"/>
  <c r="J147" i="1"/>
  <c r="F157" i="1"/>
  <c r="E160" i="1"/>
  <c r="H157" i="1"/>
  <c r="E172" i="1"/>
  <c r="E151" i="1"/>
  <c r="I157" i="1"/>
  <c r="J157" i="1"/>
  <c r="E161" i="1"/>
  <c r="E159" i="1"/>
  <c r="I147" i="1"/>
  <c r="E149" i="1"/>
  <c r="E158" i="1"/>
  <c r="K157" i="1"/>
  <c r="E167" i="1"/>
  <c r="K147" i="1"/>
  <c r="G147" i="1"/>
  <c r="E162" i="1"/>
  <c r="H147" i="1"/>
  <c r="E150" i="1"/>
  <c r="G157" i="1"/>
  <c r="E148" i="1"/>
  <c r="E141" i="1"/>
  <c r="E140" i="1"/>
  <c r="E139" i="1"/>
  <c r="E138" i="1"/>
  <c r="K137" i="1"/>
  <c r="J137" i="1"/>
  <c r="I137" i="1"/>
  <c r="H137" i="1"/>
  <c r="G137" i="1"/>
  <c r="F137" i="1"/>
  <c r="E136" i="1"/>
  <c r="E135" i="1"/>
  <c r="E134" i="1"/>
  <c r="E133" i="1"/>
  <c r="K132" i="1"/>
  <c r="J132" i="1"/>
  <c r="I132" i="1"/>
  <c r="H132" i="1"/>
  <c r="G132" i="1"/>
  <c r="F132" i="1"/>
  <c r="E131" i="1"/>
  <c r="E130" i="1"/>
  <c r="E129" i="1"/>
  <c r="E128" i="1"/>
  <c r="K127" i="1"/>
  <c r="J127" i="1"/>
  <c r="I127" i="1"/>
  <c r="H127" i="1"/>
  <c r="G127" i="1"/>
  <c r="F127" i="1"/>
  <c r="E126" i="1"/>
  <c r="E125" i="1"/>
  <c r="E124" i="1"/>
  <c r="E123" i="1"/>
  <c r="K122" i="1"/>
  <c r="J122" i="1"/>
  <c r="I122" i="1"/>
  <c r="H122" i="1"/>
  <c r="G122" i="1"/>
  <c r="F122" i="1"/>
  <c r="E121" i="1"/>
  <c r="E120" i="1"/>
  <c r="E119" i="1"/>
  <c r="E118" i="1"/>
  <c r="K117" i="1"/>
  <c r="J117" i="1"/>
  <c r="I117" i="1"/>
  <c r="H117" i="1"/>
  <c r="G117" i="1"/>
  <c r="F117" i="1"/>
  <c r="E116" i="1"/>
  <c r="E115" i="1"/>
  <c r="E114" i="1"/>
  <c r="E113" i="1"/>
  <c r="K112" i="1"/>
  <c r="J112" i="1"/>
  <c r="I112" i="1"/>
  <c r="H112" i="1"/>
  <c r="G112" i="1"/>
  <c r="F112" i="1"/>
  <c r="E111" i="1"/>
  <c r="E110" i="1"/>
  <c r="E109" i="1"/>
  <c r="E108" i="1"/>
  <c r="K107" i="1"/>
  <c r="J107" i="1"/>
  <c r="I107" i="1"/>
  <c r="H107" i="1"/>
  <c r="G107" i="1"/>
  <c r="F107" i="1"/>
  <c r="E106" i="1"/>
  <c r="E105" i="1"/>
  <c r="E104" i="1"/>
  <c r="E103" i="1"/>
  <c r="K102" i="1"/>
  <c r="J102" i="1"/>
  <c r="I102" i="1"/>
  <c r="H102" i="1"/>
  <c r="G102" i="1"/>
  <c r="F102" i="1"/>
  <c r="E101" i="1"/>
  <c r="E100" i="1"/>
  <c r="E99" i="1"/>
  <c r="E98" i="1"/>
  <c r="K97" i="1"/>
  <c r="J97" i="1"/>
  <c r="I97" i="1"/>
  <c r="H97" i="1"/>
  <c r="G97" i="1"/>
  <c r="F97" i="1"/>
  <c r="E96" i="1"/>
  <c r="E95" i="1"/>
  <c r="E94" i="1"/>
  <c r="E93" i="1"/>
  <c r="K92" i="1"/>
  <c r="J92" i="1"/>
  <c r="I92" i="1"/>
  <c r="H92" i="1"/>
  <c r="G92" i="1"/>
  <c r="F92" i="1"/>
  <c r="E91" i="1"/>
  <c r="E90" i="1"/>
  <c r="E89" i="1"/>
  <c r="E88" i="1"/>
  <c r="K87" i="1"/>
  <c r="J87" i="1"/>
  <c r="I87" i="1"/>
  <c r="H87" i="1"/>
  <c r="G87" i="1"/>
  <c r="F87" i="1"/>
  <c r="E86" i="1"/>
  <c r="E85" i="1"/>
  <c r="E84" i="1"/>
  <c r="E83" i="1"/>
  <c r="K82" i="1"/>
  <c r="J82" i="1"/>
  <c r="I82" i="1"/>
  <c r="H82" i="1"/>
  <c r="G82" i="1"/>
  <c r="F82" i="1"/>
  <c r="E81" i="1"/>
  <c r="E80" i="1"/>
  <c r="E79" i="1"/>
  <c r="E78" i="1"/>
  <c r="K77" i="1"/>
  <c r="J77" i="1"/>
  <c r="I77" i="1"/>
  <c r="H77" i="1"/>
  <c r="G77" i="1"/>
  <c r="F77" i="1"/>
  <c r="E76" i="1"/>
  <c r="E75" i="1"/>
  <c r="E74" i="1"/>
  <c r="K72" i="1"/>
  <c r="J72" i="1"/>
  <c r="I72" i="1"/>
  <c r="H72" i="1"/>
  <c r="G72" i="1"/>
  <c r="F72" i="1"/>
  <c r="E71" i="1"/>
  <c r="E70" i="1"/>
  <c r="E69" i="1"/>
  <c r="E68" i="1"/>
  <c r="K67" i="1"/>
  <c r="J67" i="1"/>
  <c r="I67" i="1"/>
  <c r="H67" i="1"/>
  <c r="G67" i="1"/>
  <c r="F67" i="1"/>
  <c r="E66" i="1"/>
  <c r="E65" i="1"/>
  <c r="E64" i="1"/>
  <c r="E63" i="1"/>
  <c r="K62" i="1"/>
  <c r="J62" i="1"/>
  <c r="I62" i="1"/>
  <c r="H62" i="1"/>
  <c r="G62" i="1"/>
  <c r="F62" i="1"/>
  <c r="E61" i="1"/>
  <c r="E60" i="1"/>
  <c r="E59" i="1"/>
  <c r="K58" i="1"/>
  <c r="K38" i="1" s="1"/>
  <c r="K33" i="1" s="1"/>
  <c r="J58" i="1"/>
  <c r="J38" i="1" s="1"/>
  <c r="J33" i="1" s="1"/>
  <c r="I58" i="1"/>
  <c r="I38" i="1" s="1"/>
  <c r="I33" i="1" s="1"/>
  <c r="H58" i="1"/>
  <c r="H38" i="1" s="1"/>
  <c r="H33" i="1" s="1"/>
  <c r="G58" i="1"/>
  <c r="G38" i="1" s="1"/>
  <c r="G33" i="1" s="1"/>
  <c r="F57" i="1"/>
  <c r="E56" i="1"/>
  <c r="E55" i="1"/>
  <c r="E54" i="1"/>
  <c r="E53" i="1"/>
  <c r="K52" i="1"/>
  <c r="J52" i="1"/>
  <c r="I52" i="1"/>
  <c r="H52" i="1"/>
  <c r="G52" i="1"/>
  <c r="F52" i="1"/>
  <c r="E51" i="1"/>
  <c r="E50" i="1"/>
  <c r="E49" i="1"/>
  <c r="E48" i="1"/>
  <c r="K47" i="1"/>
  <c r="J47" i="1"/>
  <c r="I47" i="1"/>
  <c r="H47" i="1"/>
  <c r="G47" i="1"/>
  <c r="F47" i="1"/>
  <c r="E46" i="1"/>
  <c r="E45" i="1"/>
  <c r="E44" i="1"/>
  <c r="E43" i="1"/>
  <c r="K42" i="1"/>
  <c r="J42" i="1"/>
  <c r="I42" i="1"/>
  <c r="H42" i="1"/>
  <c r="G42" i="1"/>
  <c r="F42" i="1"/>
  <c r="E23" i="1" l="1"/>
  <c r="E41" i="1"/>
  <c r="E39" i="1"/>
  <c r="E34" i="1" s="1"/>
  <c r="E40" i="1"/>
  <c r="E24" i="1"/>
  <c r="I57" i="1"/>
  <c r="G57" i="1"/>
  <c r="K57" i="1"/>
  <c r="K37" i="1"/>
  <c r="J57" i="1"/>
  <c r="H57" i="1"/>
  <c r="E82" i="1"/>
  <c r="E73" i="1"/>
  <c r="E72" i="1" s="1"/>
  <c r="E52" i="1"/>
  <c r="E157" i="1"/>
  <c r="E97" i="1"/>
  <c r="E107" i="1"/>
  <c r="E117" i="1"/>
  <c r="E127" i="1"/>
  <c r="E137" i="1"/>
  <c r="E147" i="1"/>
  <c r="E132" i="1"/>
  <c r="E92" i="1"/>
  <c r="E47" i="1"/>
  <c r="E62" i="1"/>
  <c r="E112" i="1"/>
  <c r="F37" i="1"/>
  <c r="E67" i="1"/>
  <c r="E77" i="1"/>
  <c r="E87" i="1"/>
  <c r="E122" i="1"/>
  <c r="E102" i="1"/>
  <c r="G37" i="1"/>
  <c r="E42" i="1"/>
  <c r="E58" i="1"/>
  <c r="E38" i="1" l="1"/>
  <c r="E33" i="1" s="1"/>
  <c r="I37" i="1"/>
  <c r="H37" i="1"/>
  <c r="J37" i="1"/>
  <c r="E57" i="1"/>
  <c r="E37" i="1" l="1"/>
  <c r="F208" i="1" l="1"/>
  <c r="G208" i="1"/>
  <c r="H208" i="1"/>
  <c r="I208" i="1"/>
  <c r="J208" i="1"/>
  <c r="K208" i="1"/>
  <c r="H432" i="1" l="1"/>
  <c r="G432" i="1"/>
  <c r="F432" i="1"/>
  <c r="J376" i="1" l="1"/>
  <c r="I376" i="1"/>
  <c r="H376" i="1"/>
  <c r="G376" i="1"/>
  <c r="J375" i="1"/>
  <c r="I375" i="1"/>
  <c r="H375" i="1"/>
  <c r="G375" i="1"/>
  <c r="J374" i="1"/>
  <c r="I374" i="1"/>
  <c r="H374" i="1"/>
  <c r="G374" i="1"/>
  <c r="K373" i="1"/>
  <c r="J373" i="1"/>
  <c r="I373" i="1"/>
  <c r="H373" i="1"/>
  <c r="G373" i="1"/>
  <c r="F373" i="1"/>
  <c r="H289" i="1"/>
  <c r="N289" i="1" s="1"/>
  <c r="G289" i="1"/>
  <c r="K288" i="1"/>
  <c r="J288" i="1"/>
  <c r="I288" i="1"/>
  <c r="I268" i="1" s="1"/>
  <c r="H288" i="1"/>
  <c r="H268" i="1" s="1"/>
  <c r="G288" i="1"/>
  <c r="G268" i="1" s="1"/>
  <c r="F288" i="1"/>
  <c r="F289" i="1"/>
  <c r="I372" i="1" l="1"/>
  <c r="N374" i="1"/>
  <c r="H372" i="1"/>
  <c r="K287" i="1"/>
  <c r="H287" i="1"/>
  <c r="G287" i="1"/>
  <c r="K268" i="1"/>
  <c r="J287" i="1"/>
  <c r="J372" i="1"/>
  <c r="G372" i="1"/>
  <c r="I287" i="1"/>
  <c r="J268" i="1"/>
  <c r="H304" i="1"/>
  <c r="G304" i="1"/>
  <c r="E326" i="1" l="1"/>
  <c r="E325" i="1"/>
  <c r="E324" i="1"/>
  <c r="E323" i="1"/>
  <c r="K322" i="1"/>
  <c r="J322" i="1"/>
  <c r="I322" i="1"/>
  <c r="H322" i="1"/>
  <c r="G322" i="1"/>
  <c r="F322" i="1"/>
  <c r="H433" i="1"/>
  <c r="G433" i="1"/>
  <c r="F433" i="1"/>
  <c r="E322" i="1" l="1"/>
  <c r="E346" i="1" l="1"/>
  <c r="E345" i="1"/>
  <c r="E344" i="1"/>
  <c r="E343" i="1"/>
  <c r="K342" i="1"/>
  <c r="J342" i="1"/>
  <c r="I342" i="1"/>
  <c r="H342" i="1"/>
  <c r="G342" i="1"/>
  <c r="F342" i="1"/>
  <c r="E342" i="1" l="1"/>
  <c r="E181" i="1"/>
  <c r="E180" i="1"/>
  <c r="E179" i="1"/>
  <c r="E178" i="1"/>
  <c r="K177" i="1"/>
  <c r="J177" i="1"/>
  <c r="I177" i="1"/>
  <c r="H177" i="1"/>
  <c r="G177" i="1"/>
  <c r="F177" i="1"/>
  <c r="E156" i="1"/>
  <c r="E155" i="1"/>
  <c r="E154" i="1"/>
  <c r="I209" i="1"/>
  <c r="J209" i="1"/>
  <c r="K209" i="1"/>
  <c r="E213" i="1"/>
  <c r="E218" i="1"/>
  <c r="E152" i="1" l="1"/>
  <c r="E177" i="1"/>
  <c r="E251" i="1" l="1"/>
  <c r="E250" i="1"/>
  <c r="K251" i="1"/>
  <c r="J251" i="1"/>
  <c r="I251" i="1"/>
  <c r="H251" i="1"/>
  <c r="G251" i="1"/>
  <c r="F251" i="1"/>
  <c r="K250" i="1"/>
  <c r="J250" i="1"/>
  <c r="I250" i="1"/>
  <c r="H250" i="1"/>
  <c r="G250" i="1"/>
  <c r="F250" i="1"/>
  <c r="G303" i="1" l="1"/>
  <c r="H303" i="1"/>
  <c r="I303" i="1"/>
  <c r="J303" i="1"/>
  <c r="K303" i="1"/>
  <c r="F303" i="1"/>
  <c r="F409" i="1"/>
  <c r="K413" i="1"/>
  <c r="G413" i="1"/>
  <c r="H413" i="1"/>
  <c r="I413" i="1"/>
  <c r="J413" i="1"/>
  <c r="F413" i="1"/>
  <c r="G412" i="1"/>
  <c r="H412" i="1"/>
  <c r="F412" i="1"/>
  <c r="E420" i="1" l="1"/>
  <c r="E419" i="1"/>
  <c r="E418" i="1"/>
  <c r="E417" i="1"/>
  <c r="K416" i="1"/>
  <c r="J416" i="1"/>
  <c r="I416" i="1"/>
  <c r="H416" i="1"/>
  <c r="G416" i="1"/>
  <c r="F416" i="1"/>
  <c r="E416" i="1" l="1"/>
  <c r="G328" i="1"/>
  <c r="H328" i="1"/>
  <c r="I328" i="1"/>
  <c r="J328" i="1"/>
  <c r="K328" i="1"/>
  <c r="F328" i="1"/>
  <c r="K329" i="1"/>
  <c r="J329" i="1"/>
  <c r="I329" i="1"/>
  <c r="H329" i="1"/>
  <c r="G329" i="1"/>
  <c r="F329" i="1"/>
  <c r="N329" i="1" l="1"/>
  <c r="E336" i="1"/>
  <c r="E335" i="1"/>
  <c r="E334" i="1"/>
  <c r="E333" i="1"/>
  <c r="K332" i="1"/>
  <c r="J332" i="1"/>
  <c r="I332" i="1"/>
  <c r="H332" i="1"/>
  <c r="G332" i="1"/>
  <c r="F332" i="1"/>
  <c r="I337" i="1"/>
  <c r="H337" i="1"/>
  <c r="K337" i="1"/>
  <c r="E339" i="1"/>
  <c r="J337" i="1"/>
  <c r="F337" i="1"/>
  <c r="E341" i="1" l="1"/>
  <c r="E332" i="1"/>
  <c r="E340" i="1"/>
  <c r="G337" i="1"/>
  <c r="E337" i="1" s="1"/>
  <c r="E338" i="1"/>
  <c r="E316" i="1"/>
  <c r="E315" i="1"/>
  <c r="K304" i="1"/>
  <c r="J304" i="1"/>
  <c r="I304" i="1"/>
  <c r="N304" i="1" s="1"/>
  <c r="F304" i="1"/>
  <c r="E313" i="1"/>
  <c r="G312" i="1"/>
  <c r="E311" i="1"/>
  <c r="E310" i="1"/>
  <c r="E309" i="1"/>
  <c r="E308" i="1"/>
  <c r="K307" i="1"/>
  <c r="J307" i="1"/>
  <c r="I307" i="1"/>
  <c r="H307" i="1"/>
  <c r="G307" i="1"/>
  <c r="F307" i="1"/>
  <c r="E286" i="1"/>
  <c r="E285" i="1"/>
  <c r="K284" i="1"/>
  <c r="K282" i="1" s="1"/>
  <c r="J284" i="1"/>
  <c r="J282" i="1" s="1"/>
  <c r="I284" i="1"/>
  <c r="H284" i="1"/>
  <c r="H269" i="1" s="1"/>
  <c r="H267" i="1" s="1"/>
  <c r="G284" i="1"/>
  <c r="F284" i="1"/>
  <c r="F282" i="1" s="1"/>
  <c r="E283" i="1"/>
  <c r="H282" i="1"/>
  <c r="E276" i="1"/>
  <c r="E275" i="1"/>
  <c r="E274" i="1"/>
  <c r="E273" i="1"/>
  <c r="K272" i="1"/>
  <c r="J272" i="1"/>
  <c r="I272" i="1"/>
  <c r="H272" i="1"/>
  <c r="G272" i="1"/>
  <c r="F272" i="1"/>
  <c r="I282" i="1" l="1"/>
  <c r="N284" i="1"/>
  <c r="G282" i="1"/>
  <c r="E282" i="1" s="1"/>
  <c r="G269" i="1"/>
  <c r="G267" i="1" s="1"/>
  <c r="F312" i="1"/>
  <c r="H312" i="1"/>
  <c r="K312" i="1"/>
  <c r="I312" i="1"/>
  <c r="J312" i="1"/>
  <c r="E284" i="1"/>
  <c r="E314" i="1"/>
  <c r="E307" i="1"/>
  <c r="E272" i="1"/>
  <c r="E281" i="1"/>
  <c r="E280" i="1"/>
  <c r="H277" i="1"/>
  <c r="G277" i="1"/>
  <c r="K222" i="1"/>
  <c r="J222" i="1"/>
  <c r="I222" i="1"/>
  <c r="H222" i="1"/>
  <c r="G222" i="1"/>
  <c r="F222" i="1"/>
  <c r="E239" i="1"/>
  <c r="E238" i="1"/>
  <c r="K237" i="1"/>
  <c r="J237" i="1"/>
  <c r="I237" i="1"/>
  <c r="H237" i="1"/>
  <c r="G237" i="1"/>
  <c r="F237" i="1"/>
  <c r="J277" i="1" l="1"/>
  <c r="J269" i="1"/>
  <c r="J267" i="1" s="1"/>
  <c r="K277" i="1"/>
  <c r="K269" i="1"/>
  <c r="K267" i="1" s="1"/>
  <c r="I277" i="1"/>
  <c r="I269" i="1"/>
  <c r="E312" i="1"/>
  <c r="E222" i="1"/>
  <c r="E279" i="1"/>
  <c r="F277" i="1"/>
  <c r="E237" i="1"/>
  <c r="F408" i="1"/>
  <c r="G408" i="1"/>
  <c r="H408" i="1"/>
  <c r="I408" i="1"/>
  <c r="J408" i="1"/>
  <c r="K408" i="1"/>
  <c r="I267" i="1" l="1"/>
  <c r="N269" i="1"/>
  <c r="E277" i="1"/>
  <c r="E408" i="1"/>
  <c r="K506" i="1"/>
  <c r="J506" i="1"/>
  <c r="I502" i="1"/>
  <c r="J502" i="1" s="1"/>
  <c r="K502" i="1" s="1"/>
  <c r="K29" i="1" l="1"/>
  <c r="J29" i="1"/>
  <c r="I29" i="1"/>
  <c r="H29" i="1"/>
  <c r="G29" i="1"/>
  <c r="F29" i="1"/>
  <c r="K28" i="1" l="1"/>
  <c r="I28" i="1"/>
  <c r="G28" i="1"/>
  <c r="H28" i="1"/>
  <c r="F28" i="1"/>
  <c r="E29" i="1"/>
  <c r="J28" i="1" l="1"/>
  <c r="K522" i="1" l="1"/>
  <c r="J522" i="1"/>
  <c r="I522" i="1"/>
  <c r="G522" i="1"/>
  <c r="F268" i="1"/>
  <c r="G523" i="1" l="1"/>
  <c r="J523" i="1"/>
  <c r="I523" i="1"/>
  <c r="K523" i="1"/>
  <c r="F522" i="1"/>
  <c r="F523" i="1" s="1"/>
  <c r="H522" i="1"/>
  <c r="H523" i="1" l="1"/>
  <c r="K500" i="1" l="1"/>
  <c r="K495" i="1" s="1"/>
  <c r="J500" i="1"/>
  <c r="J495" i="1" s="1"/>
  <c r="I500" i="1"/>
  <c r="I495" i="1" s="1"/>
  <c r="H500" i="1"/>
  <c r="H495" i="1" s="1"/>
  <c r="G500" i="1"/>
  <c r="G495" i="1" s="1"/>
  <c r="F500" i="1"/>
  <c r="F495" i="1" s="1"/>
  <c r="E500" i="1"/>
  <c r="E495" i="1" s="1"/>
  <c r="K499" i="1"/>
  <c r="K494" i="1" s="1"/>
  <c r="J499" i="1"/>
  <c r="J494" i="1" s="1"/>
  <c r="I499" i="1"/>
  <c r="I494" i="1" s="1"/>
  <c r="H499" i="1"/>
  <c r="H494" i="1" s="1"/>
  <c r="G499" i="1"/>
  <c r="G494" i="1" s="1"/>
  <c r="F499" i="1"/>
  <c r="F494" i="1" s="1"/>
  <c r="E499" i="1"/>
  <c r="E494" i="1" s="1"/>
  <c r="K498" i="1"/>
  <c r="K493" i="1" s="1"/>
  <c r="J498" i="1"/>
  <c r="J493" i="1" s="1"/>
  <c r="I498" i="1"/>
  <c r="I493" i="1" s="1"/>
  <c r="H498" i="1"/>
  <c r="H493" i="1" s="1"/>
  <c r="G498" i="1"/>
  <c r="G493" i="1" s="1"/>
  <c r="F498" i="1"/>
  <c r="F493" i="1" s="1"/>
  <c r="F497" i="1"/>
  <c r="F492" i="1" s="1"/>
  <c r="G497" i="1"/>
  <c r="G492" i="1" s="1"/>
  <c r="H497" i="1"/>
  <c r="H492" i="1" s="1"/>
  <c r="I497" i="1"/>
  <c r="I492" i="1" s="1"/>
  <c r="R496" i="1" s="1"/>
  <c r="J497" i="1"/>
  <c r="J492" i="1" s="1"/>
  <c r="S496" i="1" s="1"/>
  <c r="K497" i="1"/>
  <c r="K492" i="1" s="1"/>
  <c r="T496" i="1" s="1"/>
  <c r="I516" i="1"/>
  <c r="J516" i="1"/>
  <c r="K516" i="1"/>
  <c r="I511" i="1"/>
  <c r="J511" i="1"/>
  <c r="K511" i="1"/>
  <c r="I506" i="1"/>
  <c r="I501" i="1"/>
  <c r="J501" i="1"/>
  <c r="K410" i="1"/>
  <c r="J410" i="1"/>
  <c r="I410" i="1"/>
  <c r="H410" i="1"/>
  <c r="G410" i="1"/>
  <c r="F410" i="1"/>
  <c r="K409" i="1"/>
  <c r="J409" i="1"/>
  <c r="I409" i="1"/>
  <c r="H409" i="1"/>
  <c r="G409" i="1"/>
  <c r="E435" i="1"/>
  <c r="E434" i="1"/>
  <c r="E433" i="1"/>
  <c r="E432" i="1"/>
  <c r="K431" i="1"/>
  <c r="J431" i="1"/>
  <c r="I431" i="1"/>
  <c r="H431" i="1"/>
  <c r="G431" i="1"/>
  <c r="F431" i="1"/>
  <c r="G407" i="1"/>
  <c r="I407" i="1"/>
  <c r="J407" i="1"/>
  <c r="F407" i="1"/>
  <c r="E430" i="1"/>
  <c r="E429" i="1"/>
  <c r="E425" i="1"/>
  <c r="E424" i="1"/>
  <c r="E423" i="1"/>
  <c r="E422" i="1"/>
  <c r="K421" i="1"/>
  <c r="J421" i="1"/>
  <c r="I421" i="1"/>
  <c r="H421" i="1"/>
  <c r="G421" i="1"/>
  <c r="F421" i="1"/>
  <c r="E415" i="1"/>
  <c r="E414" i="1"/>
  <c r="E413" i="1"/>
  <c r="E412" i="1"/>
  <c r="K411" i="1"/>
  <c r="J411" i="1"/>
  <c r="I411" i="1"/>
  <c r="H411" i="1"/>
  <c r="G411" i="1"/>
  <c r="F411" i="1"/>
  <c r="F376" i="1"/>
  <c r="F375" i="1"/>
  <c r="E396" i="1"/>
  <c r="E395" i="1"/>
  <c r="E394" i="1"/>
  <c r="I392" i="1"/>
  <c r="J392" i="1"/>
  <c r="K392" i="1"/>
  <c r="I387" i="1"/>
  <c r="J387" i="1"/>
  <c r="I377" i="1"/>
  <c r="J377" i="1"/>
  <c r="K377" i="1"/>
  <c r="I382" i="1"/>
  <c r="J382" i="1"/>
  <c r="E363" i="1"/>
  <c r="E362" i="1" s="1"/>
  <c r="K362" i="1"/>
  <c r="J362" i="1"/>
  <c r="I362" i="1"/>
  <c r="H362" i="1"/>
  <c r="G362" i="1"/>
  <c r="F362" i="1"/>
  <c r="E354" i="1"/>
  <c r="E352" i="1" s="1"/>
  <c r="K352" i="1"/>
  <c r="J352" i="1"/>
  <c r="I352" i="1"/>
  <c r="H352" i="1"/>
  <c r="G352" i="1"/>
  <c r="F352" i="1"/>
  <c r="E359" i="1"/>
  <c r="E357" i="1" s="1"/>
  <c r="K357" i="1"/>
  <c r="J357" i="1"/>
  <c r="I357" i="1"/>
  <c r="H357" i="1"/>
  <c r="G357" i="1"/>
  <c r="F357" i="1"/>
  <c r="I367" i="1"/>
  <c r="J367" i="1"/>
  <c r="K367" i="1"/>
  <c r="E331" i="1"/>
  <c r="E330" i="1"/>
  <c r="E329" i="1"/>
  <c r="E328" i="1"/>
  <c r="K327" i="1"/>
  <c r="J327" i="1"/>
  <c r="I327" i="1"/>
  <c r="H327" i="1"/>
  <c r="G327" i="1"/>
  <c r="F327" i="1"/>
  <c r="E321" i="1"/>
  <c r="E320" i="1"/>
  <c r="E319" i="1"/>
  <c r="E318" i="1"/>
  <c r="K317" i="1"/>
  <c r="J317" i="1"/>
  <c r="I317" i="1"/>
  <c r="H317" i="1"/>
  <c r="G317" i="1"/>
  <c r="F317" i="1"/>
  <c r="I292" i="1"/>
  <c r="J292" i="1"/>
  <c r="K292" i="1"/>
  <c r="I297" i="1"/>
  <c r="J297" i="1"/>
  <c r="K297" i="1"/>
  <c r="E299" i="1"/>
  <c r="E297" i="1" s="1"/>
  <c r="H297" i="1"/>
  <c r="G297" i="1"/>
  <c r="F297" i="1"/>
  <c r="E294" i="1"/>
  <c r="E293" i="1"/>
  <c r="H292" i="1"/>
  <c r="G292" i="1"/>
  <c r="F292" i="1"/>
  <c r="E306" i="1"/>
  <c r="E305" i="1"/>
  <c r="E304" i="1"/>
  <c r="E303" i="1"/>
  <c r="K302" i="1"/>
  <c r="J302" i="1"/>
  <c r="I302" i="1"/>
  <c r="H302" i="1"/>
  <c r="G302" i="1"/>
  <c r="F302" i="1"/>
  <c r="E291" i="1"/>
  <c r="E290" i="1"/>
  <c r="E271" i="1"/>
  <c r="E270" i="1"/>
  <c r="E268" i="1"/>
  <c r="N349" i="1" l="1"/>
  <c r="E289" i="1"/>
  <c r="G406" i="1"/>
  <c r="H426" i="1"/>
  <c r="H407" i="1"/>
  <c r="H406" i="1" s="1"/>
  <c r="F406" i="1"/>
  <c r="K426" i="1"/>
  <c r="K407" i="1"/>
  <c r="I406" i="1"/>
  <c r="J406" i="1"/>
  <c r="F287" i="1"/>
  <c r="F269" i="1"/>
  <c r="J426" i="1"/>
  <c r="G491" i="1"/>
  <c r="K491" i="1"/>
  <c r="I491" i="1"/>
  <c r="J496" i="1"/>
  <c r="F491" i="1"/>
  <c r="J491" i="1"/>
  <c r="H491" i="1"/>
  <c r="K496" i="1"/>
  <c r="I496" i="1"/>
  <c r="E409" i="1"/>
  <c r="E410" i="1"/>
  <c r="E431" i="1"/>
  <c r="E411" i="1"/>
  <c r="E421" i="1"/>
  <c r="I426" i="1"/>
  <c r="E428" i="1"/>
  <c r="G426" i="1"/>
  <c r="E427" i="1"/>
  <c r="F426" i="1"/>
  <c r="K347" i="1"/>
  <c r="E349" i="1"/>
  <c r="E327" i="1"/>
  <c r="E292" i="1"/>
  <c r="E317" i="1"/>
  <c r="E302" i="1"/>
  <c r="E288" i="1"/>
  <c r="K249" i="1"/>
  <c r="J249" i="1"/>
  <c r="I249" i="1"/>
  <c r="H249" i="1"/>
  <c r="G249" i="1"/>
  <c r="F249" i="1"/>
  <c r="G248" i="1"/>
  <c r="H248" i="1"/>
  <c r="I248" i="1"/>
  <c r="J248" i="1"/>
  <c r="K248" i="1"/>
  <c r="G252" i="1"/>
  <c r="H252" i="1"/>
  <c r="I252" i="1"/>
  <c r="J252" i="1"/>
  <c r="K252" i="1"/>
  <c r="F252" i="1"/>
  <c r="K236" i="1"/>
  <c r="K221" i="1" s="1"/>
  <c r="K216" i="1" s="1"/>
  <c r="K211" i="1" s="1"/>
  <c r="J236" i="1"/>
  <c r="J221" i="1" s="1"/>
  <c r="J216" i="1" s="1"/>
  <c r="J211" i="1" s="1"/>
  <c r="I236" i="1"/>
  <c r="I221" i="1" s="1"/>
  <c r="I216" i="1" s="1"/>
  <c r="I211" i="1" s="1"/>
  <c r="H236" i="1"/>
  <c r="H221" i="1" s="1"/>
  <c r="H216" i="1" s="1"/>
  <c r="H211" i="1" s="1"/>
  <c r="G236" i="1"/>
  <c r="G221" i="1" s="1"/>
  <c r="G216" i="1" s="1"/>
  <c r="G211" i="1" s="1"/>
  <c r="F236" i="1"/>
  <c r="F221" i="1" s="1"/>
  <c r="E236" i="1"/>
  <c r="K235" i="1"/>
  <c r="K220" i="1" s="1"/>
  <c r="J235" i="1"/>
  <c r="J220" i="1" s="1"/>
  <c r="I235" i="1"/>
  <c r="I220" i="1" s="1"/>
  <c r="H235" i="1"/>
  <c r="H220" i="1" s="1"/>
  <c r="H215" i="1" s="1"/>
  <c r="H20" i="1" s="1"/>
  <c r="G235" i="1"/>
  <c r="G220" i="1" s="1"/>
  <c r="G215" i="1" s="1"/>
  <c r="G210" i="1" s="1"/>
  <c r="F235" i="1"/>
  <c r="F220" i="1" s="1"/>
  <c r="E235" i="1"/>
  <c r="H234" i="1"/>
  <c r="H219" i="1" s="1"/>
  <c r="G234" i="1"/>
  <c r="G219" i="1" s="1"/>
  <c r="F234" i="1"/>
  <c r="F219" i="1" s="1"/>
  <c r="E234" i="1"/>
  <c r="F233" i="1"/>
  <c r="G233" i="1"/>
  <c r="H233" i="1"/>
  <c r="I233" i="1"/>
  <c r="J233" i="1"/>
  <c r="K233" i="1"/>
  <c r="I242" i="1"/>
  <c r="J242" i="1"/>
  <c r="I227" i="1"/>
  <c r="J227" i="1"/>
  <c r="K227" i="1"/>
  <c r="I18" i="1" l="1"/>
  <c r="F214" i="1"/>
  <c r="F217" i="1"/>
  <c r="E219" i="1"/>
  <c r="J215" i="1"/>
  <c r="J217" i="1"/>
  <c r="I215" i="1"/>
  <c r="I217" i="1"/>
  <c r="F216" i="1"/>
  <c r="E221" i="1"/>
  <c r="J18" i="1"/>
  <c r="G21" i="1"/>
  <c r="F215" i="1"/>
  <c r="F210" i="1" s="1"/>
  <c r="E220" i="1"/>
  <c r="H18" i="1"/>
  <c r="K215" i="1"/>
  <c r="E215" i="1" s="1"/>
  <c r="K217" i="1"/>
  <c r="G18" i="1"/>
  <c r="H21" i="1"/>
  <c r="J21" i="1"/>
  <c r="I21" i="1"/>
  <c r="G214" i="1"/>
  <c r="G19" i="1" s="1"/>
  <c r="G217" i="1"/>
  <c r="H214" i="1"/>
  <c r="H19" i="1" s="1"/>
  <c r="H217" i="1"/>
  <c r="H210" i="1"/>
  <c r="H205" i="1" s="1"/>
  <c r="H200" i="1" s="1"/>
  <c r="F21" i="1"/>
  <c r="G20" i="1"/>
  <c r="I19" i="1"/>
  <c r="N264" i="1"/>
  <c r="J19" i="1"/>
  <c r="K406" i="1"/>
  <c r="K18" i="1"/>
  <c r="K204" i="1"/>
  <c r="G203" i="1"/>
  <c r="G527" i="1" s="1"/>
  <c r="I203" i="1"/>
  <c r="I527" i="1" s="1"/>
  <c r="I204" i="1"/>
  <c r="I528" i="1" s="1"/>
  <c r="K203" i="1"/>
  <c r="K527" i="1" s="1"/>
  <c r="J203" i="1"/>
  <c r="J527" i="1" s="1"/>
  <c r="H203" i="1"/>
  <c r="H527" i="1" s="1"/>
  <c r="J204" i="1"/>
  <c r="J528" i="1" s="1"/>
  <c r="H30" i="1"/>
  <c r="E31" i="1"/>
  <c r="I31" i="1"/>
  <c r="I206" i="1"/>
  <c r="E30" i="1"/>
  <c r="I30" i="1"/>
  <c r="F31" i="1"/>
  <c r="J31" i="1"/>
  <c r="J206" i="1"/>
  <c r="F30" i="1"/>
  <c r="F205" i="1"/>
  <c r="F200" i="1" s="1"/>
  <c r="J30" i="1"/>
  <c r="J27" i="1" s="1"/>
  <c r="G31" i="1"/>
  <c r="G206" i="1"/>
  <c r="K31" i="1"/>
  <c r="K206" i="1"/>
  <c r="K201" i="1" s="1"/>
  <c r="G30" i="1"/>
  <c r="G27" i="1" s="1"/>
  <c r="G205" i="1"/>
  <c r="G200" i="1" s="1"/>
  <c r="K30" i="1"/>
  <c r="H31" i="1"/>
  <c r="H206" i="1"/>
  <c r="H201" i="1" s="1"/>
  <c r="E407" i="1"/>
  <c r="F347" i="1"/>
  <c r="F267" i="1"/>
  <c r="E269" i="1"/>
  <c r="J247" i="1"/>
  <c r="I247" i="1"/>
  <c r="G247" i="1"/>
  <c r="E426" i="1"/>
  <c r="H347" i="1"/>
  <c r="J347" i="1"/>
  <c r="I347" i="1"/>
  <c r="E348" i="1"/>
  <c r="E263" i="1" s="1"/>
  <c r="G347" i="1"/>
  <c r="H247" i="1"/>
  <c r="E287" i="1"/>
  <c r="K247" i="1"/>
  <c r="K232" i="1"/>
  <c r="I232" i="1"/>
  <c r="G232" i="1"/>
  <c r="K257" i="1"/>
  <c r="I257" i="1"/>
  <c r="J257" i="1"/>
  <c r="F232" i="1"/>
  <c r="H232" i="1"/>
  <c r="J232" i="1"/>
  <c r="F20" i="1" l="1"/>
  <c r="F35" i="1"/>
  <c r="F15" i="1" s="1"/>
  <c r="F25" i="1"/>
  <c r="H36" i="1"/>
  <c r="H26" i="1"/>
  <c r="H35" i="1"/>
  <c r="H25" i="1"/>
  <c r="K36" i="1"/>
  <c r="K26" i="1"/>
  <c r="G35" i="1"/>
  <c r="G25" i="1"/>
  <c r="F27" i="1"/>
  <c r="K13" i="1"/>
  <c r="K8" i="1" s="1"/>
  <c r="H209" i="1"/>
  <c r="H212" i="1"/>
  <c r="K210" i="1"/>
  <c r="K212" i="1"/>
  <c r="E216" i="1"/>
  <c r="E211" i="1" s="1"/>
  <c r="E206" i="1" s="1"/>
  <c r="E201" i="1" s="1"/>
  <c r="F211" i="1"/>
  <c r="F206" i="1" s="1"/>
  <c r="F201" i="1" s="1"/>
  <c r="J210" i="1"/>
  <c r="J212" i="1"/>
  <c r="J20" i="1"/>
  <c r="J17" i="1" s="1"/>
  <c r="E217" i="1"/>
  <c r="E214" i="1"/>
  <c r="G212" i="1"/>
  <c r="G209" i="1"/>
  <c r="I210" i="1"/>
  <c r="I212" i="1"/>
  <c r="I20" i="1"/>
  <c r="I17" i="1" s="1"/>
  <c r="E210" i="1"/>
  <c r="E205" i="1" s="1"/>
  <c r="E200" i="1" s="1"/>
  <c r="F212" i="1"/>
  <c r="F209" i="1"/>
  <c r="J201" i="1"/>
  <c r="I201" i="1"/>
  <c r="H15" i="1"/>
  <c r="H197" i="1"/>
  <c r="H16" i="1"/>
  <c r="G529" i="1"/>
  <c r="G201" i="1"/>
  <c r="H27" i="1"/>
  <c r="E406" i="1"/>
  <c r="I13" i="1"/>
  <c r="I8" i="1" s="1"/>
  <c r="G13" i="1"/>
  <c r="G8" i="1" s="1"/>
  <c r="K27" i="1"/>
  <c r="I27" i="1"/>
  <c r="H17" i="1"/>
  <c r="E267" i="1"/>
  <c r="I14" i="1"/>
  <c r="H13" i="1"/>
  <c r="J13" i="1"/>
  <c r="J14" i="1"/>
  <c r="G17" i="1"/>
  <c r="E347" i="1"/>
  <c r="E228" i="1"/>
  <c r="H227" i="1"/>
  <c r="G227" i="1"/>
  <c r="F227" i="1"/>
  <c r="F197" i="1" l="1"/>
  <c r="F36" i="1"/>
  <c r="F26" i="1"/>
  <c r="J36" i="1"/>
  <c r="J26" i="1"/>
  <c r="G36" i="1"/>
  <c r="G26" i="1"/>
  <c r="I36" i="1"/>
  <c r="I26" i="1"/>
  <c r="E25" i="1"/>
  <c r="E35" i="1"/>
  <c r="E32" i="1" s="1"/>
  <c r="E26" i="1"/>
  <c r="E22" i="1" s="1"/>
  <c r="E36" i="1"/>
  <c r="H529" i="1"/>
  <c r="G15" i="1"/>
  <c r="G10" i="1" s="1"/>
  <c r="H11" i="1"/>
  <c r="E212" i="1"/>
  <c r="I207" i="1"/>
  <c r="I205" i="1"/>
  <c r="J207" i="1"/>
  <c r="J205" i="1"/>
  <c r="K207" i="1"/>
  <c r="K205" i="1"/>
  <c r="E197" i="1"/>
  <c r="G207" i="1"/>
  <c r="G204" i="1"/>
  <c r="E209" i="1"/>
  <c r="F207" i="1"/>
  <c r="F204" i="1"/>
  <c r="H207" i="1"/>
  <c r="H204" i="1"/>
  <c r="H10" i="1"/>
  <c r="F10" i="1"/>
  <c r="H22" i="1"/>
  <c r="H12" i="1" s="1"/>
  <c r="G22" i="1"/>
  <c r="G12" i="1" s="1"/>
  <c r="G16" i="1"/>
  <c r="H32" i="1"/>
  <c r="G197" i="1"/>
  <c r="I16" i="1"/>
  <c r="J16" i="1"/>
  <c r="J11" i="1" s="1"/>
  <c r="F529" i="1"/>
  <c r="F22" i="1"/>
  <c r="F16" i="1"/>
  <c r="E208" i="1"/>
  <c r="J9" i="1"/>
  <c r="I9" i="1"/>
  <c r="J8" i="1"/>
  <c r="H8" i="1"/>
  <c r="E227" i="1"/>
  <c r="E207" i="1" l="1"/>
  <c r="G32" i="1"/>
  <c r="G11" i="1"/>
  <c r="H528" i="1"/>
  <c r="H202" i="1"/>
  <c r="H526" i="1" s="1"/>
  <c r="H14" i="1"/>
  <c r="H9" i="1" s="1"/>
  <c r="J200" i="1"/>
  <c r="J202" i="1"/>
  <c r="G528" i="1"/>
  <c r="G14" i="1"/>
  <c r="G9" i="1" s="1"/>
  <c r="G202" i="1"/>
  <c r="G526" i="1" s="1"/>
  <c r="K200" i="1"/>
  <c r="K202" i="1"/>
  <c r="I200" i="1"/>
  <c r="I202" i="1"/>
  <c r="I11" i="1"/>
  <c r="P18" i="1"/>
  <c r="F32" i="1"/>
  <c r="F11" i="1"/>
  <c r="G7" i="1"/>
  <c r="H7" i="1"/>
  <c r="Q18" i="1"/>
  <c r="H496" i="1"/>
  <c r="G496" i="1"/>
  <c r="K35" i="1" l="1"/>
  <c r="K25" i="1"/>
  <c r="J35" i="1"/>
  <c r="J25" i="1"/>
  <c r="J22" i="1" s="1"/>
  <c r="J12" i="1" s="1"/>
  <c r="I35" i="1"/>
  <c r="I25" i="1"/>
  <c r="K197" i="1"/>
  <c r="K22" i="1"/>
  <c r="K32" i="1"/>
  <c r="I197" i="1"/>
  <c r="I22" i="1"/>
  <c r="I12" i="1" s="1"/>
  <c r="J197" i="1"/>
  <c r="F496" i="1"/>
  <c r="R18" i="1" l="1"/>
  <c r="I7" i="1"/>
  <c r="J15" i="1"/>
  <c r="J10" i="1" s="1"/>
  <c r="J529" i="1"/>
  <c r="J32" i="1"/>
  <c r="J526" i="1" s="1"/>
  <c r="J7" i="1"/>
  <c r="S18" i="1"/>
  <c r="I529" i="1"/>
  <c r="I15" i="1"/>
  <c r="I10" i="1" s="1"/>
  <c r="I32" i="1"/>
  <c r="I526" i="1" s="1"/>
  <c r="F248" i="1"/>
  <c r="F18" i="1" s="1"/>
  <c r="H257" i="1"/>
  <c r="G257" i="1"/>
  <c r="E254" i="1"/>
  <c r="E249" i="1" s="1"/>
  <c r="E204" i="1" s="1"/>
  <c r="E253" i="1"/>
  <c r="E28" i="1"/>
  <c r="K242" i="1"/>
  <c r="H242" i="1"/>
  <c r="G242" i="1"/>
  <c r="F242" i="1"/>
  <c r="E368" i="1"/>
  <c r="H367" i="1"/>
  <c r="G367" i="1"/>
  <c r="F367" i="1"/>
  <c r="F374" i="1"/>
  <c r="F377" i="1"/>
  <c r="G377" i="1"/>
  <c r="F382" i="1"/>
  <c r="G382" i="1"/>
  <c r="F387" i="1"/>
  <c r="G387" i="1"/>
  <c r="F392" i="1"/>
  <c r="G392" i="1"/>
  <c r="E518" i="1"/>
  <c r="H516" i="1"/>
  <c r="G516" i="1"/>
  <c r="F516" i="1"/>
  <c r="E513" i="1"/>
  <c r="H511" i="1"/>
  <c r="G511" i="1"/>
  <c r="F511" i="1"/>
  <c r="E507" i="1"/>
  <c r="H506" i="1"/>
  <c r="G506" i="1"/>
  <c r="F506" i="1"/>
  <c r="E502" i="1"/>
  <c r="K501" i="1"/>
  <c r="H501" i="1"/>
  <c r="G501" i="1"/>
  <c r="F501" i="1"/>
  <c r="F19" i="1" l="1"/>
  <c r="F372" i="1"/>
  <c r="F203" i="1"/>
  <c r="E498" i="1"/>
  <c r="E493" i="1" s="1"/>
  <c r="F247" i="1"/>
  <c r="E497" i="1"/>
  <c r="E492" i="1" s="1"/>
  <c r="E233" i="1"/>
  <c r="E252" i="1"/>
  <c r="E258" i="1"/>
  <c r="E248" i="1" s="1"/>
  <c r="E242" i="1"/>
  <c r="F257" i="1"/>
  <c r="E367" i="1"/>
  <c r="H387" i="1"/>
  <c r="E511" i="1"/>
  <c r="H382" i="1"/>
  <c r="H392" i="1"/>
  <c r="H377" i="1"/>
  <c r="E516" i="1"/>
  <c r="E506" i="1"/>
  <c r="E501" i="1"/>
  <c r="E393" i="1"/>
  <c r="K376" i="1"/>
  <c r="K375" i="1"/>
  <c r="K374" i="1"/>
  <c r="E388" i="1"/>
  <c r="E386" i="1"/>
  <c r="E385" i="1"/>
  <c r="E384" i="1"/>
  <c r="E383" i="1"/>
  <c r="E378" i="1"/>
  <c r="F528" i="1" l="1"/>
  <c r="F17" i="1"/>
  <c r="K372" i="1"/>
  <c r="F202" i="1"/>
  <c r="F527" i="1"/>
  <c r="E491" i="1"/>
  <c r="F14" i="1"/>
  <c r="E203" i="1"/>
  <c r="F13" i="1"/>
  <c r="E247" i="1"/>
  <c r="E232" i="1"/>
  <c r="E27" i="1"/>
  <c r="E496" i="1"/>
  <c r="K20" i="1"/>
  <c r="E390" i="1"/>
  <c r="K19" i="1"/>
  <c r="E389" i="1"/>
  <c r="K21" i="1"/>
  <c r="E391" i="1"/>
  <c r="K387" i="1"/>
  <c r="E257" i="1"/>
  <c r="E382" i="1"/>
  <c r="E392" i="1"/>
  <c r="E377" i="1"/>
  <c r="E373" i="1"/>
  <c r="E18" i="1" s="1"/>
  <c r="K382" i="1"/>
  <c r="F12" i="1" l="1"/>
  <c r="E202" i="1"/>
  <c r="E13" i="1"/>
  <c r="K529" i="1"/>
  <c r="K528" i="1"/>
  <c r="F9" i="1"/>
  <c r="E527" i="1"/>
  <c r="F526" i="1"/>
  <c r="E374" i="1"/>
  <c r="E264" i="1" s="1"/>
  <c r="F8" i="1"/>
  <c r="E387" i="1"/>
  <c r="E376" i="1"/>
  <c r="E375" i="1"/>
  <c r="E265" i="1" s="1"/>
  <c r="E266" i="1" l="1"/>
  <c r="E21" i="1" s="1"/>
  <c r="E15" i="1"/>
  <c r="E20" i="1"/>
  <c r="E14" i="1"/>
  <c r="E19" i="1"/>
  <c r="E530" i="1"/>
  <c r="E529" i="1"/>
  <c r="E528" i="1"/>
  <c r="K14" i="1"/>
  <c r="K9" i="1" s="1"/>
  <c r="E8" i="1"/>
  <c r="E372" i="1"/>
  <c r="F7" i="1"/>
  <c r="O18" i="1"/>
  <c r="K526" i="1"/>
  <c r="K15" i="1"/>
  <c r="K16" i="1"/>
  <c r="E262" i="1" l="1"/>
  <c r="E526" i="1"/>
  <c r="E16" i="1"/>
  <c r="E11" i="1" s="1"/>
  <c r="E9" i="1"/>
  <c r="K17" i="1"/>
  <c r="K11" i="1"/>
  <c r="K10" i="1"/>
  <c r="E10" i="1"/>
  <c r="E17" i="1"/>
  <c r="E12" i="1" s="1"/>
  <c r="K12" i="1" l="1"/>
  <c r="T18" i="1" s="1"/>
  <c r="K7" i="1" l="1"/>
  <c r="N18" i="1"/>
  <c r="E532" i="1"/>
  <c r="E7" i="1"/>
</calcChain>
</file>

<file path=xl/sharedStrings.xml><?xml version="1.0" encoding="utf-8"?>
<sst xmlns="http://schemas.openxmlformats.org/spreadsheetml/2006/main" count="906" uniqueCount="272">
  <si>
    <t>№ п/п</t>
  </si>
  <si>
    <t>Всего</t>
  </si>
  <si>
    <t>МБ</t>
  </si>
  <si>
    <t>ОБ</t>
  </si>
  <si>
    <t>ФБ</t>
  </si>
  <si>
    <t>ВБ</t>
  </si>
  <si>
    <t>Соисполнители, участники</t>
  </si>
  <si>
    <t>ОМ 1.1</t>
  </si>
  <si>
    <t>ОМ 1.2</t>
  </si>
  <si>
    <t>ОМ 2.1</t>
  </si>
  <si>
    <t>ОМ 2.2</t>
  </si>
  <si>
    <t>ОМ 2.3</t>
  </si>
  <si>
    <t>ОМ 4.1</t>
  </si>
  <si>
    <t>ОМ 4.2</t>
  </si>
  <si>
    <t>ОМ 4.3</t>
  </si>
  <si>
    <t>ОМ 6.1</t>
  </si>
  <si>
    <t xml:space="preserve">Муниципальная программа "Развитие образования"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</si>
  <si>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 </t>
  </si>
  <si>
    <t xml:space="preserve">КС </t>
  </si>
  <si>
    <t xml:space="preserve">КСПВООДМ </t>
  </si>
  <si>
    <t>КО</t>
  </si>
  <si>
    <t>КС, ММКУ УКС</t>
  </si>
  <si>
    <t>КО, ОУ, УО</t>
  </si>
  <si>
    <t>КСПВООДМ, МАУ МП «Объединение молодежных центров»</t>
  </si>
  <si>
    <t>КО, ОУ, МАУ ЦШП</t>
  </si>
  <si>
    <t>КО, ОУ</t>
  </si>
  <si>
    <t>КО, МДОУ</t>
  </si>
  <si>
    <t>КО, МБУО ЦБ</t>
  </si>
  <si>
    <t>КО, МДОУ, МБУО ЦБ</t>
  </si>
  <si>
    <t>КО, МАУ «Центр школьного питания»</t>
  </si>
  <si>
    <t>КСПВООДМ, МАУ МП «Дом молодежи», МАУ МП «Объединение молодежных центров»</t>
  </si>
  <si>
    <t>Объемы и источники финансирования (тыс. рублей)</t>
  </si>
  <si>
    <t>Связь основных мероприятий с показателями подпрограмм, ожидаемые результаты реализации (краткая характеристика) мероприятий</t>
  </si>
  <si>
    <t>КО, ГИМЦ РО</t>
  </si>
  <si>
    <t>2023 - 2028</t>
  </si>
  <si>
    <t>П 1.1</t>
  </si>
  <si>
    <t>ОМ 3.1</t>
  </si>
  <si>
    <t>ОМ 3.2</t>
  </si>
  <si>
    <t>ОМ 3.3</t>
  </si>
  <si>
    <t>ОМ 3.6</t>
  </si>
  <si>
    <t>ОМ 3.7</t>
  </si>
  <si>
    <t>ОМ 5.1</t>
  </si>
  <si>
    <t>МАУ МП «Дом молодежи», МАУ МП «Объединение молодежных центров»</t>
  </si>
  <si>
    <t>ОМ 5.2</t>
  </si>
  <si>
    <t>КСПВООДМ</t>
  </si>
  <si>
    <t>ОМ 5.3</t>
  </si>
  <si>
    <t>Подпрограмма 5 «Молодежь Мурманска»</t>
  </si>
  <si>
    <t>Муниципальная программа, подпрограмма, основное мероприятие, проект, мероприятие</t>
  </si>
  <si>
    <t>Годы выполнения</t>
  </si>
  <si>
    <t>По годам</t>
  </si>
  <si>
    <t>Мероприятие "Создание условий для поддержки обучающихся, имеющих повышенные образовательные и творческие способности"</t>
  </si>
  <si>
    <t>Основное мероприятие "Строительство (реконструкция) объектов образования"</t>
  </si>
  <si>
    <t>Основное мероприятие "Улучшение технических характеристик объектов образования"</t>
  </si>
  <si>
    <t>План реализации муниципальной программы "Развитие образования" на 2023 - 2028 годы</t>
  </si>
  <si>
    <t>Мероприятие "Организация проведения и награждение победителей и участников конкурсов общегородского значения "</t>
  </si>
  <si>
    <t>Мероприятие "Общестроительные работы (ремонт кровли, систем освещения и электроснабжения, отопления, вентиляции, водоснабжения, канализации, дренажной системы, оборудование запасных эвакуационных выходов, ремонт полов, туалетов с установкой сантехоборудования душевых, крылец, отмостков, коридоров, асфальтирование, восстановление ограждения, противопожарные мероприятия  и пр.)"</t>
  </si>
  <si>
    <t>Мероприятие "Устройство и модернизация школьных стадионов, спортивных площадок, кортов, детских спортивно-игровых площадок для начальной школы, расположенных на территориях общеобразовательных учреждений"</t>
  </si>
  <si>
    <t>Мероприятие "Проведение ремонтных работ по ликвидации аварийных ситуаций и замена оборудования, находящегося в аварийном состоянии, в подведомственных учреждениях"</t>
  </si>
  <si>
    <t>Мероприятие "Осуществление текущего ремонта в учреждениях дополнительного образования"</t>
  </si>
  <si>
    <t>Мероприятие "Разработка проектно-сметной документации и осуществление ремонта фасадов зданий ОУ и УО"</t>
  </si>
  <si>
    <t>Мероприятие "Проведение мероприятий по исполнению судебных решений"</t>
  </si>
  <si>
    <t>Мероприятие "Обеспечение антитеррористической защищенности муниципальных объектов образования"</t>
  </si>
  <si>
    <t>Мероприятие "Мероприятия по преобразованию школьных пространств «Arctic schools»"</t>
  </si>
  <si>
    <t>Региональный проект «Современная школа»</t>
  </si>
  <si>
    <t>Основное мероприятие "Организация занятости детей и молодежи города Мурманска – создание временных рабочих мест "</t>
  </si>
  <si>
    <t>Основное мероприятие "Организация отдыха детей города Мурманска в муниципальных образовательных организациях"</t>
  </si>
  <si>
    <t>0.4. Доля молодежи, удовлетворенных качеством реализуемых мероприятий, направленных на создание условия для успешного развития потенциала и интеграции молодежи в экономическую, культурную и общественно-политическую жизнь города Мурманска, от общего числа опрошенных лиц - 95%.
2.5. Количество временных рабочих мест, созданных для несовершеннолетних граждан в возрасте 14-18 лет - 36 ед.</t>
  </si>
  <si>
    <t xml:space="preserve">0.2. Общее количество отдохнувших и оздоровленных детей и молодежи города Мурманска.                                                    2.1.Количество отдохнувших и оздоровленных обучающихся системы образования города Мурманска - 8770 чел.
</t>
  </si>
  <si>
    <t>0.2. Общее количество отдохнувших и оздоровленных детей и молодежи города Мурманска - 8920 чел.
2.1. Количество отдохнувших и оздоровленных обучающихся системы образования города Мурманска - 8770 чел..
2.2. Количество участников профильных молодежных лагерей - 150 чел.                                                                                                  2.3. Количество временных рабочих мест, созданных для обучающихся системы образования города Мурманска - 500 ед..
2.4. Количество временных рабочих мест, созданных для несовершеннолетних граждан в возрасте 14-18 лет - 36 ед.</t>
  </si>
  <si>
    <t xml:space="preserve">0.2. Общее количество отдохнувших и оздоровленных детей и молодежи города Мурманска - 8920 чел.
2.1. Количество отдохнувших и оздоровленных обучающихся системы образования города Мурманска - 8770 чел.
2.2. Количество участников профильных молодежных лагерей - 150 чел. 
</t>
  </si>
  <si>
    <t xml:space="preserve">0.2. Общее количество отдохнувших и оздоровленных детей и молодежи города Мурманска - 8920 чел..
2.1. Количество отдохнувших и оздоровленных обучающихся системы образования города Мурманска - 8770 чел.
</t>
  </si>
  <si>
    <t>0.7. Доля молодежи, удовлетворенных качеством реализуемых мероприятий, направленных на создание условия для успешного развития потенциала и интеграции молодежи в экономическую, культурную и общественно-политическую жизнь города Мурманска, от общего числа опрошенных лиц - 95%.
2.2. Количество участников профильных молодежных лагерей -150 чел.</t>
  </si>
  <si>
    <t xml:space="preserve">0.3. Общее количество временных рабочих мест, созданных для несовершеннолетних граждан в возрасте 14-18 лет - 536 ед.
2.3. Количество временных рабочих мест, созданных для обучающихся системы образования города Мурманска - 500 ед.
2.4. Количество временных рабочих мест, созданных для несовершеннолетних граждан в возрасте 14-18 лет - 36 ед.
</t>
  </si>
  <si>
    <t xml:space="preserve">0.3. Общее количество временных рабочих мест, созданных для несовершеннолетних граждан в возрасте 14-18 лет - 536 ед.
2.3. Количество временных рабочих мест, созданных для обучающихся системы образования города Мурманска - 500 чел.
</t>
  </si>
  <si>
    <t xml:space="preserve">0.2. Общее количество отдохнувших и оздоровленных детей и молодежи города Мурманска - 8920 чел.                                                    2.1.Количество отдохнувших и оздоровленных обучающихся системы образования города Мурманска - 8770 чел.
</t>
  </si>
  <si>
    <t xml:space="preserve">0.1. Обеспечение 100 % доступности дошкольного образования для детей в возрасте до 3 лет - 100%.
3.1. Доля детей в возрасте 1 –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1-6 лет - 84,8%.
3.2. Отношение средней заработной платы педагогических работников МДОУ к средней заработной плате в сфере общего образования в муниципальном образовании город Мурманск - 100%
</t>
  </si>
  <si>
    <t>Мероприятие "Расходы на 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субсидий"</t>
  </si>
  <si>
    <t>0.1. Обеспечение 100 % доступности дошкольного образования для детей в возрасте до 3 лет - 100%.
3.1. Доля детей в возрасте 1 –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1-6 лет - 84,8%.</t>
  </si>
  <si>
    <t xml:space="preserve">0.1. Обеспечение 100 % доступности дошкольного образования для детей в возрасте до 3 лет - 100%.
3.2. Отношение средней заработной платы педагогических работников МДОУ к средней заработной плате в сфере общего образования в муниципальном образовании город Мурманск - 100%
</t>
  </si>
  <si>
    <t>Мероприятие "Выплата компенсации родительской платы за присмотр и уход за детьми, посещающими образовательные организации,  реализующие общеобразовательные программы дошкольного образования (банковские, почтовые услуги, расходы на компенсацию затрат деятельности органов местного самоуправления и учреждений, находящихся в их ведении)"</t>
  </si>
  <si>
    <t>Основное мероприятие "Обеспечение выплат ежемесячного денежного вознаграждения за классное руководство педагогическим работникам"</t>
  </si>
  <si>
    <t>ОМ 3.4</t>
  </si>
  <si>
    <t>ОМ 3.5</t>
  </si>
  <si>
    <t>Мероприятие "Обеспечение деятельности (оказание услуг) ГИМЦ РО"</t>
  </si>
  <si>
    <t>Мероприятие "Обеспечение деятельности (оказание услуг) МБУО ЦБ"</t>
  </si>
  <si>
    <t>Для развития массового спорта на территории образовательных учреждений ведется модернизация стадионов и спортивных площадок, устройство детских спортивно-игровых площадок для детей начальной школы</t>
  </si>
  <si>
    <t>Создание условий для поддержки обучающихся, имеющих повышенные образовательные и творческие способности</t>
  </si>
  <si>
    <t xml:space="preserve">0.6. Доля обучающихся МБОУ, обеспеченных организованным горячим питанием за счет всех источников финансирования, в общем количестве обучающихся, фактически посещавших данные учреждения - 100 %.
4.1. Количество обучающихся МБОУ, за исключением учащихся начальных классов, получающих двухразовое бесплатное питание, - 3584 чел.
</t>
  </si>
  <si>
    <t xml:space="preserve">0.6. Доля обучающихся МБОУ, обеспеченных организованным горячим питанием за счет всех источников финансирования, в общем количестве обучающихся, фактически посещавших данные учреждения, -100%.
4.2. Количество обучающихся 1-4 классов МБОУ, в том числе МБОУ, реализующих программы дошкольного и начального общего образования, обеспеченных бесплатным цельным молоком либо питьевым молоком, - 13327 чел.
4.3. Доля обучающихся 1-4 классов МБОУ, в том числе МБОУ, реализующих программы дошкольного и начального общего образования, обеспеченных бесплатным цельным молоком либо питьевым молоком, в общем количестве обучающихся 1-4 классов в данных учреждениях, - 100%
</t>
  </si>
  <si>
    <t>Обеспечение деятельности (оказание услуг) ГИМЦ РО</t>
  </si>
  <si>
    <t>Обеспечение деятельности (оказание услуг) МБУО ЦБ</t>
  </si>
  <si>
    <t>Предоставление иных услуг (выполнения работ) в сфере образования</t>
  </si>
  <si>
    <t>Субсидия из областного бюджета на оплату труда и начисления на выплаты по оплате труда работникам муниципальных учреждений и софинансирование на указанные расходы</t>
  </si>
  <si>
    <t>Проведение мероприятий, направленных на повышение престижности и интереса к профессии «Учитель», привлечение молодых специалистов в образовательные учреждения города Мурманска</t>
  </si>
  <si>
    <t>Всероссийское детско-юношеское военно-патриотическое общественное движение (патриотическое воспитание детей и молодежи)</t>
  </si>
  <si>
    <t xml:space="preserve">Ежегодное проводение мероприятий: ремонт кровель; ремонт фасадов; замена и ремонт систем освещения и электроснабжения; ремонт систем отопления и вентиляции; ремонт систем водоснабжения и канализации; ремонт дренажной системы; общестроительные работы; мероприятия, направленные на устранение последствий аварий, проведение комплексной безопасности ОУ, что позволяет осуществлять нормальное функционирование учреждений, безопасность проведения образовательного процесса, комфортные условия нахождения детей в образовательных учреждениях </t>
  </si>
  <si>
    <t>0.2. Общее количество отдохнувших и оздоровленных детей и молодежи города Мурманска - 8920 чел., в том числе  количество участников детских профильных экспедиций - 240 чел.</t>
  </si>
  <si>
    <t>0.1. Обеспечение 100 % доступности дошкольного образования для детей в возрасте до 3 лет - 100%.
3.1. Доля детей в возрасте 1 –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1-6 лет - 84,8%</t>
  </si>
  <si>
    <t xml:space="preserve">0.4. Доля выпускников МБОУ, не сдавших ЕГЭ по обязательным предметам - 0,1%.
3.3. Отношение средней заработной платы педагогических работников МБОУ к средней заработной плате в Мурманской области - 100%
</t>
  </si>
  <si>
    <t xml:space="preserve">0.4. Доля выпускников МБОУ, не сдавших ЕГЭ по обязательным предметам, - 0,1 %.
3.4. Доля педагогических работников МБОУ, получивших вознаграждение за классное руководство, в общей численности педагогических работников такой категории, - 100 %
</t>
  </si>
  <si>
    <t xml:space="preserve">0.6. Доля обучающихся ОУ, обеспеченных организованным горячим питанием за счет всех источников финансирования, в общем количестве обучающихся, фактически посещавших данные учреждения, 100 %.
4.5. Количество обучающихся по образовательным программам начального общего образования, получающих бесплатное двухразовое питание - 2174 чел.
4.6. Количество обучающихся по образовательным программам начального общего образования, получающих бесплатное одноразовое питание - 13327 чел.
4.7. Доля обучающиеся по образовательным программам начального общего образования, получающих бесплатное одноразовое питание, в общем количестве обучающихся по образовательным программам начального общего образования, - 100 %
</t>
  </si>
  <si>
    <t>КО, МБУ ДО</t>
  </si>
  <si>
    <t>КО, МБОУ</t>
  </si>
  <si>
    <t>КО, МБОУ, МБУО ЦБ</t>
  </si>
  <si>
    <t>КО, ГИМЦ РО, МАУО УХЭООУ, МБУО ЦБ, МАУ «МОЦ ДОД»</t>
  </si>
  <si>
    <t>Основное мероприятие "Развитие современной инфраструктуры системы образования"</t>
  </si>
  <si>
    <t>Мероприятие "Организация проведения и награждение победителей и участников муниципальных конкурсов профессионального мастерства педагогов"</t>
  </si>
  <si>
    <t>Мероприятие "Организация проведения и награждение победителей и участников конкурса шоу-программ образовательных учреждений "Весенние фантазии"</t>
  </si>
  <si>
    <t>Мероприятие "Создание условий для фукнционирования в муниципальных образованиях Комнаты ВВПОД "ЮНАРМИЯ"</t>
  </si>
  <si>
    <t>КО, МАУ «МОЦ ДОД»</t>
  </si>
  <si>
    <t xml:space="preserve">КО, МАУО УХЭООУ </t>
  </si>
  <si>
    <t>Мероприятие "Обеспечение деятельности (оказание услуг) подведомственных учреждений, в том числе предоставление муниципальным бюджетным и автономным учреждениям субсидий"</t>
  </si>
  <si>
    <t>Мероприятие «Предоставление субсидии некоммерческим организациям на финансовое обеспечение затрат, связанных с проведением мероприятий в области молодежной политики»</t>
  </si>
  <si>
    <t>Основное мероприятие "Эффективное выполнение муниципальных функций в сфере образования"</t>
  </si>
  <si>
    <t>Мероприятие "Расходы на выплаты по оплате труда работников органов местного самоуправления"</t>
  </si>
  <si>
    <t>Мероприятие "Субвенция на организацию предоставления мер социальной поддержки по оплате жилого помещения и коммунальных услуг детям-сиротам и детям, оставшимся без попечения родителей, лицам из числа детей-сирот и детей, оставшихся без попечения родителей"</t>
  </si>
  <si>
    <t>Мероприятие "Субвенция на реализацию Закона Мурманской области «О наделении органов местного самоуправления муниципальных образований со статусом городского округа и муниципального района отдельными государственными полномочиями по опеке и попечительству в отношении несовершеннолетних"</t>
  </si>
  <si>
    <t>Мероприятие "Расходы на проведение мероприятий по организации отдыха и оздоровления детей"</t>
  </si>
  <si>
    <t>Мероприятие "Расходы на организацию детских профильных экспедиций"</t>
  </si>
  <si>
    <t>Мероприятие "Расходы на организацию деятельности специализированных (профильных) лагерей"</t>
  </si>
  <si>
    <t>Мероприятие "Расходы по оплате педагогических услуг по договорам гражданско-правового характера исполнителям в выездных санаторно-оздоровительных и оздоровительных лагерях, профильных (экскурсионно-туристских) сменах; по оплате услуг, в том числе выплаты сопровождающим лицам стоимости проезда, проживания, медицинской комиссии, связанных с педагогическим и медицинским сопровождением детей в выездные санаторно-оздоровительные и оздоровительные лагеря, профильные (экскурсионно-туристские) смены, расположенные в Мурманской области и за ее пределами"</t>
  </si>
  <si>
    <t>Мероприятие "Расходы на создание временных рабочих мест для несовершеннолетних граждан в возрасте 14-18 лет в муниципальных общеобразовательных учреждениях города Мурманска"</t>
  </si>
  <si>
    <t>Мероприятие "Субсидия на организацию отдыха детей Мурманской области в муниципальных образовательных организациях"</t>
  </si>
  <si>
    <t>Мероприятие "Софинансирование за счет средств местного бюджета к субсидии из областного бюджета на организацию отдыха детей Мурманской области в муниципальных образовательных организациях"</t>
  </si>
  <si>
    <t>Мероприятие "Субвенция на расходы, связанные с выплатой компенсации родительской платы за присмотр и уход за детьми, посещающими образовательные организации,  реализующие общеобразовательные программы дошкольного образования (банковские, почтовые услуги, расходы на компенсацию затрат деятельности органов местного самоуправления и учреждений, находящихся в их ведении)"</t>
  </si>
  <si>
    <t>Мероприятие "Субвенция на выплату компенсации родительской платы за присмотр и уход за детьми, посещающими образовательные организации, реализующие общеобразовательные программы дошкольного образования"</t>
  </si>
  <si>
    <t>Мероприятие "Финансирование общеобразовательных учреждений"</t>
  </si>
  <si>
    <t>Мероприятие "Финансирование учреждений дополнительного образования"</t>
  </si>
  <si>
    <t>Основное мероприятие "Организация деятельности по обеспечению персонифицированного дополнительного образования детей"</t>
  </si>
  <si>
    <t>Основное мероприятие "Организация деятельности по обеспечению питанием обучающихся общеобразовательных учреждений"</t>
  </si>
  <si>
    <t>Основное мероприятие "Организация бесплатного горячего питания обучающихся начальных классов общеобразовательных учреждений"</t>
  </si>
  <si>
    <t>Основное мероприятие "Обеспечение бесплатным молоком обучающихся начальных классов общеобразовательных учреждений"</t>
  </si>
  <si>
    <t xml:space="preserve"> 1.1.1</t>
  </si>
  <si>
    <t xml:space="preserve"> 1.1.2</t>
  </si>
  <si>
    <t xml:space="preserve"> 1.1.3</t>
  </si>
  <si>
    <t xml:space="preserve"> 1.1.4</t>
  </si>
  <si>
    <t xml:space="preserve"> 1.1.5</t>
  </si>
  <si>
    <t xml:space="preserve"> 1.1.6</t>
  </si>
  <si>
    <t xml:space="preserve"> 1.1.7</t>
  </si>
  <si>
    <t xml:space="preserve"> 1.1.8</t>
  </si>
  <si>
    <t xml:space="preserve"> 1.1.10</t>
  </si>
  <si>
    <t xml:space="preserve"> 1.1.11</t>
  </si>
  <si>
    <t xml:space="preserve"> 1.1.12</t>
  </si>
  <si>
    <t xml:space="preserve"> 1.1.13</t>
  </si>
  <si>
    <t xml:space="preserve"> 1.1.14</t>
  </si>
  <si>
    <t xml:space="preserve"> 1.1.16</t>
  </si>
  <si>
    <t xml:space="preserve"> 1.1.17</t>
  </si>
  <si>
    <t>Мероприятие "Строительство (реконструкция) объектов дополнительного образования"</t>
  </si>
  <si>
    <t>Мероприятие "Капитальный ремонт объектов дошкольного образования"</t>
  </si>
  <si>
    <t>Мероприятие "Капитальный ремонт объектов общего образования"</t>
  </si>
  <si>
    <t>1.3.3.</t>
  </si>
  <si>
    <t>Мероприятие "Капитальный ремонт объектов дополнительного образования"</t>
  </si>
  <si>
    <t>2.1.1</t>
  </si>
  <si>
    <t>2.1.2</t>
  </si>
  <si>
    <t>2.1.3</t>
  </si>
  <si>
    <t>2.1.4</t>
  </si>
  <si>
    <t>2.2.2</t>
  </si>
  <si>
    <t>2.2.1</t>
  </si>
  <si>
    <t>2.3.1</t>
  </si>
  <si>
    <t>2.3.2</t>
  </si>
  <si>
    <t>3.1.1</t>
  </si>
  <si>
    <t xml:space="preserve"> 3.1.2</t>
  </si>
  <si>
    <t>3.1.3</t>
  </si>
  <si>
    <t>3.1.4</t>
  </si>
  <si>
    <t xml:space="preserve"> 3.1.4.1</t>
  </si>
  <si>
    <t xml:space="preserve"> 3.1.4.2</t>
  </si>
  <si>
    <t>3.2.1</t>
  </si>
  <si>
    <t>3.2.2</t>
  </si>
  <si>
    <t xml:space="preserve"> 3.6.1.2</t>
  </si>
  <si>
    <t>3.6.1.3</t>
  </si>
  <si>
    <t>3.6.2.2</t>
  </si>
  <si>
    <t>3.6.2.3</t>
  </si>
  <si>
    <t>4.1.1</t>
  </si>
  <si>
    <t xml:space="preserve"> 4.1.2</t>
  </si>
  <si>
    <t xml:space="preserve"> 5.1.1</t>
  </si>
  <si>
    <t>5.1.2</t>
  </si>
  <si>
    <t xml:space="preserve"> 5.2.1</t>
  </si>
  <si>
    <t>5.2.2</t>
  </si>
  <si>
    <t>5.2.4</t>
  </si>
  <si>
    <t>5.3.1</t>
  </si>
  <si>
    <t>6.1.1</t>
  </si>
  <si>
    <t>6.1.2</t>
  </si>
  <si>
    <t>6.1.3</t>
  </si>
  <si>
    <t>6.1.4</t>
  </si>
  <si>
    <t>5.2.3</t>
  </si>
  <si>
    <t xml:space="preserve">0.4. Доля выпускников общеобразовательных организаций, не сдавших ЕГЭ по обязательным предметам, - 0,1 %.
1.4.1. Количество построенных объектов общего образования - 1 ед.
1.4.2. Количество предпроектных и (или) проектных работ в целях осуществления строительства объектов общего образования
</t>
  </si>
  <si>
    <t xml:space="preserve">1.1. Доля МБОУ, соответствующих современным требованиям обучения, в общем количестве МБОУ, - 100 %.
1.5. Удельный вес численности учителей в возрасте до 30 лет в общей численности учителей МБОУ - 18,0 %
</t>
  </si>
  <si>
    <t xml:space="preserve"> 3.5.1</t>
  </si>
  <si>
    <t>3.5.2</t>
  </si>
  <si>
    <t>ОМ 3.8</t>
  </si>
  <si>
    <t>3.8.1</t>
  </si>
  <si>
    <t>3.8.2</t>
  </si>
  <si>
    <t>3.8.3</t>
  </si>
  <si>
    <t xml:space="preserve"> 3.8.4</t>
  </si>
  <si>
    <t>0.5. Доля детей в возрасте от 5 до 18 лет, охваченных дополнительным образованием, - 53,16 %.                                                  3.5. Отношение средней заработной платы педагогических работников МУ ДО к средней заработной плате учителей в муниципальном образовании город Мурманск - 100%</t>
  </si>
  <si>
    <t xml:space="preserve">0.5. Доля детей в возрасте от 5 до 18 лет, охваченных дополнительным образованием, - 53,16 %             </t>
  </si>
  <si>
    <t xml:space="preserve">0.5. Доля детей в возрасте от 5 до 18 лет, охваченных дополнительным образованием, - 53,16 %.
3.6. Доля детей в возрасте 5-18 лет, получающих дополнительное образование с использованием сертификата дополнительного образования, в общей численности детей, получающих дополнительное образование за счет бюджетных средств, - 100,0 %.
3.7. Доля детей в возрасте 5-18 лет, использующих сертификаты дополнительного образования в статусе сертификатов персонифицированного финансирования, - 10 %
</t>
  </si>
  <si>
    <t>0.7. Доля молодежи, удовлетворенных качеством реализуемых мероприятий, направленных на создание условия для успешного развития потенциала и интеграции молодежи в экономическую, культурную и общественно-политическую жизнь города Мурманска, от общего числа опрошенных лиц - 95 %.
5.6 Количество объектов учреждений молодежной политики, в которых проведены мероприятия по оснащению мебелью, оборудованием, инвентарем, предметами интерьера - 1 ед.
5.7 Количество объектов учреждений молодежной политики, в которых проведен текущий ремонт - 1 ед.</t>
  </si>
  <si>
    <t>0.7. Доля молодежи, удовлетворенных качеством реализуемых мероприятий, направленных на создание условия для успешного развития потенциала и интеграции молодежи в экономическую, культурную и общественно-политическую жизнь города Мурманска, от общего числа опрошенных лиц - 95%.
5.2 Количество проведенных мероприятий, направленных на создание условий для развития и реализации потенциала - 4100 ед.</t>
  </si>
  <si>
    <t>0.7. Доля молодежи, удовлетворенных качеством реализуемых мероприятий, направленных на создание условия для успешного развития потенциала и интеграции молодежи в экономическую, культурную и общественно-политическую жизнь города Мурманска, от общего числа опрошенных лиц - 95%.
5.1 Доля молодежи, привлеченной в учреждения молодежной политики, от общей численности молодежи города Мурманска - 18%.
5.2 Количество проведенных мероприятий, направленных на создание условий для развития и реализации потенциала молодежи города Мурманска - 4100 ед.</t>
  </si>
  <si>
    <t>0.7. Доля молодежи, удовлетворенных качеством реализуемых мероприятий, направленных на создание условия для успешного развития потенциала и интеграции молодежи в экономическую, культурную и общественно-политическую жизнь города Мурманска, от общего числа опрошенных лиц - 95%.
5.3  Доля молодежных и детских общественных объединений, получивших муниципальную поддержку, от общего количества молодежных и детских общественных объединений, обратившихся за поддержкой - 100%.
5.2 Количество проведенных мероприятий, направленных на создание условий для развития и реализации потенциала молодежи города Мурманска - 4100 ед.
5.4 Количество получателей премии главы администрации города Мурманска - 30 чел.
5.5 Количество стипендиатов главы муниципального образования город Мурманск - 70 чел.</t>
  </si>
  <si>
    <t>0.7. Доля молодежи, удовлетворенных качеством реализуемых мероприятий, направленных на создание условия для успешного развития потенциала и интеграции молодежи в экономическую, культурную и общественно-политическую жизнь города Мурманска, от общего числа опрошенных лиц - 95%.
5.5 Количество стипендиатов главы муниципального образования город Мурманск - 70 чел.</t>
  </si>
  <si>
    <t>0.7. Доля молодежи, удовлетворенных качеством реализуемых мероприятий, направленных на создание условия для успешного развития потенциала и интеграции молодежи в экономическую, культурную и общественно-политическую жизнь города Мурманска, от общего числа опрошенных лиц - 95%.
5.4. Количество получателей премии главы муниципального образования - 30 чел.</t>
  </si>
  <si>
    <t>0.7. Доля молодежи, удовлетворенных качеством реализуемых мероприятий, направленных на создание условия для успешного развития потенциала и интеграции молодежи в экономическую, культурную и общественно-политическую жизнь города Мурманска, от общего числа опрошенных лиц - 95%.
5.2  Количество проведенных мероприятий, направленных на создание условий для развития и реализации потенциала молодежи города Мурманска - 4100 ед.</t>
  </si>
  <si>
    <t>0.7. Доля молодежи, удовлетворенных качеством реализуемых мероприятий, направленных на создание условия для успешного развития потенциала и интеграции молодежи в экономическую, культурную и общественно-политическую жизнь города Мурманска, от общего числа опрошенных лиц - 95%.
5.6 Количество объектов учреждений молодежной политики, в которых проведены мероприятия по оснащению мебелью, оборудованием, инвентарем, предметами интерьера - 1 ед.
5.7 Количество объектов учреждений молодежной политики, в которых проведен текущий ремонт - 1 ед.</t>
  </si>
  <si>
    <t>1.2. Количество объектов дошкольного, общего и дополнительного образования, в отношении которых осуществлено строительство (реконструкции, модернизации) - 1ед.
1.2.1. Выполнение предпроектных и (или) проектных работ в целях осуществления строительства (реконструкции, модернизации) объектов дошкольного, общего и дополнительного образования</t>
  </si>
  <si>
    <t>Мероприятие "Осуществление технологического присоединения к электрическим сетям образовательных учреждений и учреждений образования города Мурманска"</t>
  </si>
  <si>
    <t>Мероприятие "Проведение ремонтных работ, приобретение оборудования МБОУ г. Мурманска СОШ № 1"</t>
  </si>
  <si>
    <t>Мероприятие "Оснащение помещений медицинского назначения образовательных учреждений"</t>
  </si>
  <si>
    <t xml:space="preserve"> 1.1.15</t>
  </si>
  <si>
    <t>ОМ 1.4</t>
  </si>
  <si>
    <t xml:space="preserve"> 1.1.9</t>
  </si>
  <si>
    <t>Мероприятие "Замена оконных блоков в ОУ в рамках реализации программы "Теплое окно"</t>
  </si>
  <si>
    <t xml:space="preserve"> 1.2.1</t>
  </si>
  <si>
    <t>ОМ 1.3</t>
  </si>
  <si>
    <t>0.1. Обеспечение 100 % доступности дошкольного образования для детей в возрасте до 3 лет.                                                             
1.3.1. Количество объектов дошкольного образования, допол-нительного образования, общего образования в которых проведен капитальный ремонт - 5ед.
1.3.2. Выполнение предпроектных и (или) проектных ра-бот в целях осуществления капитального ремонта на объ-ектах дошкольного, общего и дополнительного образования - 1 ед.</t>
  </si>
  <si>
    <t>Основное мероприятие  "Подготовительные мероприятия для участия в региональном проекте "Современная школа"</t>
  </si>
  <si>
    <t>Мероприятие "Обеспечение комплексной безопасности муниципальных образовательных учреждений"</t>
  </si>
  <si>
    <t>Основное мероприятие "Обеспечение выплат педагогическим работникам за руководство школьными спортивными клубами"</t>
  </si>
  <si>
    <t>КО, КСПВООДМ</t>
  </si>
  <si>
    <t>Основное мероприятие "Частичная компенсация дополнительных расходов на повышение оплаты труда работников муниципальных учреждений" (дошкольные образовательные учреждения)</t>
  </si>
  <si>
    <t xml:space="preserve"> 1.4.1</t>
  </si>
  <si>
    <t xml:space="preserve"> 1.4.2</t>
  </si>
  <si>
    <t>Выполнение работ по сносу нежилого строения (трансформаторная подстанция ТП-47), расположенного на земельном участке по ул. Советская</t>
  </si>
  <si>
    <t>Мероприятие: подготовка земельного участка под строительство  общеобразовательного учреждения на 500 мест в районе улиц Советская - Фрунзе, в том числе:Выполнение работ по сносу многоквартирного дома:
- улица Фрунзе, дом 12.
Благоустройство территории на снос домов:
- улице  Фрунзе, дом 14а;
- улица Фрунзе, дом 12;
- улица Горького, дом 8.</t>
  </si>
  <si>
    <t xml:space="preserve"> 1.1.18</t>
  </si>
  <si>
    <t>Мероприятие "Расходы на реализацию инициативных проектов"</t>
  </si>
  <si>
    <t>2023 - 2024</t>
  </si>
  <si>
    <t>2023 - 2025</t>
  </si>
  <si>
    <t>1.3.1</t>
  </si>
  <si>
    <t>1.3.2</t>
  </si>
  <si>
    <t>1.3.3</t>
  </si>
  <si>
    <t>Основное мероприятие "Предоставление услуг (выполнение работ) в сфере общего образования"</t>
  </si>
  <si>
    <t>Основное мероприятие "Предоставление услуг (выполнение работ) в сфере дополнительного образования"</t>
  </si>
  <si>
    <t>Основное мероприятие "Предоставление услуг (выполнение работ) в сфере дошкольного образования"</t>
  </si>
  <si>
    <t>Основное мероприятие "Предоставление иных услуг (выполнение работ) в сфере образования"</t>
  </si>
  <si>
    <t>2023, 2026 - 2028</t>
  </si>
  <si>
    <t xml:space="preserve">П 3.1 </t>
  </si>
  <si>
    <t>Подпрограмма 1 "Модернизация образования в городе Мурманске"</t>
  </si>
  <si>
    <t>Мероприятие "Обслуживание спортивных площадок образовательных учреждений"</t>
  </si>
  <si>
    <t>Подпрограмма 2 "Организация отдыха, оздоровления и занятости детей и молодежи города Мурманска"</t>
  </si>
  <si>
    <t>Основное мероприятие "Организация отдыха и оздоровления детей и молодежи за пределами города Мурманска"</t>
  </si>
  <si>
    <t xml:space="preserve">Мероприятие "Расходы на создание временных рабочих мест для несовершеннолетних граждан в возрасте 14-18 лет в МАУ МП "Объединение молодежных центров" </t>
  </si>
  <si>
    <t>Подпрограмма 3 "Обеспечение предоставления муниципальных услуг (работ) в сфере дошкольного, общего и дополнительного образования"</t>
  </si>
  <si>
    <t>Мероприятие "Финансирование дошкольных образовательных учреждений на реализацию Закона Мурманской области "О единой субвенции местным бюджетам"</t>
  </si>
  <si>
    <t>Мероприятие "Финансирование дошкольных образовательных учреждений на реализацию пункта 2 статьи 1 Закона Мурманской области "О сохранении права на меры социальной поддержки отдельных категорий граждан в связи с упразднением поселка городского типа Росляково"</t>
  </si>
  <si>
    <t>Мероприятие "Финансирование общеобразовательных учреждений на реализацию Закона Мурманской области «О единой субвенции местным бюджетам"</t>
  </si>
  <si>
    <t>Мероприятие "Реализация пункта 2 статьи 1 Закона Мурманской области «О сохранении права на меры социальной поддержки отдельных категорий граждан в связи с упразднением поселка городского типа Росляково"</t>
  </si>
  <si>
    <t>Мероприятие "Обеспечение деятельности (оказание услуг) муниципального автономного учреждения образования города Мурманска "Управление хозяйственно-эксплуатационного обслуживания образовательных учреждений"</t>
  </si>
  <si>
    <t>Мероприятие "Обеспечение деятельности (оказание услуг) муниципального автономного учреждения г. Мурманска «Муниципальный опорный центр дополнительного образования детей"</t>
  </si>
  <si>
    <t>Региональный проект "Патриотическое воспитание граждан Российской Федерации"</t>
  </si>
  <si>
    <t>Подпрограмма 6 "Школьное питание"</t>
  </si>
  <si>
    <t>Мероприятие "Обеспечение бесплатным питанием отдельных категорий обучающихся"</t>
  </si>
  <si>
    <t>Основное мероприятие "Вовлечение молодежи в социальную практику, формирование деловой, экономической и политической активности молодежи"</t>
  </si>
  <si>
    <t>Мероприятие "Мероприятия по реализации молодежной политики на территории города Мурманска"</t>
  </si>
  <si>
    <t>Основное мероприятие "Поддержка инициативной и талантливой молодежи"</t>
  </si>
  <si>
    <t>Мероприятие "Стипендии главы муниципального образования город Мурманск"</t>
  </si>
  <si>
    <t>Мероприятие "Предоставление субсидий молодежным и детским общественным объединениям"</t>
  </si>
  <si>
    <t>Мероприятие "Премии главы муниципального образования город Мурманск"</t>
  </si>
  <si>
    <t>Основное мероприятие "Создание современной инфраструктуры учреждений молодежной политики города Мурманска"</t>
  </si>
  <si>
    <t>Мероприятие "Развитие материально-технической базы учреждений молодежной политики"</t>
  </si>
  <si>
    <t>АВЦП 6 "Развитие системы образования города Мурманска через эффективное выполнение муниципальных функций"</t>
  </si>
  <si>
    <t>Мероприятие "Расходы на обеспечение функций работников органов местного самоуправления"</t>
  </si>
  <si>
    <t>Обеспечение деятельности (оказание услуг) муниципального автономного учреждения образования города Мурманска "Управление хозяйственно-эксплуатационного обслуживания образовательных учреждений"</t>
  </si>
  <si>
    <t>Обеспечение деятельности (оказание услуг) муниципального автономного учреждения г. Мурманска "Муниципальный опорный центр дополнительного образования детей"</t>
  </si>
  <si>
    <t xml:space="preserve">Проведение городского праздника по подведению итогов муниципальных этапов всероссийских конкурсов профессионального мастерства педагогов образовательных учреждений "Воспитать человека", "Сердце отдаю детям", городского конкурса педагогов дошкольных образовательных учреждений "Ступеньки мастерства", фестиваля учителей-молодых специалистов общеобразовательных учреждений "Педагогические надежды". Проведение муниципального конкурса профессионального мастерства "Учитель города Мурманска"
</t>
  </si>
  <si>
    <t>0.7. Доля молодежи, удовлетворенных качеством реализуемых мероприятий, направленных на создание условия для успешного развития потенциала и интеграции молодежи в экономическую, культурную и общественно-политическую жизнь города Мурманска, от общего числа опрошенных лиц - 95%.
5.1 Доля молодежи, привлеченной в учреждения молодежной политики, от общей численности молодежи города Мурманска - 18%.                                                                                                                   5.3 Доля молодежных и детских общественных объединений, получивших муниципальную поддержку, от общего количества молодежных и детских общественных объединений, обратившихся за поддержкой - 100%</t>
  </si>
  <si>
    <t>0.7. Доля молодежи, удовлетворенных качеством реализуемых мероприятий, направленных на создание условия для успешного развития потенциала и интеграции молодежи в экономическую, культурную и общественно-политическую жизнь города Мурманска, от общего числа опрошенных лиц - 95%.
5.3 Доля молодежных и детских общественных объединений, получивших муниципальную поддержку, от общего количества молодежных и детских общественных объединений, обратившихся за поддержкой - 100%</t>
  </si>
  <si>
    <t xml:space="preserve">Приложение к приказу комитета по образованию  администрациигорода Мурманска
от 03.02.2023 № 229
</t>
  </si>
  <si>
    <t xml:space="preserve">П 3.1.1 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</si>
  <si>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</si>
  <si>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Мероприятие "Проведение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</si>
</sst>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7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еш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0" borderId="0" xfId="0" applyFont="1"/>
    <xf numFmtId="4" fontId="8" fillId="2" borderId="0" xfId="0" applyNumberFormat="1" applyFont="1" applyFill="1"/>
    <xf numFmtId="4" fontId="7" fillId="2" borderId="0" xfId="0" applyNumberFormat="1" applyFont="1" applyFill="1"/>
    <xf numFmtId="0" fontId="7" fillId="0" borderId="0" xfId="0" applyFont="1" applyAlignment="1">
      <alignment horizontal="center" vertical="center"/>
    </xf>
    <xf numFmtId="0" fontId="3" fillId="0" borderId="0" xfId="0" applyFont="1" applyFill="1"/>
    <xf numFmtId="164" fontId="3" fillId="0" borderId="0" xfId="0" applyNumberFormat="1" applyFont="1" applyFill="1"/>
    <xf numFmtId="164" fontId="6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 shrinkToFit="1"/>
    </xf>
    <xf numFmtId="164" fontId="6" fillId="2" borderId="1" xfId="0" applyNumberFormat="1" applyFont="1" applyFill="1" applyBorder="1" applyAlignment="1">
      <alignment horizontal="center" shrinkToFit="1"/>
    </xf>
    <xf numFmtId="164" fontId="1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shrinkToFit="1"/>
    </xf>
    <xf numFmtId="164" fontId="7" fillId="0" borderId="0" xfId="0" applyNumberFormat="1" applyFont="1"/>
    <xf numFmtId="0" fontId="3" fillId="4" borderId="0" xfId="0" applyFont="1" applyFill="1"/>
    <xf numFmtId="164" fontId="10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left" vertical="top" wrapText="1"/>
    </xf>
    <xf numFmtId="164" fontId="1" fillId="2" borderId="4" xfId="0" applyNumberFormat="1" applyFont="1" applyFill="1" applyBorder="1" applyAlignment="1">
      <alignment horizontal="left" vertical="top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164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shrinkToFi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shrinkToFi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left" vertical="top" wrapText="1"/>
    </xf>
    <xf numFmtId="164" fontId="1" fillId="2" borderId="4" xfId="0" applyNumberFormat="1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164" fontId="1" fillId="2" borderId="3" xfId="0" applyNumberFormat="1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left" wrapText="1"/>
    </xf>
    <xf numFmtId="164" fontId="1" fillId="2" borderId="4" xfId="0" applyNumberFormat="1" applyFont="1" applyFill="1" applyBorder="1" applyAlignment="1">
      <alignment horizontal="left" wrapText="1"/>
    </xf>
    <xf numFmtId="164" fontId="1" fillId="2" borderId="3" xfId="0" applyNumberFormat="1" applyFont="1" applyFill="1" applyBorder="1" applyAlignment="1">
      <alignment horizontal="left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AAA1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2"/>
  <sheetViews>
    <sheetView tabSelected="1" view="pageBreakPreview" zoomScale="80" zoomScaleNormal="85" zoomScaleSheetLayoutView="80" workbookViewId="0">
      <pane xSplit="1" ySplit="5" topLeftCell="B390" activePane="bottomRight" state="frozen"/>
      <selection pane="topRight" activeCell="B1" sqref="B1"/>
      <selection pane="bottomLeft" activeCell="A5" sqref="A5"/>
      <selection pane="bottomRight" activeCell="H395" sqref="H395"/>
    </sheetView>
  </sheetViews>
  <sheetFormatPr defaultRowHeight="15" outlineLevelRow="1"/>
  <cols>
    <col min="1" max="1" width="10.5703125" style="15" customWidth="1"/>
    <col min="2" max="2" width="46.28515625" style="12" customWidth="1"/>
    <col min="3" max="3" width="10.85546875" style="12" customWidth="1"/>
    <col min="4" max="4" width="11.28515625" style="12" customWidth="1"/>
    <col min="5" max="5" width="13.85546875" style="12" customWidth="1"/>
    <col min="6" max="6" width="12.85546875" style="12" customWidth="1"/>
    <col min="7" max="7" width="12.28515625" style="12" customWidth="1"/>
    <col min="8" max="8" width="13.42578125" style="12" customWidth="1"/>
    <col min="9" max="9" width="12.7109375" style="12" customWidth="1"/>
    <col min="10" max="10" width="12.85546875" style="12" customWidth="1"/>
    <col min="11" max="11" width="13" style="12" customWidth="1"/>
    <col min="12" max="12" width="55" style="12" customWidth="1"/>
    <col min="13" max="13" width="28.5703125" style="12" customWidth="1"/>
    <col min="14" max="16384" width="9.140625" style="1"/>
  </cols>
  <sheetData>
    <row r="1" spans="1:20" ht="46.5" customHeight="1">
      <c r="E1" s="33"/>
      <c r="F1" s="33"/>
      <c r="G1" s="33"/>
      <c r="H1" s="33"/>
      <c r="I1" s="33"/>
      <c r="J1" s="33"/>
      <c r="K1" s="33"/>
      <c r="L1" s="57" t="s">
        <v>268</v>
      </c>
      <c r="M1" s="58"/>
    </row>
    <row r="2" spans="1:20" ht="21.6" customHeight="1">
      <c r="A2" s="93" t="s">
        <v>53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20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0" ht="29.25" customHeight="1">
      <c r="A4" s="91" t="s">
        <v>0</v>
      </c>
      <c r="B4" s="67" t="s">
        <v>47</v>
      </c>
      <c r="C4" s="91" t="s">
        <v>48</v>
      </c>
      <c r="D4" s="91" t="s">
        <v>31</v>
      </c>
      <c r="E4" s="91"/>
      <c r="F4" s="91"/>
      <c r="G4" s="91"/>
      <c r="H4" s="91"/>
      <c r="I4" s="91"/>
      <c r="J4" s="91"/>
      <c r="K4" s="91"/>
      <c r="L4" s="67" t="s">
        <v>32</v>
      </c>
      <c r="M4" s="91" t="s">
        <v>6</v>
      </c>
    </row>
    <row r="5" spans="1:20">
      <c r="A5" s="91"/>
      <c r="B5" s="89"/>
      <c r="C5" s="91"/>
      <c r="D5" s="4" t="s">
        <v>49</v>
      </c>
      <c r="E5" s="4" t="s">
        <v>1</v>
      </c>
      <c r="F5" s="4">
        <v>2023</v>
      </c>
      <c r="G5" s="4">
        <v>2024</v>
      </c>
      <c r="H5" s="4">
        <v>2025</v>
      </c>
      <c r="I5" s="4">
        <v>2026</v>
      </c>
      <c r="J5" s="4">
        <v>2027</v>
      </c>
      <c r="K5" s="4">
        <v>2028</v>
      </c>
      <c r="L5" s="89"/>
      <c r="M5" s="91"/>
    </row>
    <row r="6" spans="1:20">
      <c r="A6" s="4">
        <v>1</v>
      </c>
      <c r="B6" s="4">
        <v>2</v>
      </c>
      <c r="C6" s="5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</row>
    <row r="7" spans="1:20" s="9" customFormat="1" ht="10.5" hidden="1">
      <c r="A7" s="6"/>
      <c r="B7" s="6"/>
      <c r="C7" s="7"/>
      <c r="D7" s="6"/>
      <c r="E7" s="8">
        <f t="shared" ref="E7:K11" si="0">E12-E17-E22-E27</f>
        <v>-6.0535967350006104E-9</v>
      </c>
      <c r="F7" s="8">
        <f t="shared" si="0"/>
        <v>7.1304384618997574E-10</v>
      </c>
      <c r="G7" s="8">
        <f t="shared" si="0"/>
        <v>8.2945916801691055E-10</v>
      </c>
      <c r="H7" s="8">
        <f t="shared" si="0"/>
        <v>-3.7834979593753815E-10</v>
      </c>
      <c r="I7" s="8">
        <f t="shared" si="0"/>
        <v>-3.7834979593753815E-10</v>
      </c>
      <c r="J7" s="8">
        <f t="shared" si="0"/>
        <v>7.4214767664670944E-10</v>
      </c>
      <c r="K7" s="8">
        <f t="shared" si="0"/>
        <v>0</v>
      </c>
      <c r="L7" s="7"/>
      <c r="M7" s="7"/>
    </row>
    <row r="8" spans="1:20" s="9" customFormat="1" ht="10.5" hidden="1">
      <c r="A8" s="6"/>
      <c r="B8" s="6"/>
      <c r="C8" s="7"/>
      <c r="D8" s="6"/>
      <c r="E8" s="8">
        <f t="shared" si="0"/>
        <v>-3.0267983675003052E-9</v>
      </c>
      <c r="F8" s="8">
        <f t="shared" si="0"/>
        <v>-2.1827872842550278E-10</v>
      </c>
      <c r="G8" s="8">
        <f t="shared" si="0"/>
        <v>-4.5110937207937241E-10</v>
      </c>
      <c r="H8" s="8">
        <f t="shared" si="0"/>
        <v>0</v>
      </c>
      <c r="I8" s="8">
        <f t="shared" si="0"/>
        <v>0</v>
      </c>
      <c r="J8" s="8">
        <f t="shared" si="0"/>
        <v>2.7648638933897018E-10</v>
      </c>
      <c r="K8" s="8">
        <f t="shared" si="0"/>
        <v>-4.6566128730773926E-10</v>
      </c>
      <c r="L8" s="7"/>
      <c r="M8" s="7"/>
    </row>
    <row r="9" spans="1:20" s="9" customFormat="1" ht="10.5" hidden="1">
      <c r="A9" s="6"/>
      <c r="B9" s="6"/>
      <c r="C9" s="7"/>
      <c r="D9" s="6"/>
      <c r="E9" s="8">
        <f t="shared" si="0"/>
        <v>4.4237822294235229E-9</v>
      </c>
      <c r="F9" s="8">
        <f t="shared" si="0"/>
        <v>0</v>
      </c>
      <c r="G9" s="8">
        <f t="shared" si="0"/>
        <v>-1.7462298274040222E-10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7"/>
      <c r="M9" s="7"/>
    </row>
    <row r="10" spans="1:20" s="9" customFormat="1" ht="10.5" hidden="1">
      <c r="A10" s="6"/>
      <c r="B10" s="6"/>
      <c r="C10" s="7"/>
      <c r="D10" s="6"/>
      <c r="E10" s="8">
        <f t="shared" si="0"/>
        <v>0</v>
      </c>
      <c r="F10" s="8">
        <f t="shared" si="0"/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7"/>
      <c r="M10" s="7"/>
    </row>
    <row r="11" spans="1:20" s="9" customFormat="1" ht="10.5" hidden="1">
      <c r="A11" s="6"/>
      <c r="B11" s="6"/>
      <c r="C11" s="7"/>
      <c r="D11" s="6"/>
      <c r="E11" s="8">
        <f t="shared" si="0"/>
        <v>0</v>
      </c>
      <c r="F11" s="8">
        <f t="shared" si="0"/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7"/>
      <c r="M11" s="7"/>
    </row>
    <row r="12" spans="1:20" s="16" customFormat="1">
      <c r="A12" s="102"/>
      <c r="B12" s="94" t="s">
        <v>16</v>
      </c>
      <c r="C12" s="101" t="s">
        <v>34</v>
      </c>
      <c r="D12" s="21" t="s">
        <v>1</v>
      </c>
      <c r="E12" s="20">
        <f>E17+E22+E27</f>
        <v>67448625.400000006</v>
      </c>
      <c r="F12" s="20">
        <f t="shared" ref="F12:K12" si="1">F17+F22+F27</f>
        <v>11179312.9</v>
      </c>
      <c r="G12" s="20">
        <f t="shared" si="1"/>
        <v>11133859.800000001</v>
      </c>
      <c r="H12" s="20">
        <f t="shared" si="1"/>
        <v>11217174.799999999</v>
      </c>
      <c r="I12" s="20">
        <f t="shared" si="1"/>
        <v>11192571.899999999</v>
      </c>
      <c r="J12" s="20">
        <f t="shared" si="1"/>
        <v>11306621.199999999</v>
      </c>
      <c r="K12" s="20">
        <f t="shared" si="1"/>
        <v>11419084.799999999</v>
      </c>
      <c r="L12" s="103"/>
      <c r="M12" s="97"/>
      <c r="N12" s="16">
        <v>61726545.299999997</v>
      </c>
      <c r="O12" s="16">
        <v>10418410.6</v>
      </c>
      <c r="P12" s="16">
        <v>10042135.300000001</v>
      </c>
      <c r="Q12" s="16">
        <v>10042135.300000001</v>
      </c>
      <c r="R12" s="16">
        <v>10297904.600000001</v>
      </c>
      <c r="S12" s="16">
        <v>10408686.800000001</v>
      </c>
      <c r="T12" s="16">
        <v>10517272.699999999</v>
      </c>
    </row>
    <row r="13" spans="1:20" s="16" customFormat="1">
      <c r="A13" s="102"/>
      <c r="B13" s="95"/>
      <c r="C13" s="101"/>
      <c r="D13" s="21" t="s">
        <v>2</v>
      </c>
      <c r="E13" s="20">
        <f>E33+E203+E263+E407+E437+E492</f>
        <v>24822565.800000004</v>
      </c>
      <c r="F13" s="20">
        <f>F33+F203+F263+F407+F437+F492</f>
        <v>4338680.5999999996</v>
      </c>
      <c r="G13" s="20">
        <f>G33+G203+G263+G407+G437+G492</f>
        <v>4060655.2999999993</v>
      </c>
      <c r="H13" s="20">
        <f>H33+H203+H263+H407+H437+H492</f>
        <v>4039119.1</v>
      </c>
      <c r="I13" s="20">
        <f>I33+I203+I263+I407+I437+I492</f>
        <v>4014516.2</v>
      </c>
      <c r="J13" s="20">
        <f>J33+J203+J263+J407+J437+J492</f>
        <v>4128565.5</v>
      </c>
      <c r="K13" s="20">
        <f>K33+K203+K263+K407+K437+K492</f>
        <v>4241029.0999999996</v>
      </c>
      <c r="L13" s="104"/>
      <c r="M13" s="98"/>
      <c r="N13" s="16">
        <v>23621305.800000001</v>
      </c>
      <c r="O13" s="16">
        <v>3755116.0999999996</v>
      </c>
      <c r="P13" s="16">
        <v>3753746.3</v>
      </c>
      <c r="Q13" s="16">
        <v>3753746.3</v>
      </c>
      <c r="R13" s="16">
        <v>4009515.5999999996</v>
      </c>
      <c r="S13" s="16">
        <v>4120297.8</v>
      </c>
      <c r="T13" s="16">
        <v>4228883.7</v>
      </c>
    </row>
    <row r="14" spans="1:20" s="16" customFormat="1">
      <c r="A14" s="102"/>
      <c r="B14" s="95"/>
      <c r="C14" s="101"/>
      <c r="D14" s="21" t="s">
        <v>3</v>
      </c>
      <c r="E14" s="20">
        <f>E34+E204+E264+E408+E438+E493</f>
        <v>41330892.400000006</v>
      </c>
      <c r="F14" s="20">
        <f>F34+F204+F264+F408+F438+F493</f>
        <v>6624771.1000000006</v>
      </c>
      <c r="G14" s="20">
        <f>G34+G204+G264+G408+G438+G493</f>
        <v>6857343.3000000007</v>
      </c>
      <c r="H14" s="20">
        <f>H34+H204+H264+H408+H438+H493</f>
        <v>6962194.5</v>
      </c>
      <c r="I14" s="20">
        <f>I34+I204+I264+I408+I438+I493</f>
        <v>6962194.5</v>
      </c>
      <c r="J14" s="20">
        <f>J34+J204+J264+J408+J438+J493</f>
        <v>6962194.5</v>
      </c>
      <c r="K14" s="20">
        <f>K34+K204+K264+K408+K438+K493</f>
        <v>6962194.5</v>
      </c>
      <c r="L14" s="104"/>
      <c r="M14" s="98"/>
      <c r="N14" s="16">
        <v>36823476.899999999</v>
      </c>
      <c r="O14" s="16">
        <v>6449667.4000000004</v>
      </c>
      <c r="P14" s="16">
        <v>6074761.9000000004</v>
      </c>
      <c r="Q14" s="16">
        <v>6074761.9000000004</v>
      </c>
      <c r="R14" s="16">
        <v>6074761.9000000004</v>
      </c>
      <c r="S14" s="16">
        <v>6074761.9000000004</v>
      </c>
      <c r="T14" s="16">
        <v>6074761.9000000004</v>
      </c>
    </row>
    <row r="15" spans="1:20" s="16" customFormat="1">
      <c r="A15" s="102"/>
      <c r="B15" s="95"/>
      <c r="C15" s="101"/>
      <c r="D15" s="21" t="s">
        <v>4</v>
      </c>
      <c r="E15" s="20">
        <f>E35+E205+E265+E409+E439+E494</f>
        <v>1295167.2</v>
      </c>
      <c r="F15" s="20">
        <f>F35+F205+F265+F409+F439+F494</f>
        <v>215861.2</v>
      </c>
      <c r="G15" s="20">
        <f>G35+G205+G265+G409+G439+G494</f>
        <v>215861.2</v>
      </c>
      <c r="H15" s="20">
        <f>H35+H205+H265+H409+H439+H494</f>
        <v>215861.2</v>
      </c>
      <c r="I15" s="20">
        <f>I35+I205+I265+I409+I439+I494</f>
        <v>215861.2</v>
      </c>
      <c r="J15" s="20">
        <f>J35+J205+J265+J409+J439+J494</f>
        <v>215861.2</v>
      </c>
      <c r="K15" s="20">
        <f>K35+K205+K265+K409+K439+K494</f>
        <v>215861.2</v>
      </c>
      <c r="L15" s="104"/>
      <c r="M15" s="98"/>
      <c r="N15" s="16">
        <v>1281762</v>
      </c>
      <c r="O15" s="16">
        <v>213627</v>
      </c>
      <c r="P15" s="16">
        <v>213627</v>
      </c>
      <c r="Q15" s="16">
        <v>213627</v>
      </c>
      <c r="R15" s="16">
        <v>213627</v>
      </c>
      <c r="S15" s="16">
        <v>213627</v>
      </c>
      <c r="T15" s="16">
        <v>213627</v>
      </c>
    </row>
    <row r="16" spans="1:20" s="16" customFormat="1">
      <c r="A16" s="102"/>
      <c r="B16" s="96"/>
      <c r="C16" s="101"/>
      <c r="D16" s="21" t="s">
        <v>5</v>
      </c>
      <c r="E16" s="20">
        <f>E36+E206+E266+E410+E440+E495</f>
        <v>0</v>
      </c>
      <c r="F16" s="20">
        <f>F36+F206+F266+F410+F440+F495</f>
        <v>0</v>
      </c>
      <c r="G16" s="20">
        <f>G36+G206+G266+G410+G440+G495</f>
        <v>0</v>
      </c>
      <c r="H16" s="20">
        <f>H36+H206+H266+H410+H440+H495</f>
        <v>0</v>
      </c>
      <c r="I16" s="20">
        <f>I36+I206+I266+I410+I440+I495</f>
        <v>0</v>
      </c>
      <c r="J16" s="20">
        <f>J36+J206+J266+J410+J440+J495</f>
        <v>0</v>
      </c>
      <c r="K16" s="20">
        <f>K36+K206+K266+K410+K440+K495</f>
        <v>0</v>
      </c>
      <c r="L16" s="105"/>
      <c r="M16" s="98"/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</row>
    <row r="17" spans="1:20" s="16" customFormat="1">
      <c r="A17" s="102"/>
      <c r="B17" s="94" t="s">
        <v>17</v>
      </c>
      <c r="C17" s="99" t="s">
        <v>34</v>
      </c>
      <c r="D17" s="21" t="s">
        <v>1</v>
      </c>
      <c r="E17" s="28">
        <f t="shared" ref="E17:K17" si="2">E18+E19+E20+E21</f>
        <v>64685981.800000012</v>
      </c>
      <c r="F17" s="20">
        <f t="shared" si="2"/>
        <v>10169428.6</v>
      </c>
      <c r="G17" s="20">
        <f t="shared" si="2"/>
        <v>10473885.5</v>
      </c>
      <c r="H17" s="20">
        <f t="shared" si="2"/>
        <v>10908034.199999999</v>
      </c>
      <c r="I17" s="20">
        <f t="shared" si="2"/>
        <v>10905742.799999999</v>
      </c>
      <c r="J17" s="20">
        <f t="shared" si="2"/>
        <v>11060152.399999999</v>
      </c>
      <c r="K17" s="20">
        <f t="shared" si="2"/>
        <v>11168738.299999999</v>
      </c>
      <c r="L17" s="103"/>
      <c r="M17" s="97"/>
    </row>
    <row r="18" spans="1:20" s="16" customFormat="1">
      <c r="A18" s="102"/>
      <c r="B18" s="95"/>
      <c r="C18" s="100"/>
      <c r="D18" s="21" t="s">
        <v>2</v>
      </c>
      <c r="E18" s="20">
        <f>E38+E213+E218+E228+E238+E248+E263+E407+E492</f>
        <v>22729184.500000007</v>
      </c>
      <c r="F18" s="20">
        <f>F38+F213+F218+F228+F238+F248+F263+F407+F492</f>
        <v>3730447.3</v>
      </c>
      <c r="G18" s="20">
        <f>G38+G213+G218+G228+G238+G248+G263+G407+G492</f>
        <v>3668292.3</v>
      </c>
      <c r="H18" s="20">
        <f>H38+H213+H218+H228+H238+H248+H263+H407+H492</f>
        <v>3729978.5</v>
      </c>
      <c r="I18" s="20">
        <f>I38+I213+I218+I228+I238+I248+I263+I407+I492</f>
        <v>3727687.1</v>
      </c>
      <c r="J18" s="20">
        <f>J38+J213+J218+J228+J238+J248+J263+J407+J492</f>
        <v>3882096.6999999997</v>
      </c>
      <c r="K18" s="20">
        <f>K38+K213+K218+K228+K238+K248+K263+K407+K492</f>
        <v>3990682.6</v>
      </c>
      <c r="L18" s="104"/>
      <c r="M18" s="98"/>
      <c r="N18" s="17">
        <f t="shared" ref="N18:T18" si="3">E12-N12</f>
        <v>5722080.1000000089</v>
      </c>
      <c r="O18" s="17">
        <f t="shared" si="3"/>
        <v>760902.30000000075</v>
      </c>
      <c r="P18" s="17">
        <f t="shared" si="3"/>
        <v>1091724.5</v>
      </c>
      <c r="Q18" s="17">
        <f t="shared" si="3"/>
        <v>1175039.4999999981</v>
      </c>
      <c r="R18" s="17">
        <f t="shared" si="3"/>
        <v>894667.29999999702</v>
      </c>
      <c r="S18" s="17">
        <f t="shared" si="3"/>
        <v>897934.39999999851</v>
      </c>
      <c r="T18" s="17">
        <f t="shared" si="3"/>
        <v>901812.09999999963</v>
      </c>
    </row>
    <row r="19" spans="1:20" s="16" customFormat="1">
      <c r="A19" s="102"/>
      <c r="B19" s="95"/>
      <c r="C19" s="100"/>
      <c r="D19" s="21" t="s">
        <v>3</v>
      </c>
      <c r="E19" s="20">
        <f>E39+E214+E219+E229+E239+E249+E264+E408+E493</f>
        <v>40661630.100000001</v>
      </c>
      <c r="F19" s="20">
        <f>F39+F214+F219+F229+F239+F249+F264+F408+F493</f>
        <v>6223120.1000000006</v>
      </c>
      <c r="G19" s="20">
        <f>G39+G214+G219+G229+G239+G249+G264+G408+G493</f>
        <v>6589732.0000000009</v>
      </c>
      <c r="H19" s="20">
        <f>H39+H214+H219+H229+H239+H249+H264+H408+H493</f>
        <v>6962194.5</v>
      </c>
      <c r="I19" s="20">
        <f>I39+I214+I219+I229+I239+I249+I264+I408+I493</f>
        <v>6962194.5</v>
      </c>
      <c r="J19" s="20">
        <f>J39+J214+J219+J229+J239+J249+J264+J408+J493</f>
        <v>6962194.5</v>
      </c>
      <c r="K19" s="20">
        <f>K39+K214+K219+K229+K239+K249+K264+K408+K493</f>
        <v>6962194.5</v>
      </c>
      <c r="L19" s="104"/>
      <c r="M19" s="98"/>
    </row>
    <row r="20" spans="1:20" s="16" customFormat="1">
      <c r="A20" s="102"/>
      <c r="B20" s="95"/>
      <c r="C20" s="100"/>
      <c r="D20" s="21" t="s">
        <v>4</v>
      </c>
      <c r="E20" s="20">
        <f>E40+E215+E220+E230+E240+E250+E265+E409+E494</f>
        <v>1295167.2</v>
      </c>
      <c r="F20" s="20">
        <f>F40+F215+F220+F230+F240+F250+F265+F409+F494</f>
        <v>215861.2</v>
      </c>
      <c r="G20" s="20">
        <f>G40+G215+G220+G230+G240+G250+G265+G409+G494</f>
        <v>215861.2</v>
      </c>
      <c r="H20" s="20">
        <f>H40+H215+H220+H230+H240+H250+H265+H409+H494</f>
        <v>215861.2</v>
      </c>
      <c r="I20" s="20">
        <f>I40+I215+I220+I230+I240+I250+I265+I409+I494</f>
        <v>215861.2</v>
      </c>
      <c r="J20" s="20">
        <f>J40+J215+J220+J230+J240+J250+J265+J409+J494</f>
        <v>215861.2</v>
      </c>
      <c r="K20" s="20">
        <f>K40+K215+K220+K230+K240+K250+K265+K409+K494</f>
        <v>215861.2</v>
      </c>
      <c r="L20" s="104"/>
      <c r="M20" s="98"/>
    </row>
    <row r="21" spans="1:20" s="16" customFormat="1">
      <c r="A21" s="102"/>
      <c r="B21" s="96"/>
      <c r="C21" s="100"/>
      <c r="D21" s="21" t="s">
        <v>5</v>
      </c>
      <c r="E21" s="20">
        <f>E41+E216+E221+E231+E241+E251+E266+E410+E495</f>
        <v>0</v>
      </c>
      <c r="F21" s="20">
        <f>F41+F216+F221+F231+F241+F251+F266+F410+F495</f>
        <v>0</v>
      </c>
      <c r="G21" s="20">
        <f>G41+G216+G221+G231+G241+G251+G266+G410+G495</f>
        <v>0</v>
      </c>
      <c r="H21" s="20">
        <f>H41+H216+H221+H231+H241+H251+H266+H410+H495</f>
        <v>0</v>
      </c>
      <c r="I21" s="20">
        <f>I41+I216+I221+I231+I241+I251+I266+I410+I495</f>
        <v>0</v>
      </c>
      <c r="J21" s="20">
        <f>J41+J216+J221+J231+J241+J251+J266+J410+J495</f>
        <v>0</v>
      </c>
      <c r="K21" s="20">
        <f>K41+K216+K221+K231+K241+K251+K266+K410+K495</f>
        <v>0</v>
      </c>
      <c r="L21" s="105"/>
      <c r="M21" s="98"/>
    </row>
    <row r="22" spans="1:20" s="16" customFormat="1">
      <c r="A22" s="102"/>
      <c r="B22" s="94" t="s">
        <v>18</v>
      </c>
      <c r="C22" s="99" t="s">
        <v>34</v>
      </c>
      <c r="D22" s="21" t="s">
        <v>1</v>
      </c>
      <c r="E22" s="28">
        <f t="shared" ref="E22:K22" si="4">E23+E24+E25+E26</f>
        <v>2172503.6</v>
      </c>
      <c r="F22" s="20">
        <f t="shared" si="4"/>
        <v>906556.4</v>
      </c>
      <c r="G22" s="20">
        <f t="shared" si="4"/>
        <v>561655.39999999991</v>
      </c>
      <c r="H22" s="20">
        <f t="shared" si="4"/>
        <v>210664.4</v>
      </c>
      <c r="I22" s="20">
        <f t="shared" si="4"/>
        <v>193627.4</v>
      </c>
      <c r="J22" s="20">
        <f t="shared" si="4"/>
        <v>150000</v>
      </c>
      <c r="K22" s="20">
        <f t="shared" si="4"/>
        <v>150000</v>
      </c>
      <c r="L22" s="103"/>
      <c r="M22" s="97"/>
    </row>
    <row r="23" spans="1:20" s="16" customFormat="1">
      <c r="A23" s="102"/>
      <c r="B23" s="95"/>
      <c r="C23" s="100"/>
      <c r="D23" s="21" t="s">
        <v>2</v>
      </c>
      <c r="E23" s="20">
        <f>E148+E158+E198+E183</f>
        <v>1503241.3</v>
      </c>
      <c r="F23" s="20">
        <f>F148+F158+F198+F183</f>
        <v>504905.4</v>
      </c>
      <c r="G23" s="20">
        <f t="shared" ref="G23:K23" si="5">G148+G158+G198+G183</f>
        <v>294044.09999999998</v>
      </c>
      <c r="H23" s="20">
        <f t="shared" si="5"/>
        <v>210664.4</v>
      </c>
      <c r="I23" s="20">
        <f t="shared" si="5"/>
        <v>193627.4</v>
      </c>
      <c r="J23" s="20">
        <f t="shared" si="5"/>
        <v>150000</v>
      </c>
      <c r="K23" s="20">
        <f t="shared" si="5"/>
        <v>150000</v>
      </c>
      <c r="L23" s="104"/>
      <c r="M23" s="98"/>
    </row>
    <row r="24" spans="1:20" s="16" customFormat="1">
      <c r="A24" s="102"/>
      <c r="B24" s="95"/>
      <c r="C24" s="100"/>
      <c r="D24" s="21" t="s">
        <v>3</v>
      </c>
      <c r="E24" s="20">
        <f t="shared" ref="E24" si="6">E149+E159+E199+E184</f>
        <v>669262.30000000005</v>
      </c>
      <c r="F24" s="20">
        <f t="shared" ref="F24:K26" si="7">F149+F159+F199+F184</f>
        <v>401651</v>
      </c>
      <c r="G24" s="20">
        <f t="shared" si="7"/>
        <v>267611.3</v>
      </c>
      <c r="H24" s="20">
        <f t="shared" si="7"/>
        <v>0</v>
      </c>
      <c r="I24" s="20">
        <f t="shared" si="7"/>
        <v>0</v>
      </c>
      <c r="J24" s="20">
        <f t="shared" si="7"/>
        <v>0</v>
      </c>
      <c r="K24" s="20">
        <f t="shared" si="7"/>
        <v>0</v>
      </c>
      <c r="L24" s="104"/>
      <c r="M24" s="98"/>
    </row>
    <row r="25" spans="1:20" s="16" customFormat="1">
      <c r="A25" s="102"/>
      <c r="B25" s="95"/>
      <c r="C25" s="100"/>
      <c r="D25" s="21" t="s">
        <v>4</v>
      </c>
      <c r="E25" s="20">
        <f t="shared" ref="E25" si="8">E150+E160+E200+E185</f>
        <v>0</v>
      </c>
      <c r="F25" s="20">
        <f t="shared" si="7"/>
        <v>0</v>
      </c>
      <c r="G25" s="20">
        <f t="shared" si="7"/>
        <v>0</v>
      </c>
      <c r="H25" s="20">
        <f t="shared" si="7"/>
        <v>0</v>
      </c>
      <c r="I25" s="20">
        <f t="shared" si="7"/>
        <v>0</v>
      </c>
      <c r="J25" s="20">
        <f t="shared" si="7"/>
        <v>0</v>
      </c>
      <c r="K25" s="20">
        <f t="shared" si="7"/>
        <v>0</v>
      </c>
      <c r="L25" s="104"/>
      <c r="M25" s="98"/>
    </row>
    <row r="26" spans="1:20" s="16" customFormat="1">
      <c r="A26" s="102"/>
      <c r="B26" s="96"/>
      <c r="C26" s="100"/>
      <c r="D26" s="21" t="s">
        <v>5</v>
      </c>
      <c r="E26" s="20">
        <f t="shared" ref="E26" si="9">E151+E161+E201+E186</f>
        <v>0</v>
      </c>
      <c r="F26" s="20">
        <f t="shared" si="7"/>
        <v>0</v>
      </c>
      <c r="G26" s="20">
        <f t="shared" si="7"/>
        <v>0</v>
      </c>
      <c r="H26" s="20">
        <f t="shared" si="7"/>
        <v>0</v>
      </c>
      <c r="I26" s="20">
        <f t="shared" si="7"/>
        <v>0</v>
      </c>
      <c r="J26" s="20">
        <f t="shared" si="7"/>
        <v>0</v>
      </c>
      <c r="K26" s="20">
        <f t="shared" si="7"/>
        <v>0</v>
      </c>
      <c r="L26" s="105"/>
      <c r="M26" s="98"/>
    </row>
    <row r="27" spans="1:20" s="16" customFormat="1">
      <c r="A27" s="102"/>
      <c r="B27" s="94" t="s">
        <v>19</v>
      </c>
      <c r="C27" s="99" t="s">
        <v>34</v>
      </c>
      <c r="D27" s="21" t="s">
        <v>1</v>
      </c>
      <c r="E27" s="28">
        <f t="shared" ref="E27:K27" si="10">E28+E29+E30+E31</f>
        <v>590140</v>
      </c>
      <c r="F27" s="20">
        <f t="shared" si="10"/>
        <v>103327.90000000001</v>
      </c>
      <c r="G27" s="20">
        <f t="shared" si="10"/>
        <v>98318.900000000009</v>
      </c>
      <c r="H27" s="20">
        <f t="shared" si="10"/>
        <v>98476.200000000012</v>
      </c>
      <c r="I27" s="20">
        <f t="shared" si="10"/>
        <v>93201.700000000012</v>
      </c>
      <c r="J27" s="20">
        <f t="shared" si="10"/>
        <v>96468.800000000003</v>
      </c>
      <c r="K27" s="20">
        <f t="shared" si="10"/>
        <v>100346.5</v>
      </c>
      <c r="L27" s="103"/>
      <c r="M27" s="97"/>
    </row>
    <row r="28" spans="1:20" s="16" customFormat="1">
      <c r="A28" s="102"/>
      <c r="B28" s="95"/>
      <c r="C28" s="100"/>
      <c r="D28" s="21" t="s">
        <v>2</v>
      </c>
      <c r="E28" s="28">
        <f>E223+E243+E437</f>
        <v>590140</v>
      </c>
      <c r="F28" s="20">
        <f>F223+F243+F437</f>
        <v>103327.90000000001</v>
      </c>
      <c r="G28" s="20">
        <f>G223+G243+G437</f>
        <v>98318.900000000009</v>
      </c>
      <c r="H28" s="20">
        <f>H223+H243+H437</f>
        <v>98476.200000000012</v>
      </c>
      <c r="I28" s="20">
        <f>I223+I243+I437</f>
        <v>93201.700000000012</v>
      </c>
      <c r="J28" s="20">
        <f>J223+J243+J437</f>
        <v>96468.800000000003</v>
      </c>
      <c r="K28" s="20">
        <f>K223+K243+K437</f>
        <v>100346.5</v>
      </c>
      <c r="L28" s="104"/>
      <c r="M28" s="98"/>
    </row>
    <row r="29" spans="1:20" s="16" customFormat="1">
      <c r="A29" s="102"/>
      <c r="B29" s="95"/>
      <c r="C29" s="100"/>
      <c r="D29" s="21" t="s">
        <v>3</v>
      </c>
      <c r="E29" s="28">
        <f>E224+E244+E438</f>
        <v>0</v>
      </c>
      <c r="F29" s="20">
        <f>F224+F244+F438</f>
        <v>0</v>
      </c>
      <c r="G29" s="20">
        <f>G224+G244+G438</f>
        <v>0</v>
      </c>
      <c r="H29" s="20">
        <f>H224+H244+H438</f>
        <v>0</v>
      </c>
      <c r="I29" s="20">
        <f>I224+I244+I438</f>
        <v>0</v>
      </c>
      <c r="J29" s="20">
        <f>J224+J244+J438</f>
        <v>0</v>
      </c>
      <c r="K29" s="20">
        <f>K224+K244+K438</f>
        <v>0</v>
      </c>
      <c r="L29" s="104"/>
      <c r="M29" s="98"/>
    </row>
    <row r="30" spans="1:20" s="16" customFormat="1">
      <c r="A30" s="102"/>
      <c r="B30" s="95"/>
      <c r="C30" s="100"/>
      <c r="D30" s="21" t="s">
        <v>4</v>
      </c>
      <c r="E30" s="28">
        <f>E235+E439</f>
        <v>0</v>
      </c>
      <c r="F30" s="20">
        <f>F235+F439</f>
        <v>0</v>
      </c>
      <c r="G30" s="20">
        <f>G235+G439</f>
        <v>0</v>
      </c>
      <c r="H30" s="20">
        <f>H235+H439</f>
        <v>0</v>
      </c>
      <c r="I30" s="20">
        <f>I235+I439</f>
        <v>0</v>
      </c>
      <c r="J30" s="20">
        <f>J235+J439</f>
        <v>0</v>
      </c>
      <c r="K30" s="20">
        <f>K235+K439</f>
        <v>0</v>
      </c>
      <c r="L30" s="104"/>
      <c r="M30" s="98"/>
    </row>
    <row r="31" spans="1:20" s="16" customFormat="1">
      <c r="A31" s="102"/>
      <c r="B31" s="96"/>
      <c r="C31" s="100"/>
      <c r="D31" s="21" t="s">
        <v>5</v>
      </c>
      <c r="E31" s="28">
        <f>E236+E440</f>
        <v>0</v>
      </c>
      <c r="F31" s="20">
        <f>F236+F440</f>
        <v>0</v>
      </c>
      <c r="G31" s="20">
        <f>G236+G440</f>
        <v>0</v>
      </c>
      <c r="H31" s="20">
        <f>H236+H440</f>
        <v>0</v>
      </c>
      <c r="I31" s="20">
        <f>I236+I440</f>
        <v>0</v>
      </c>
      <c r="J31" s="20">
        <f>J236+J440</f>
        <v>0</v>
      </c>
      <c r="K31" s="20">
        <f>K236+K440</f>
        <v>0</v>
      </c>
      <c r="L31" s="105"/>
      <c r="M31" s="98"/>
    </row>
    <row r="32" spans="1:20" s="16" customFormat="1" ht="19.5" customHeight="1">
      <c r="A32" s="90">
        <v>1</v>
      </c>
      <c r="B32" s="79" t="s">
        <v>238</v>
      </c>
      <c r="C32" s="86" t="s">
        <v>34</v>
      </c>
      <c r="D32" s="27" t="s">
        <v>1</v>
      </c>
      <c r="E32" s="18">
        <f>E33+E34+E35+E36</f>
        <v>3279166.8</v>
      </c>
      <c r="F32" s="18">
        <f t="shared" ref="F32:K32" si="11">F33+F34+F35+F36</f>
        <v>1208562</v>
      </c>
      <c r="G32" s="18">
        <f t="shared" si="11"/>
        <v>749906.1</v>
      </c>
      <c r="H32" s="18">
        <f t="shared" si="11"/>
        <v>385299.8</v>
      </c>
      <c r="I32" s="18">
        <f t="shared" si="11"/>
        <v>310135.69999999995</v>
      </c>
      <c r="J32" s="18">
        <f t="shared" si="11"/>
        <v>292420.5</v>
      </c>
      <c r="K32" s="18">
        <f t="shared" si="11"/>
        <v>332842.69999999995</v>
      </c>
      <c r="L32" s="109"/>
      <c r="M32" s="106"/>
      <c r="N32" s="56"/>
    </row>
    <row r="33" spans="1:16" s="16" customFormat="1">
      <c r="A33" s="90"/>
      <c r="B33" s="80"/>
      <c r="C33" s="87"/>
      <c r="D33" s="27" t="s">
        <v>2</v>
      </c>
      <c r="E33" s="18">
        <f>E38+E148+E158+E198+E183</f>
        <v>2550212.9</v>
      </c>
      <c r="F33" s="18">
        <f>F38+F148+F158+F198+F183</f>
        <v>762274.1</v>
      </c>
      <c r="G33" s="18">
        <f t="shared" ref="G33:K33" si="12">G38+G148+G158+G198+G183</f>
        <v>467240.1</v>
      </c>
      <c r="H33" s="18">
        <f t="shared" si="12"/>
        <v>385299.8</v>
      </c>
      <c r="I33" s="18">
        <f t="shared" si="12"/>
        <v>310135.69999999995</v>
      </c>
      <c r="J33" s="18">
        <f t="shared" si="12"/>
        <v>292420.5</v>
      </c>
      <c r="K33" s="18">
        <f t="shared" si="12"/>
        <v>332842.69999999995</v>
      </c>
      <c r="L33" s="110"/>
      <c r="M33" s="107"/>
      <c r="N33" s="56"/>
    </row>
    <row r="34" spans="1:16" s="16" customFormat="1">
      <c r="A34" s="90"/>
      <c r="B34" s="80"/>
      <c r="C34" s="87"/>
      <c r="D34" s="27" t="s">
        <v>3</v>
      </c>
      <c r="E34" s="18">
        <f t="shared" ref="E34" si="13">E39+E149+E159+E199+E184</f>
        <v>728953.9</v>
      </c>
      <c r="F34" s="18">
        <f t="shared" ref="F34:K36" si="14">F39+F149+F159+F199+F184</f>
        <v>446287.9</v>
      </c>
      <c r="G34" s="18">
        <f t="shared" si="14"/>
        <v>282666</v>
      </c>
      <c r="H34" s="18">
        <f t="shared" si="14"/>
        <v>0</v>
      </c>
      <c r="I34" s="18">
        <f t="shared" si="14"/>
        <v>0</v>
      </c>
      <c r="J34" s="18">
        <f t="shared" si="14"/>
        <v>0</v>
      </c>
      <c r="K34" s="18">
        <f t="shared" si="14"/>
        <v>0</v>
      </c>
      <c r="L34" s="110"/>
      <c r="M34" s="107"/>
    </row>
    <row r="35" spans="1:16" s="16" customFormat="1">
      <c r="A35" s="90"/>
      <c r="B35" s="80"/>
      <c r="C35" s="87"/>
      <c r="D35" s="27" t="s">
        <v>4</v>
      </c>
      <c r="E35" s="18">
        <f t="shared" ref="E35" si="15">E40+E150+E160+E200+E185</f>
        <v>0</v>
      </c>
      <c r="F35" s="18">
        <f t="shared" si="14"/>
        <v>0</v>
      </c>
      <c r="G35" s="18">
        <f t="shared" si="14"/>
        <v>0</v>
      </c>
      <c r="H35" s="18">
        <f t="shared" si="14"/>
        <v>0</v>
      </c>
      <c r="I35" s="18">
        <f t="shared" si="14"/>
        <v>0</v>
      </c>
      <c r="J35" s="18">
        <f t="shared" si="14"/>
        <v>0</v>
      </c>
      <c r="K35" s="18">
        <f t="shared" si="14"/>
        <v>0</v>
      </c>
      <c r="L35" s="110"/>
      <c r="M35" s="107"/>
    </row>
    <row r="36" spans="1:16" s="16" customFormat="1">
      <c r="A36" s="90"/>
      <c r="B36" s="81"/>
      <c r="C36" s="87"/>
      <c r="D36" s="27" t="s">
        <v>5</v>
      </c>
      <c r="E36" s="18">
        <f t="shared" ref="E36" si="16">E41+E151+E161+E201+E186</f>
        <v>0</v>
      </c>
      <c r="F36" s="18">
        <f t="shared" si="14"/>
        <v>0</v>
      </c>
      <c r="G36" s="18">
        <f t="shared" si="14"/>
        <v>0</v>
      </c>
      <c r="H36" s="18">
        <f t="shared" si="14"/>
        <v>0</v>
      </c>
      <c r="I36" s="18">
        <f t="shared" si="14"/>
        <v>0</v>
      </c>
      <c r="J36" s="18">
        <f t="shared" si="14"/>
        <v>0</v>
      </c>
      <c r="K36" s="18">
        <f t="shared" si="14"/>
        <v>0</v>
      </c>
      <c r="L36" s="111"/>
      <c r="M36" s="108"/>
    </row>
    <row r="37" spans="1:16" s="16" customFormat="1" ht="21.75" customHeight="1">
      <c r="A37" s="63" t="s">
        <v>7</v>
      </c>
      <c r="B37" s="60" t="s">
        <v>105</v>
      </c>
      <c r="C37" s="64" t="s">
        <v>34</v>
      </c>
      <c r="D37" s="31" t="s">
        <v>1</v>
      </c>
      <c r="E37" s="32">
        <f>E38+E39+E40+E41</f>
        <v>1106663.2000000002</v>
      </c>
      <c r="F37" s="19">
        <f t="shared" ref="F37:K37" si="17">F38+F39+F40+F41</f>
        <v>302005.59999999998</v>
      </c>
      <c r="G37" s="19">
        <f t="shared" si="17"/>
        <v>188250.7</v>
      </c>
      <c r="H37" s="19">
        <f t="shared" si="17"/>
        <v>174635.4</v>
      </c>
      <c r="I37" s="19">
        <f t="shared" si="17"/>
        <v>116508.29999999999</v>
      </c>
      <c r="J37" s="19">
        <f t="shared" si="17"/>
        <v>142420.5</v>
      </c>
      <c r="K37" s="19">
        <f t="shared" si="17"/>
        <v>182842.69999999998</v>
      </c>
      <c r="L37" s="115" t="s">
        <v>186</v>
      </c>
      <c r="M37" s="67" t="s">
        <v>22</v>
      </c>
    </row>
    <row r="38" spans="1:16" s="16" customFormat="1" ht="24.75" customHeight="1">
      <c r="A38" s="63"/>
      <c r="B38" s="61"/>
      <c r="C38" s="65"/>
      <c r="D38" s="31" t="s">
        <v>2</v>
      </c>
      <c r="E38" s="19">
        <f>E43+E48+E53+E58+E63+E68+E73+E78+E83+E88+E93+E98+E108+E113+E118+E103+E133+E138+E123+E128+E143</f>
        <v>1046971.6000000001</v>
      </c>
      <c r="F38" s="19">
        <f t="shared" ref="F38:K38" si="18">F43+F48+F53+F58+F63+F68+F73+F78+F83+F88+F93+F98+F108+F113+F118+F103+F133+F138+F123+F128+F143</f>
        <v>257368.69999999998</v>
      </c>
      <c r="G38" s="19">
        <f t="shared" si="18"/>
        <v>173196</v>
      </c>
      <c r="H38" s="19">
        <f t="shared" si="18"/>
        <v>174635.4</v>
      </c>
      <c r="I38" s="19">
        <f t="shared" si="18"/>
        <v>116508.29999999999</v>
      </c>
      <c r="J38" s="19">
        <f t="shared" si="18"/>
        <v>142420.5</v>
      </c>
      <c r="K38" s="19">
        <f t="shared" si="18"/>
        <v>182842.69999999998</v>
      </c>
      <c r="L38" s="116"/>
      <c r="M38" s="68"/>
    </row>
    <row r="39" spans="1:16" s="16" customFormat="1" ht="24.75" customHeight="1">
      <c r="A39" s="63"/>
      <c r="B39" s="61"/>
      <c r="C39" s="65"/>
      <c r="D39" s="31" t="s">
        <v>3</v>
      </c>
      <c r="E39" s="19">
        <f>E44+E49+E54+E59+E64+E69+E74+E79+E84+E89+E94+E99+E109+E114+E119+E104+E134+E139+E124+E129+E144</f>
        <v>59691.600000000006</v>
      </c>
      <c r="F39" s="19">
        <f t="shared" ref="F39:K39" si="19">F44+F49+F54+F59+F64+F69+F74+F79+F84+F89+F94+F99+F109+F114+F119+F104+F134+F139+F124+F129+F144</f>
        <v>44636.899999999994</v>
      </c>
      <c r="G39" s="19">
        <f t="shared" si="19"/>
        <v>15054.7</v>
      </c>
      <c r="H39" s="19">
        <f t="shared" si="19"/>
        <v>0</v>
      </c>
      <c r="I39" s="19">
        <f t="shared" si="19"/>
        <v>0</v>
      </c>
      <c r="J39" s="19">
        <f t="shared" si="19"/>
        <v>0</v>
      </c>
      <c r="K39" s="19">
        <f t="shared" si="19"/>
        <v>0</v>
      </c>
      <c r="L39" s="116"/>
      <c r="M39" s="68"/>
      <c r="N39" s="16">
        <v>2077.5999999999985</v>
      </c>
      <c r="O39" s="16">
        <v>4238.3000000000029</v>
      </c>
      <c r="P39" s="16">
        <v>6485.4000000000015</v>
      </c>
    </row>
    <row r="40" spans="1:16" s="16" customFormat="1" ht="21" customHeight="1">
      <c r="A40" s="63"/>
      <c r="B40" s="61"/>
      <c r="C40" s="65"/>
      <c r="D40" s="31" t="s">
        <v>4</v>
      </c>
      <c r="E40" s="19">
        <f>E45+E50+E55+E60+E65+E70+E75+E80+E85+E90+E95+E100+E110+E115+E120+E105+E135+E140+E125+E130+E145</f>
        <v>0</v>
      </c>
      <c r="F40" s="19">
        <f t="shared" ref="F40:K40" si="20">F45+F50+F55+F60+F65+F70+F75+F80+F85+F90+F95+F100+F110+F115+F120+F105+F135+F140+F125+F130+F145</f>
        <v>0</v>
      </c>
      <c r="G40" s="19">
        <f t="shared" si="20"/>
        <v>0</v>
      </c>
      <c r="H40" s="19">
        <f t="shared" si="20"/>
        <v>0</v>
      </c>
      <c r="I40" s="19">
        <f t="shared" si="20"/>
        <v>0</v>
      </c>
      <c r="J40" s="19">
        <f t="shared" si="20"/>
        <v>0</v>
      </c>
      <c r="K40" s="19">
        <f t="shared" si="20"/>
        <v>0</v>
      </c>
      <c r="L40" s="116"/>
      <c r="M40" s="68"/>
    </row>
    <row r="41" spans="1:16" s="16" customFormat="1" ht="21.75" customHeight="1">
      <c r="A41" s="63"/>
      <c r="B41" s="62"/>
      <c r="C41" s="65"/>
      <c r="D41" s="31" t="s">
        <v>5</v>
      </c>
      <c r="E41" s="19">
        <f>E46+E51+E56+E61+E66+E71+E76+E81+E86+E91+E96+E101+E111+E116+E121+E106+E136+E141+E126+E131+E146</f>
        <v>0</v>
      </c>
      <c r="F41" s="19">
        <f t="shared" ref="F41:K41" si="21">F46+F51+F56+F61+F66+F71+F76+F81+F86+F91+F96+F101+F111+F116+F121+F106+F136+F141+F126+F131+F146</f>
        <v>0</v>
      </c>
      <c r="G41" s="19">
        <f t="shared" si="21"/>
        <v>0</v>
      </c>
      <c r="H41" s="19">
        <f t="shared" si="21"/>
        <v>0</v>
      </c>
      <c r="I41" s="19">
        <f t="shared" si="21"/>
        <v>0</v>
      </c>
      <c r="J41" s="19">
        <f t="shared" si="21"/>
        <v>0</v>
      </c>
      <c r="K41" s="19">
        <f t="shared" si="21"/>
        <v>0</v>
      </c>
      <c r="L41" s="117"/>
      <c r="M41" s="68"/>
    </row>
    <row r="42" spans="1:16" s="16" customFormat="1" ht="15" customHeight="1">
      <c r="A42" s="63" t="s">
        <v>132</v>
      </c>
      <c r="B42" s="60" t="s">
        <v>239</v>
      </c>
      <c r="C42" s="64" t="s">
        <v>34</v>
      </c>
      <c r="D42" s="31" t="s">
        <v>1</v>
      </c>
      <c r="E42" s="32">
        <f>E43+E44+E45+E46</f>
        <v>30000</v>
      </c>
      <c r="F42" s="19">
        <f t="shared" ref="F42:K42" si="22">F43+F44+F45+F46</f>
        <v>5000</v>
      </c>
      <c r="G42" s="19">
        <f t="shared" si="22"/>
        <v>5000</v>
      </c>
      <c r="H42" s="19">
        <f t="shared" si="22"/>
        <v>5000</v>
      </c>
      <c r="I42" s="19">
        <f t="shared" si="22"/>
        <v>5000</v>
      </c>
      <c r="J42" s="19">
        <f t="shared" si="22"/>
        <v>5000</v>
      </c>
      <c r="K42" s="19">
        <f t="shared" si="22"/>
        <v>5000</v>
      </c>
      <c r="L42" s="71" t="s">
        <v>85</v>
      </c>
      <c r="M42" s="68"/>
    </row>
    <row r="43" spans="1:16" s="16" customFormat="1" ht="15" customHeight="1">
      <c r="A43" s="63"/>
      <c r="B43" s="61"/>
      <c r="C43" s="65"/>
      <c r="D43" s="31" t="s">
        <v>2</v>
      </c>
      <c r="E43" s="32">
        <f>SUM(F43:K43)</f>
        <v>30000</v>
      </c>
      <c r="F43" s="19">
        <v>5000</v>
      </c>
      <c r="G43" s="19">
        <v>5000</v>
      </c>
      <c r="H43" s="19">
        <v>5000</v>
      </c>
      <c r="I43" s="19">
        <v>5000</v>
      </c>
      <c r="J43" s="19">
        <v>5000</v>
      </c>
      <c r="K43" s="19">
        <v>5000</v>
      </c>
      <c r="L43" s="118"/>
      <c r="M43" s="68"/>
    </row>
    <row r="44" spans="1:16" s="16" customFormat="1" ht="15" customHeight="1">
      <c r="A44" s="63"/>
      <c r="B44" s="61"/>
      <c r="C44" s="65"/>
      <c r="D44" s="31" t="s">
        <v>3</v>
      </c>
      <c r="E44" s="32">
        <f t="shared" ref="E44:E66" si="23">SUM(F44:K44)</f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18"/>
      <c r="M44" s="68"/>
    </row>
    <row r="45" spans="1:16" s="16" customFormat="1" ht="15" customHeight="1">
      <c r="A45" s="63"/>
      <c r="B45" s="61"/>
      <c r="C45" s="65"/>
      <c r="D45" s="31" t="s">
        <v>4</v>
      </c>
      <c r="E45" s="32">
        <f t="shared" si="23"/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18"/>
      <c r="M45" s="68"/>
    </row>
    <row r="46" spans="1:16" s="16" customFormat="1" ht="20.25" customHeight="1">
      <c r="A46" s="63"/>
      <c r="B46" s="62"/>
      <c r="C46" s="65"/>
      <c r="D46" s="31" t="s">
        <v>5</v>
      </c>
      <c r="E46" s="32">
        <f t="shared" si="23"/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19"/>
      <c r="M46" s="68"/>
    </row>
    <row r="47" spans="1:16" s="16" customFormat="1" ht="50.25" customHeight="1">
      <c r="A47" s="63" t="s">
        <v>133</v>
      </c>
      <c r="B47" s="60" t="s">
        <v>106</v>
      </c>
      <c r="C47" s="64" t="s">
        <v>34</v>
      </c>
      <c r="D47" s="31" t="s">
        <v>1</v>
      </c>
      <c r="E47" s="32">
        <f>E48+E49+E50+E51</f>
        <v>16871.300000000003</v>
      </c>
      <c r="F47" s="19">
        <f t="shared" ref="F47:K47" si="24">F48+F49+F50+F51</f>
        <v>2340</v>
      </c>
      <c r="G47" s="19">
        <f t="shared" si="24"/>
        <v>3277.1</v>
      </c>
      <c r="H47" s="19">
        <f t="shared" si="24"/>
        <v>3277.1</v>
      </c>
      <c r="I47" s="19">
        <f t="shared" si="24"/>
        <v>3277.1</v>
      </c>
      <c r="J47" s="19">
        <f t="shared" si="24"/>
        <v>2350</v>
      </c>
      <c r="K47" s="19">
        <f t="shared" si="24"/>
        <v>2350</v>
      </c>
      <c r="L47" s="71" t="s">
        <v>265</v>
      </c>
      <c r="M47" s="68"/>
    </row>
    <row r="48" spans="1:16" s="16" customFormat="1" ht="15" customHeight="1">
      <c r="A48" s="63"/>
      <c r="B48" s="61"/>
      <c r="C48" s="65"/>
      <c r="D48" s="31" t="s">
        <v>2</v>
      </c>
      <c r="E48" s="32">
        <f t="shared" si="23"/>
        <v>16871.300000000003</v>
      </c>
      <c r="F48" s="19">
        <v>2340</v>
      </c>
      <c r="G48" s="19">
        <v>3277.1</v>
      </c>
      <c r="H48" s="19">
        <v>3277.1</v>
      </c>
      <c r="I48" s="19">
        <v>3277.1</v>
      </c>
      <c r="J48" s="19">
        <v>2350</v>
      </c>
      <c r="K48" s="19">
        <v>2350</v>
      </c>
      <c r="L48" s="118"/>
      <c r="M48" s="68"/>
    </row>
    <row r="49" spans="1:13" s="16" customFormat="1" ht="15" customHeight="1">
      <c r="A49" s="63"/>
      <c r="B49" s="61"/>
      <c r="C49" s="65"/>
      <c r="D49" s="31" t="s">
        <v>3</v>
      </c>
      <c r="E49" s="32">
        <f t="shared" si="23"/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18"/>
      <c r="M49" s="68"/>
    </row>
    <row r="50" spans="1:13" s="16" customFormat="1" ht="23.25" customHeight="1">
      <c r="A50" s="63"/>
      <c r="B50" s="61"/>
      <c r="C50" s="65"/>
      <c r="D50" s="31" t="s">
        <v>4</v>
      </c>
      <c r="E50" s="32">
        <f t="shared" si="23"/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18"/>
      <c r="M50" s="68"/>
    </row>
    <row r="51" spans="1:13" s="16" customFormat="1" ht="34.5" customHeight="1">
      <c r="A51" s="63"/>
      <c r="B51" s="62"/>
      <c r="C51" s="65"/>
      <c r="D51" s="31" t="s">
        <v>5</v>
      </c>
      <c r="E51" s="32">
        <f t="shared" si="23"/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19"/>
      <c r="M51" s="68"/>
    </row>
    <row r="52" spans="1:13" s="16" customFormat="1" ht="15" customHeight="1">
      <c r="A52" s="63" t="s">
        <v>134</v>
      </c>
      <c r="B52" s="60" t="s">
        <v>107</v>
      </c>
      <c r="C52" s="64" t="s">
        <v>34</v>
      </c>
      <c r="D52" s="31" t="s">
        <v>1</v>
      </c>
      <c r="E52" s="32">
        <f>E53+E54+E55+E56</f>
        <v>5819.4</v>
      </c>
      <c r="F52" s="19">
        <f t="shared" ref="F52:K52" si="25">F53+F54+F55+F56</f>
        <v>1900</v>
      </c>
      <c r="G52" s="19">
        <f t="shared" si="25"/>
        <v>0</v>
      </c>
      <c r="H52" s="19">
        <f t="shared" si="25"/>
        <v>0</v>
      </c>
      <c r="I52" s="19">
        <f t="shared" si="25"/>
        <v>0</v>
      </c>
      <c r="J52" s="19">
        <f t="shared" si="25"/>
        <v>1959.7</v>
      </c>
      <c r="K52" s="19">
        <f t="shared" si="25"/>
        <v>1959.7</v>
      </c>
      <c r="L52" s="71" t="s">
        <v>93</v>
      </c>
      <c r="M52" s="68"/>
    </row>
    <row r="53" spans="1:13" s="16" customFormat="1" ht="15" customHeight="1">
      <c r="A53" s="63"/>
      <c r="B53" s="61"/>
      <c r="C53" s="65"/>
      <c r="D53" s="31" t="s">
        <v>2</v>
      </c>
      <c r="E53" s="32">
        <f t="shared" si="23"/>
        <v>5819.4</v>
      </c>
      <c r="F53" s="19">
        <v>1900</v>
      </c>
      <c r="G53" s="19">
        <v>0</v>
      </c>
      <c r="H53" s="19">
        <v>0</v>
      </c>
      <c r="I53" s="19">
        <v>0</v>
      </c>
      <c r="J53" s="19">
        <v>1959.7</v>
      </c>
      <c r="K53" s="19">
        <v>1959.7</v>
      </c>
      <c r="L53" s="118"/>
      <c r="M53" s="68"/>
    </row>
    <row r="54" spans="1:13" s="16" customFormat="1" ht="15" customHeight="1">
      <c r="A54" s="63"/>
      <c r="B54" s="61"/>
      <c r="C54" s="65"/>
      <c r="D54" s="31" t="s">
        <v>3</v>
      </c>
      <c r="E54" s="32">
        <f t="shared" si="23"/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18"/>
      <c r="M54" s="68"/>
    </row>
    <row r="55" spans="1:13" s="16" customFormat="1" ht="15" customHeight="1">
      <c r="A55" s="63"/>
      <c r="B55" s="61"/>
      <c r="C55" s="65"/>
      <c r="D55" s="31" t="s">
        <v>4</v>
      </c>
      <c r="E55" s="32">
        <f t="shared" si="23"/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18"/>
      <c r="M55" s="68"/>
    </row>
    <row r="56" spans="1:13" s="16" customFormat="1" ht="17.25" customHeight="1">
      <c r="A56" s="63"/>
      <c r="B56" s="62"/>
      <c r="C56" s="65"/>
      <c r="D56" s="31" t="s">
        <v>5</v>
      </c>
      <c r="E56" s="32">
        <f t="shared" si="23"/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18"/>
      <c r="M56" s="68"/>
    </row>
    <row r="57" spans="1:13" s="16" customFormat="1" ht="15" customHeight="1">
      <c r="A57" s="63" t="s">
        <v>135</v>
      </c>
      <c r="B57" s="60" t="s">
        <v>54</v>
      </c>
      <c r="C57" s="64" t="s">
        <v>34</v>
      </c>
      <c r="D57" s="31" t="s">
        <v>1</v>
      </c>
      <c r="E57" s="32">
        <f>E58+E59+E60+E61</f>
        <v>13163</v>
      </c>
      <c r="F57" s="19">
        <f t="shared" ref="F57:K57" si="26">F58+F59+F60+F61</f>
        <v>500</v>
      </c>
      <c r="G57" s="19">
        <f t="shared" si="26"/>
        <v>2532.6</v>
      </c>
      <c r="H57" s="19">
        <f t="shared" si="26"/>
        <v>2532.6</v>
      </c>
      <c r="I57" s="19">
        <f t="shared" si="26"/>
        <v>2532.6</v>
      </c>
      <c r="J57" s="19">
        <f t="shared" si="26"/>
        <v>2532.6</v>
      </c>
      <c r="K57" s="19">
        <f t="shared" si="26"/>
        <v>2532.6</v>
      </c>
      <c r="L57" s="118"/>
      <c r="M57" s="68"/>
    </row>
    <row r="58" spans="1:13" s="16" customFormat="1" ht="15" customHeight="1">
      <c r="A58" s="63"/>
      <c r="B58" s="61"/>
      <c r="C58" s="65"/>
      <c r="D58" s="31" t="s">
        <v>2</v>
      </c>
      <c r="E58" s="32">
        <f t="shared" ref="E58:E61" si="27">SUM(F58:K58)</f>
        <v>13163</v>
      </c>
      <c r="F58" s="19">
        <v>500</v>
      </c>
      <c r="G58" s="19">
        <f t="shared" ref="G58:K58" si="28">1000+1532.6</f>
        <v>2532.6</v>
      </c>
      <c r="H58" s="19">
        <f t="shared" si="28"/>
        <v>2532.6</v>
      </c>
      <c r="I58" s="19">
        <f t="shared" si="28"/>
        <v>2532.6</v>
      </c>
      <c r="J58" s="19">
        <f t="shared" si="28"/>
        <v>2532.6</v>
      </c>
      <c r="K58" s="19">
        <f t="shared" si="28"/>
        <v>2532.6</v>
      </c>
      <c r="L58" s="118"/>
      <c r="M58" s="68"/>
    </row>
    <row r="59" spans="1:13" s="16" customFormat="1" ht="15" customHeight="1">
      <c r="A59" s="63"/>
      <c r="B59" s="61"/>
      <c r="C59" s="65"/>
      <c r="D59" s="31" t="s">
        <v>3</v>
      </c>
      <c r="E59" s="32">
        <f t="shared" si="27"/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18"/>
      <c r="M59" s="68"/>
    </row>
    <row r="60" spans="1:13" s="16" customFormat="1" ht="15" customHeight="1">
      <c r="A60" s="63"/>
      <c r="B60" s="61"/>
      <c r="C60" s="65"/>
      <c r="D60" s="31" t="s">
        <v>4</v>
      </c>
      <c r="E60" s="32">
        <f t="shared" si="27"/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18"/>
      <c r="M60" s="68"/>
    </row>
    <row r="61" spans="1:13" s="16" customFormat="1" ht="15" customHeight="1">
      <c r="A61" s="63"/>
      <c r="B61" s="62"/>
      <c r="C61" s="65"/>
      <c r="D61" s="31" t="s">
        <v>5</v>
      </c>
      <c r="E61" s="32">
        <f t="shared" si="27"/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19"/>
      <c r="M61" s="68"/>
    </row>
    <row r="62" spans="1:13" s="16" customFormat="1" ht="15" customHeight="1">
      <c r="A62" s="63" t="s">
        <v>136</v>
      </c>
      <c r="B62" s="60" t="s">
        <v>50</v>
      </c>
      <c r="C62" s="64" t="s">
        <v>34</v>
      </c>
      <c r="D62" s="31" t="s">
        <v>1</v>
      </c>
      <c r="E62" s="32">
        <f>E63+E64+E65+E66</f>
        <v>22323.599999999999</v>
      </c>
      <c r="F62" s="19">
        <f t="shared" ref="F62:K62" si="29">F63+F64+F65+F66</f>
        <v>3720.6</v>
      </c>
      <c r="G62" s="19">
        <f t="shared" si="29"/>
        <v>3720.6</v>
      </c>
      <c r="H62" s="19">
        <f t="shared" si="29"/>
        <v>3720.6</v>
      </c>
      <c r="I62" s="19">
        <f t="shared" si="29"/>
        <v>3720.6</v>
      </c>
      <c r="J62" s="19">
        <f t="shared" si="29"/>
        <v>3720.6</v>
      </c>
      <c r="K62" s="19">
        <f t="shared" si="29"/>
        <v>3720.6</v>
      </c>
      <c r="L62" s="71" t="s">
        <v>86</v>
      </c>
      <c r="M62" s="68"/>
    </row>
    <row r="63" spans="1:13" s="16" customFormat="1" ht="15" customHeight="1">
      <c r="A63" s="63"/>
      <c r="B63" s="61"/>
      <c r="C63" s="65"/>
      <c r="D63" s="31" t="s">
        <v>2</v>
      </c>
      <c r="E63" s="32">
        <f t="shared" si="23"/>
        <v>22323.599999999999</v>
      </c>
      <c r="F63" s="19">
        <v>3720.6</v>
      </c>
      <c r="G63" s="19">
        <v>3720.6</v>
      </c>
      <c r="H63" s="19">
        <v>3720.6</v>
      </c>
      <c r="I63" s="19">
        <v>3720.6</v>
      </c>
      <c r="J63" s="19">
        <v>3720.6</v>
      </c>
      <c r="K63" s="19">
        <v>3720.6</v>
      </c>
      <c r="L63" s="118"/>
      <c r="M63" s="68"/>
    </row>
    <row r="64" spans="1:13" s="16" customFormat="1" ht="15" customHeight="1">
      <c r="A64" s="63"/>
      <c r="B64" s="61"/>
      <c r="C64" s="65"/>
      <c r="D64" s="31" t="s">
        <v>3</v>
      </c>
      <c r="E64" s="32">
        <f t="shared" si="23"/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18"/>
      <c r="M64" s="68"/>
    </row>
    <row r="65" spans="1:13" s="16" customFormat="1" ht="15" customHeight="1">
      <c r="A65" s="63"/>
      <c r="B65" s="61"/>
      <c r="C65" s="65"/>
      <c r="D65" s="31" t="s">
        <v>4</v>
      </c>
      <c r="E65" s="32">
        <f t="shared" si="23"/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18"/>
      <c r="M65" s="68"/>
    </row>
    <row r="66" spans="1:13" s="16" customFormat="1" ht="15" customHeight="1">
      <c r="A66" s="63"/>
      <c r="B66" s="62"/>
      <c r="C66" s="65"/>
      <c r="D66" s="31" t="s">
        <v>5</v>
      </c>
      <c r="E66" s="32">
        <f t="shared" si="23"/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19"/>
      <c r="M66" s="68"/>
    </row>
    <row r="67" spans="1:13" s="16" customFormat="1" ht="15" customHeight="1">
      <c r="A67" s="63" t="s">
        <v>137</v>
      </c>
      <c r="B67" s="60" t="s">
        <v>108</v>
      </c>
      <c r="C67" s="64" t="s">
        <v>34</v>
      </c>
      <c r="D67" s="31" t="s">
        <v>1</v>
      </c>
      <c r="E67" s="32">
        <f>E68+E69+E70+E71</f>
        <v>915</v>
      </c>
      <c r="F67" s="19">
        <f t="shared" ref="F67:K67" si="30">F68+F69+F70+F71</f>
        <v>915</v>
      </c>
      <c r="G67" s="19">
        <f t="shared" si="30"/>
        <v>0</v>
      </c>
      <c r="H67" s="19">
        <f t="shared" si="30"/>
        <v>0</v>
      </c>
      <c r="I67" s="19">
        <f t="shared" si="30"/>
        <v>0</v>
      </c>
      <c r="J67" s="19">
        <f t="shared" si="30"/>
        <v>0</v>
      </c>
      <c r="K67" s="19">
        <f t="shared" si="30"/>
        <v>0</v>
      </c>
      <c r="L67" s="71" t="s">
        <v>94</v>
      </c>
      <c r="M67" s="68"/>
    </row>
    <row r="68" spans="1:13" s="16" customFormat="1" ht="15" customHeight="1">
      <c r="A68" s="63"/>
      <c r="B68" s="61"/>
      <c r="C68" s="65"/>
      <c r="D68" s="31" t="s">
        <v>2</v>
      </c>
      <c r="E68" s="32">
        <f t="shared" ref="E68:E71" si="31">SUM(F68:K68)</f>
        <v>915</v>
      </c>
      <c r="F68" s="19">
        <v>915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18"/>
      <c r="M68" s="68"/>
    </row>
    <row r="69" spans="1:13" s="16" customFormat="1" ht="15" customHeight="1">
      <c r="A69" s="63"/>
      <c r="B69" s="61"/>
      <c r="C69" s="65"/>
      <c r="D69" s="31" t="s">
        <v>3</v>
      </c>
      <c r="E69" s="32">
        <f t="shared" si="31"/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18"/>
      <c r="M69" s="68"/>
    </row>
    <row r="70" spans="1:13" s="16" customFormat="1" ht="15" customHeight="1">
      <c r="A70" s="63"/>
      <c r="B70" s="61"/>
      <c r="C70" s="65"/>
      <c r="D70" s="31" t="s">
        <v>4</v>
      </c>
      <c r="E70" s="32">
        <f t="shared" si="31"/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18"/>
      <c r="M70" s="68"/>
    </row>
    <row r="71" spans="1:13" s="16" customFormat="1" ht="15" customHeight="1">
      <c r="A71" s="63"/>
      <c r="B71" s="62"/>
      <c r="C71" s="65"/>
      <c r="D71" s="31" t="s">
        <v>5</v>
      </c>
      <c r="E71" s="32">
        <f t="shared" si="31"/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19"/>
      <c r="M71" s="68"/>
    </row>
    <row r="72" spans="1:13" s="16" customFormat="1" ht="28.5" customHeight="1">
      <c r="A72" s="63" t="s">
        <v>138</v>
      </c>
      <c r="B72" s="60" t="s">
        <v>55</v>
      </c>
      <c r="C72" s="64" t="s">
        <v>34</v>
      </c>
      <c r="D72" s="31" t="s">
        <v>1</v>
      </c>
      <c r="E72" s="32">
        <f>E73+E74+E75+E76</f>
        <v>510731.79999999993</v>
      </c>
      <c r="F72" s="19">
        <f t="shared" ref="F72:K72" si="32">F73+F74+F75+F76</f>
        <v>66526.399999999994</v>
      </c>
      <c r="G72" s="19">
        <f t="shared" si="32"/>
        <v>77166</v>
      </c>
      <c r="H72" s="19">
        <f t="shared" si="32"/>
        <v>77166</v>
      </c>
      <c r="I72" s="19">
        <f t="shared" si="32"/>
        <v>66563.999999999985</v>
      </c>
      <c r="J72" s="19">
        <f t="shared" si="32"/>
        <v>91443.599999999991</v>
      </c>
      <c r="K72" s="19">
        <f t="shared" si="32"/>
        <v>131865.79999999999</v>
      </c>
      <c r="L72" s="71" t="s">
        <v>95</v>
      </c>
      <c r="M72" s="68"/>
    </row>
    <row r="73" spans="1:13" s="16" customFormat="1" ht="21.75" customHeight="1">
      <c r="A73" s="63"/>
      <c r="B73" s="61"/>
      <c r="C73" s="65"/>
      <c r="D73" s="31" t="s">
        <v>2</v>
      </c>
      <c r="E73" s="32">
        <f t="shared" ref="E73:E91" si="33">SUM(F73:K73)</f>
        <v>510731.79999999993</v>
      </c>
      <c r="F73" s="19">
        <v>66526.399999999994</v>
      </c>
      <c r="G73" s="19">
        <v>77166</v>
      </c>
      <c r="H73" s="19">
        <v>77166</v>
      </c>
      <c r="I73" s="19">
        <f>77166-2077.6-9364.3+839.9</f>
        <v>66563.999999999985</v>
      </c>
      <c r="J73" s="19">
        <f>77166+27040.3-4238.3-9364.3+839.9</f>
        <v>91443.599999999991</v>
      </c>
      <c r="K73" s="19">
        <f>82280+50512.2-6485.4-9364.3+80000-65916.6+839.9</f>
        <v>131865.79999999999</v>
      </c>
      <c r="L73" s="118"/>
      <c r="M73" s="68"/>
    </row>
    <row r="74" spans="1:13" s="16" customFormat="1" ht="18.75" customHeight="1">
      <c r="A74" s="63"/>
      <c r="B74" s="61"/>
      <c r="C74" s="65"/>
      <c r="D74" s="31" t="s">
        <v>3</v>
      </c>
      <c r="E74" s="32">
        <f t="shared" si="33"/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18"/>
      <c r="M74" s="68"/>
    </row>
    <row r="75" spans="1:13" s="16" customFormat="1" ht="18.75" customHeight="1">
      <c r="A75" s="63"/>
      <c r="B75" s="61"/>
      <c r="C75" s="65"/>
      <c r="D75" s="31" t="s">
        <v>4</v>
      </c>
      <c r="E75" s="32">
        <f t="shared" si="33"/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18"/>
      <c r="M75" s="68"/>
    </row>
    <row r="76" spans="1:13" s="16" customFormat="1" ht="28.5" customHeight="1">
      <c r="A76" s="63"/>
      <c r="B76" s="62"/>
      <c r="C76" s="65"/>
      <c r="D76" s="31" t="s">
        <v>5</v>
      </c>
      <c r="E76" s="32">
        <f t="shared" si="33"/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18"/>
      <c r="M76" s="68"/>
    </row>
    <row r="77" spans="1:13" s="16" customFormat="1" ht="15" hidden="1" customHeight="1" outlineLevel="1">
      <c r="A77" s="63" t="s">
        <v>139</v>
      </c>
      <c r="B77" s="60" t="s">
        <v>56</v>
      </c>
      <c r="C77" s="64" t="s">
        <v>34</v>
      </c>
      <c r="D77" s="31" t="s">
        <v>1</v>
      </c>
      <c r="E77" s="32">
        <f>E78+E79+E80+E81</f>
        <v>0</v>
      </c>
      <c r="F77" s="19">
        <f t="shared" ref="F77:K77" si="34">F78+F79+F80+F81</f>
        <v>0</v>
      </c>
      <c r="G77" s="19">
        <f t="shared" si="34"/>
        <v>0</v>
      </c>
      <c r="H77" s="19">
        <f t="shared" si="34"/>
        <v>0</v>
      </c>
      <c r="I77" s="19">
        <f t="shared" si="34"/>
        <v>0</v>
      </c>
      <c r="J77" s="19">
        <f t="shared" si="34"/>
        <v>0</v>
      </c>
      <c r="K77" s="19">
        <f t="shared" si="34"/>
        <v>0</v>
      </c>
      <c r="L77" s="118"/>
      <c r="M77" s="68"/>
    </row>
    <row r="78" spans="1:13" s="16" customFormat="1" ht="15" hidden="1" customHeight="1" outlineLevel="1">
      <c r="A78" s="63"/>
      <c r="B78" s="61"/>
      <c r="C78" s="65"/>
      <c r="D78" s="31" t="s">
        <v>2</v>
      </c>
      <c r="E78" s="32">
        <f t="shared" si="33"/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18"/>
      <c r="M78" s="68"/>
    </row>
    <row r="79" spans="1:13" s="16" customFormat="1" ht="15" hidden="1" customHeight="1" outlineLevel="1">
      <c r="A79" s="63"/>
      <c r="B79" s="61"/>
      <c r="C79" s="65"/>
      <c r="D79" s="31" t="s">
        <v>3</v>
      </c>
      <c r="E79" s="32">
        <f t="shared" si="33"/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18"/>
      <c r="M79" s="68"/>
    </row>
    <row r="80" spans="1:13" s="16" customFormat="1" ht="15" hidden="1" customHeight="1" outlineLevel="1">
      <c r="A80" s="63"/>
      <c r="B80" s="61"/>
      <c r="C80" s="65"/>
      <c r="D80" s="31" t="s">
        <v>4</v>
      </c>
      <c r="E80" s="32">
        <f t="shared" si="33"/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18"/>
      <c r="M80" s="68"/>
    </row>
    <row r="81" spans="1:13" s="16" customFormat="1" ht="15" hidden="1" customHeight="1" outlineLevel="1">
      <c r="A81" s="63"/>
      <c r="B81" s="62"/>
      <c r="C81" s="65"/>
      <c r="D81" s="31" t="s">
        <v>5</v>
      </c>
      <c r="E81" s="32">
        <f t="shared" si="33"/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18"/>
      <c r="M81" s="68"/>
    </row>
    <row r="82" spans="1:13" s="16" customFormat="1" ht="15" customHeight="1" collapsed="1">
      <c r="A82" s="63" t="s">
        <v>139</v>
      </c>
      <c r="B82" s="60" t="s">
        <v>57</v>
      </c>
      <c r="C82" s="64" t="s">
        <v>34</v>
      </c>
      <c r="D82" s="31" t="s">
        <v>1</v>
      </c>
      <c r="E82" s="32">
        <f>E83+E84+E85+E86</f>
        <v>60000</v>
      </c>
      <c r="F82" s="19">
        <f t="shared" ref="F82:K82" si="35">F83+F84+F85+F86</f>
        <v>10000</v>
      </c>
      <c r="G82" s="19">
        <f t="shared" si="35"/>
        <v>10000</v>
      </c>
      <c r="H82" s="19">
        <f t="shared" si="35"/>
        <v>10000</v>
      </c>
      <c r="I82" s="19">
        <f t="shared" si="35"/>
        <v>10000</v>
      </c>
      <c r="J82" s="19">
        <f t="shared" si="35"/>
        <v>10000</v>
      </c>
      <c r="K82" s="19">
        <f t="shared" si="35"/>
        <v>10000</v>
      </c>
      <c r="L82" s="118"/>
      <c r="M82" s="68"/>
    </row>
    <row r="83" spans="1:13" s="16" customFormat="1" ht="15" customHeight="1">
      <c r="A83" s="63"/>
      <c r="B83" s="61"/>
      <c r="C83" s="65"/>
      <c r="D83" s="31" t="s">
        <v>2</v>
      </c>
      <c r="E83" s="32">
        <f t="shared" si="33"/>
        <v>60000</v>
      </c>
      <c r="F83" s="19">
        <v>10000</v>
      </c>
      <c r="G83" s="19">
        <v>10000</v>
      </c>
      <c r="H83" s="19">
        <v>10000</v>
      </c>
      <c r="I83" s="19">
        <v>10000</v>
      </c>
      <c r="J83" s="19">
        <v>10000</v>
      </c>
      <c r="K83" s="19">
        <v>10000</v>
      </c>
      <c r="L83" s="118"/>
      <c r="M83" s="68"/>
    </row>
    <row r="84" spans="1:13" s="16" customFormat="1" ht="15" customHeight="1">
      <c r="A84" s="63"/>
      <c r="B84" s="61"/>
      <c r="C84" s="65"/>
      <c r="D84" s="31" t="s">
        <v>3</v>
      </c>
      <c r="E84" s="32">
        <f t="shared" si="33"/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18"/>
      <c r="M84" s="68"/>
    </row>
    <row r="85" spans="1:13" s="16" customFormat="1" ht="15" customHeight="1">
      <c r="A85" s="63"/>
      <c r="B85" s="61"/>
      <c r="C85" s="65"/>
      <c r="D85" s="31" t="s">
        <v>4</v>
      </c>
      <c r="E85" s="32">
        <f t="shared" si="33"/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18"/>
      <c r="M85" s="68"/>
    </row>
    <row r="86" spans="1:13" s="16" customFormat="1" ht="15" customHeight="1">
      <c r="A86" s="63"/>
      <c r="B86" s="62"/>
      <c r="C86" s="65"/>
      <c r="D86" s="31" t="s">
        <v>5</v>
      </c>
      <c r="E86" s="32">
        <f t="shared" si="33"/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18"/>
      <c r="M86" s="68"/>
    </row>
    <row r="87" spans="1:13" s="16" customFormat="1" ht="15" customHeight="1">
      <c r="A87" s="63" t="s">
        <v>211</v>
      </c>
      <c r="B87" s="60" t="s">
        <v>212</v>
      </c>
      <c r="C87" s="64" t="s">
        <v>228</v>
      </c>
      <c r="D87" s="31" t="s">
        <v>1</v>
      </c>
      <c r="E87" s="32">
        <f>E88+E89+E90+E91</f>
        <v>173950.7</v>
      </c>
      <c r="F87" s="19">
        <f t="shared" ref="F87:K87" si="36">F88+F89+F90+F91</f>
        <v>65285.2</v>
      </c>
      <c r="G87" s="19">
        <f t="shared" si="36"/>
        <v>61140.399999999994</v>
      </c>
      <c r="H87" s="19">
        <f t="shared" si="36"/>
        <v>47525.1</v>
      </c>
      <c r="I87" s="19">
        <f t="shared" si="36"/>
        <v>0</v>
      </c>
      <c r="J87" s="19">
        <f t="shared" si="36"/>
        <v>0</v>
      </c>
      <c r="K87" s="19">
        <f t="shared" si="36"/>
        <v>0</v>
      </c>
      <c r="L87" s="118"/>
      <c r="M87" s="68"/>
    </row>
    <row r="88" spans="1:13" s="16" customFormat="1" ht="15" customHeight="1">
      <c r="A88" s="63"/>
      <c r="B88" s="61"/>
      <c r="C88" s="65"/>
      <c r="D88" s="31" t="s">
        <v>2</v>
      </c>
      <c r="E88" s="32">
        <f t="shared" si="33"/>
        <v>126253.4</v>
      </c>
      <c r="F88" s="19">
        <v>32642.6</v>
      </c>
      <c r="G88" s="19">
        <v>46085.7</v>
      </c>
      <c r="H88" s="19">
        <v>47525.1</v>
      </c>
      <c r="I88" s="19">
        <v>0</v>
      </c>
      <c r="J88" s="19">
        <v>0</v>
      </c>
      <c r="K88" s="19">
        <v>0</v>
      </c>
      <c r="L88" s="118"/>
      <c r="M88" s="68"/>
    </row>
    <row r="89" spans="1:13" s="16" customFormat="1" ht="15" customHeight="1">
      <c r="A89" s="63"/>
      <c r="B89" s="61"/>
      <c r="C89" s="65"/>
      <c r="D89" s="31" t="s">
        <v>3</v>
      </c>
      <c r="E89" s="32">
        <f t="shared" si="33"/>
        <v>47697.3</v>
      </c>
      <c r="F89" s="19">
        <v>32642.6</v>
      </c>
      <c r="G89" s="19">
        <v>15054.7</v>
      </c>
      <c r="H89" s="19">
        <v>0</v>
      </c>
      <c r="I89" s="19">
        <v>0</v>
      </c>
      <c r="J89" s="19">
        <v>0</v>
      </c>
      <c r="K89" s="19">
        <v>0</v>
      </c>
      <c r="L89" s="118"/>
      <c r="M89" s="68"/>
    </row>
    <row r="90" spans="1:13" s="16" customFormat="1" ht="15" customHeight="1">
      <c r="A90" s="63"/>
      <c r="B90" s="61"/>
      <c r="C90" s="65"/>
      <c r="D90" s="31" t="s">
        <v>4</v>
      </c>
      <c r="E90" s="32">
        <f t="shared" si="33"/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18"/>
      <c r="M90" s="68"/>
    </row>
    <row r="91" spans="1:13" s="16" customFormat="1" ht="15" customHeight="1">
      <c r="A91" s="63"/>
      <c r="B91" s="62"/>
      <c r="C91" s="65"/>
      <c r="D91" s="31" t="s">
        <v>5</v>
      </c>
      <c r="E91" s="32">
        <f t="shared" si="33"/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18"/>
      <c r="M91" s="68"/>
    </row>
    <row r="92" spans="1:13" s="16" customFormat="1" ht="15" customHeight="1" outlineLevel="1">
      <c r="A92" s="63" t="s">
        <v>140</v>
      </c>
      <c r="B92" s="60" t="s">
        <v>58</v>
      </c>
      <c r="C92" s="64" t="s">
        <v>34</v>
      </c>
      <c r="D92" s="31" t="s">
        <v>1</v>
      </c>
      <c r="E92" s="32">
        <f>E93+E94+E95+E96</f>
        <v>98100</v>
      </c>
      <c r="F92" s="19">
        <f t="shared" ref="F92:K92" si="37">F93+F94+F95+F96</f>
        <v>3300</v>
      </c>
      <c r="G92" s="19">
        <f t="shared" si="37"/>
        <v>18960</v>
      </c>
      <c r="H92" s="19">
        <f t="shared" si="37"/>
        <v>18960</v>
      </c>
      <c r="I92" s="19">
        <f t="shared" si="37"/>
        <v>18960</v>
      </c>
      <c r="J92" s="19">
        <f t="shared" si="37"/>
        <v>18960</v>
      </c>
      <c r="K92" s="19">
        <f t="shared" si="37"/>
        <v>18960</v>
      </c>
      <c r="L92" s="118"/>
      <c r="M92" s="68"/>
    </row>
    <row r="93" spans="1:13" s="16" customFormat="1" ht="15" customHeight="1" outlineLevel="1">
      <c r="A93" s="63"/>
      <c r="B93" s="61"/>
      <c r="C93" s="65"/>
      <c r="D93" s="31" t="s">
        <v>2</v>
      </c>
      <c r="E93" s="32">
        <f t="shared" ref="E93:E96" si="38">SUM(F93:K93)</f>
        <v>98100</v>
      </c>
      <c r="F93" s="19">
        <v>3300</v>
      </c>
      <c r="G93" s="19">
        <v>18960</v>
      </c>
      <c r="H93" s="19">
        <v>18960</v>
      </c>
      <c r="I93" s="19">
        <v>18960</v>
      </c>
      <c r="J93" s="19">
        <v>18960</v>
      </c>
      <c r="K93" s="19">
        <v>18960</v>
      </c>
      <c r="L93" s="118"/>
      <c r="M93" s="68"/>
    </row>
    <row r="94" spans="1:13" s="16" customFormat="1" ht="15" customHeight="1" outlineLevel="1">
      <c r="A94" s="63"/>
      <c r="B94" s="61"/>
      <c r="C94" s="65"/>
      <c r="D94" s="31" t="s">
        <v>3</v>
      </c>
      <c r="E94" s="32">
        <f t="shared" si="38"/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18"/>
      <c r="M94" s="68"/>
    </row>
    <row r="95" spans="1:13" s="16" customFormat="1" ht="15" customHeight="1" outlineLevel="1">
      <c r="A95" s="63"/>
      <c r="B95" s="61"/>
      <c r="C95" s="65"/>
      <c r="D95" s="31" t="s">
        <v>4</v>
      </c>
      <c r="E95" s="32">
        <f t="shared" si="38"/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18"/>
      <c r="M95" s="68"/>
    </row>
    <row r="96" spans="1:13" s="16" customFormat="1" ht="15" customHeight="1" outlineLevel="1">
      <c r="A96" s="63"/>
      <c r="B96" s="62"/>
      <c r="C96" s="65"/>
      <c r="D96" s="31" t="s">
        <v>5</v>
      </c>
      <c r="E96" s="32">
        <f t="shared" si="38"/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18"/>
      <c r="M96" s="68"/>
    </row>
    <row r="97" spans="1:13" s="16" customFormat="1" ht="15" hidden="1" customHeight="1" outlineLevel="1">
      <c r="A97" s="63" t="s">
        <v>146</v>
      </c>
      <c r="B97" s="60" t="s">
        <v>59</v>
      </c>
      <c r="C97" s="64" t="s">
        <v>34</v>
      </c>
      <c r="D97" s="31" t="s">
        <v>1</v>
      </c>
      <c r="E97" s="32">
        <f>E98+E99+E100+E101</f>
        <v>0</v>
      </c>
      <c r="F97" s="19">
        <f t="shared" ref="F97:K97" si="39">F98+F99+F100+F101</f>
        <v>0</v>
      </c>
      <c r="G97" s="19">
        <f t="shared" si="39"/>
        <v>0</v>
      </c>
      <c r="H97" s="19">
        <f t="shared" si="39"/>
        <v>0</v>
      </c>
      <c r="I97" s="19">
        <f t="shared" si="39"/>
        <v>0</v>
      </c>
      <c r="J97" s="19">
        <f t="shared" si="39"/>
        <v>0</v>
      </c>
      <c r="K97" s="19">
        <f t="shared" si="39"/>
        <v>0</v>
      </c>
      <c r="L97" s="118"/>
      <c r="M97" s="68"/>
    </row>
    <row r="98" spans="1:13" s="16" customFormat="1" ht="15" hidden="1" customHeight="1" outlineLevel="1">
      <c r="A98" s="63"/>
      <c r="B98" s="61"/>
      <c r="C98" s="65"/>
      <c r="D98" s="31" t="s">
        <v>2</v>
      </c>
      <c r="E98" s="32">
        <f t="shared" ref="E98:E121" si="40">SUM(F98:K98)</f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18"/>
      <c r="M98" s="68"/>
    </row>
    <row r="99" spans="1:13" s="16" customFormat="1" ht="15" hidden="1" customHeight="1" outlineLevel="1">
      <c r="A99" s="63"/>
      <c r="B99" s="61"/>
      <c r="C99" s="65"/>
      <c r="D99" s="31" t="s">
        <v>3</v>
      </c>
      <c r="E99" s="32">
        <f t="shared" si="40"/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18"/>
      <c r="M99" s="68"/>
    </row>
    <row r="100" spans="1:13" s="16" customFormat="1" ht="15" hidden="1" customHeight="1" outlineLevel="1">
      <c r="A100" s="63"/>
      <c r="B100" s="61"/>
      <c r="C100" s="65"/>
      <c r="D100" s="31" t="s">
        <v>4</v>
      </c>
      <c r="E100" s="32">
        <f t="shared" si="40"/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18"/>
      <c r="M100" s="68"/>
    </row>
    <row r="101" spans="1:13" s="16" customFormat="1" ht="15" hidden="1" customHeight="1" outlineLevel="1">
      <c r="A101" s="63"/>
      <c r="B101" s="62"/>
      <c r="C101" s="65"/>
      <c r="D101" s="31" t="s">
        <v>5</v>
      </c>
      <c r="E101" s="32">
        <f t="shared" si="40"/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18"/>
      <c r="M101" s="68"/>
    </row>
    <row r="102" spans="1:13" s="16" customFormat="1" ht="15" hidden="1" customHeight="1" outlineLevel="1">
      <c r="A102" s="63" t="s">
        <v>141</v>
      </c>
      <c r="B102" s="60" t="s">
        <v>60</v>
      </c>
      <c r="C102" s="64" t="s">
        <v>34</v>
      </c>
      <c r="D102" s="31" t="s">
        <v>1</v>
      </c>
      <c r="E102" s="32">
        <f>E103+E104+E105+E106</f>
        <v>32270</v>
      </c>
      <c r="F102" s="19">
        <f t="shared" ref="F102:K102" si="41">F103+F104+F105+F106</f>
        <v>0</v>
      </c>
      <c r="G102" s="19">
        <f t="shared" si="41"/>
        <v>6454</v>
      </c>
      <c r="H102" s="19">
        <f t="shared" si="41"/>
        <v>6454</v>
      </c>
      <c r="I102" s="19">
        <f t="shared" si="41"/>
        <v>6454</v>
      </c>
      <c r="J102" s="19">
        <f t="shared" si="41"/>
        <v>6454</v>
      </c>
      <c r="K102" s="19">
        <f t="shared" si="41"/>
        <v>6454</v>
      </c>
      <c r="L102" s="118"/>
      <c r="M102" s="68"/>
    </row>
    <row r="103" spans="1:13" s="16" customFormat="1" ht="15" hidden="1" customHeight="1" outlineLevel="1">
      <c r="A103" s="63"/>
      <c r="B103" s="61"/>
      <c r="C103" s="65"/>
      <c r="D103" s="31" t="s">
        <v>2</v>
      </c>
      <c r="E103" s="32">
        <f t="shared" ref="E103:E106" si="42">SUM(F103:K103)</f>
        <v>32270</v>
      </c>
      <c r="F103" s="19">
        <v>0</v>
      </c>
      <c r="G103" s="19">
        <v>6454</v>
      </c>
      <c r="H103" s="19">
        <v>6454</v>
      </c>
      <c r="I103" s="19">
        <v>6454</v>
      </c>
      <c r="J103" s="19">
        <v>6454</v>
      </c>
      <c r="K103" s="19">
        <v>6454</v>
      </c>
      <c r="L103" s="118"/>
      <c r="M103" s="68"/>
    </row>
    <row r="104" spans="1:13" s="16" customFormat="1" ht="15" hidden="1" customHeight="1" outlineLevel="1">
      <c r="A104" s="63"/>
      <c r="B104" s="61"/>
      <c r="C104" s="65"/>
      <c r="D104" s="31" t="s">
        <v>3</v>
      </c>
      <c r="E104" s="32">
        <f t="shared" si="42"/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18"/>
      <c r="M104" s="68"/>
    </row>
    <row r="105" spans="1:13" s="16" customFormat="1" ht="15" hidden="1" customHeight="1" outlineLevel="1">
      <c r="A105" s="63"/>
      <c r="B105" s="61"/>
      <c r="C105" s="65"/>
      <c r="D105" s="31" t="s">
        <v>4</v>
      </c>
      <c r="E105" s="32">
        <f t="shared" si="42"/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18"/>
      <c r="M105" s="68"/>
    </row>
    <row r="106" spans="1:13" s="16" customFormat="1" ht="15" hidden="1" customHeight="1" outlineLevel="1">
      <c r="A106" s="63"/>
      <c r="B106" s="62"/>
      <c r="C106" s="65"/>
      <c r="D106" s="31" t="s">
        <v>5</v>
      </c>
      <c r="E106" s="32">
        <f t="shared" si="42"/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18"/>
      <c r="M106" s="68"/>
    </row>
    <row r="107" spans="1:13" s="16" customFormat="1" ht="15" customHeight="1" outlineLevel="1">
      <c r="A107" s="63" t="s">
        <v>141</v>
      </c>
      <c r="B107" s="60" t="s">
        <v>217</v>
      </c>
      <c r="C107" s="64">
        <v>2023</v>
      </c>
      <c r="D107" s="31" t="s">
        <v>1</v>
      </c>
      <c r="E107" s="32">
        <f>E108+E109+E110+E111</f>
        <v>23988.6</v>
      </c>
      <c r="F107" s="19">
        <f t="shared" ref="F107:K107" si="43">F108+F109+F110+F111</f>
        <v>23988.6</v>
      </c>
      <c r="G107" s="19">
        <f t="shared" si="43"/>
        <v>0</v>
      </c>
      <c r="H107" s="19">
        <f t="shared" si="43"/>
        <v>0</v>
      </c>
      <c r="I107" s="19">
        <f t="shared" si="43"/>
        <v>0</v>
      </c>
      <c r="J107" s="19">
        <f t="shared" si="43"/>
        <v>0</v>
      </c>
      <c r="K107" s="19">
        <f t="shared" si="43"/>
        <v>0</v>
      </c>
      <c r="L107" s="118"/>
      <c r="M107" s="68"/>
    </row>
    <row r="108" spans="1:13" s="16" customFormat="1" ht="15" customHeight="1" outlineLevel="1">
      <c r="A108" s="63"/>
      <c r="B108" s="61"/>
      <c r="C108" s="65"/>
      <c r="D108" s="31" t="s">
        <v>2</v>
      </c>
      <c r="E108" s="32">
        <f t="shared" si="40"/>
        <v>11994.3</v>
      </c>
      <c r="F108" s="19">
        <v>11994.3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18"/>
      <c r="M108" s="68"/>
    </row>
    <row r="109" spans="1:13" s="16" customFormat="1" ht="15" customHeight="1" outlineLevel="1">
      <c r="A109" s="63"/>
      <c r="B109" s="61"/>
      <c r="C109" s="65"/>
      <c r="D109" s="31" t="s">
        <v>3</v>
      </c>
      <c r="E109" s="32">
        <f t="shared" si="40"/>
        <v>11994.3</v>
      </c>
      <c r="F109" s="19">
        <v>11994.3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18"/>
      <c r="M109" s="68"/>
    </row>
    <row r="110" spans="1:13" s="16" customFormat="1" ht="15" customHeight="1" outlineLevel="1">
      <c r="A110" s="63"/>
      <c r="B110" s="61"/>
      <c r="C110" s="65"/>
      <c r="D110" s="31" t="s">
        <v>4</v>
      </c>
      <c r="E110" s="32">
        <f t="shared" si="40"/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18"/>
      <c r="M110" s="68"/>
    </row>
    <row r="111" spans="1:13" s="16" customFormat="1" ht="15" customHeight="1" outlineLevel="1">
      <c r="A111" s="63"/>
      <c r="B111" s="62"/>
      <c r="C111" s="65"/>
      <c r="D111" s="31" t="s">
        <v>5</v>
      </c>
      <c r="E111" s="32">
        <f t="shared" si="40"/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18"/>
      <c r="M111" s="68"/>
    </row>
    <row r="112" spans="1:13" s="34" customFormat="1" ht="15" customHeight="1" outlineLevel="1">
      <c r="A112" s="63" t="s">
        <v>142</v>
      </c>
      <c r="B112" s="60" t="s">
        <v>61</v>
      </c>
      <c r="C112" s="64">
        <v>2023</v>
      </c>
      <c r="D112" s="31" t="s">
        <v>1</v>
      </c>
      <c r="E112" s="32">
        <f>E113+E114+E115+E116</f>
        <v>10000</v>
      </c>
      <c r="F112" s="19">
        <f t="shared" ref="F112:K112" si="44">F113+F114+F115+F116</f>
        <v>10000</v>
      </c>
      <c r="G112" s="19">
        <f t="shared" si="44"/>
        <v>0</v>
      </c>
      <c r="H112" s="19">
        <f t="shared" si="44"/>
        <v>0</v>
      </c>
      <c r="I112" s="19">
        <f t="shared" si="44"/>
        <v>0</v>
      </c>
      <c r="J112" s="19">
        <f t="shared" si="44"/>
        <v>0</v>
      </c>
      <c r="K112" s="19">
        <f t="shared" si="44"/>
        <v>0</v>
      </c>
      <c r="L112" s="118"/>
      <c r="M112" s="68"/>
    </row>
    <row r="113" spans="1:13" s="34" customFormat="1" outlineLevel="1">
      <c r="A113" s="63"/>
      <c r="B113" s="61"/>
      <c r="C113" s="65"/>
      <c r="D113" s="31" t="s">
        <v>2</v>
      </c>
      <c r="E113" s="32">
        <f t="shared" si="40"/>
        <v>10000</v>
      </c>
      <c r="F113" s="19">
        <v>10000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18"/>
      <c r="M113" s="68"/>
    </row>
    <row r="114" spans="1:13" s="34" customFormat="1" outlineLevel="1">
      <c r="A114" s="63"/>
      <c r="B114" s="61"/>
      <c r="C114" s="65"/>
      <c r="D114" s="31" t="s">
        <v>3</v>
      </c>
      <c r="E114" s="32">
        <f t="shared" si="40"/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18"/>
      <c r="M114" s="68"/>
    </row>
    <row r="115" spans="1:13" s="34" customFormat="1" outlineLevel="1">
      <c r="A115" s="63"/>
      <c r="B115" s="61"/>
      <c r="C115" s="65"/>
      <c r="D115" s="31" t="s">
        <v>4</v>
      </c>
      <c r="E115" s="32">
        <f t="shared" si="40"/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18"/>
      <c r="M115" s="68"/>
    </row>
    <row r="116" spans="1:13" s="34" customFormat="1" outlineLevel="1">
      <c r="A116" s="63"/>
      <c r="B116" s="62"/>
      <c r="C116" s="65"/>
      <c r="D116" s="31" t="s">
        <v>5</v>
      </c>
      <c r="E116" s="32">
        <f t="shared" si="40"/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18"/>
      <c r="M116" s="68"/>
    </row>
    <row r="117" spans="1:13" s="34" customFormat="1" ht="15" customHeight="1" outlineLevel="1">
      <c r="A117" s="63" t="s">
        <v>143</v>
      </c>
      <c r="B117" s="60" t="s">
        <v>62</v>
      </c>
      <c r="C117" s="64">
        <v>2023</v>
      </c>
      <c r="D117" s="31" t="s">
        <v>1</v>
      </c>
      <c r="E117" s="32">
        <f>E118+E119+E120+E121</f>
        <v>20000</v>
      </c>
      <c r="F117" s="19">
        <f t="shared" ref="F117:K117" si="45">F118+F119+F120+F121</f>
        <v>20000</v>
      </c>
      <c r="G117" s="19">
        <f t="shared" si="45"/>
        <v>0</v>
      </c>
      <c r="H117" s="19">
        <f t="shared" si="45"/>
        <v>0</v>
      </c>
      <c r="I117" s="19">
        <f t="shared" si="45"/>
        <v>0</v>
      </c>
      <c r="J117" s="19">
        <f t="shared" si="45"/>
        <v>0</v>
      </c>
      <c r="K117" s="19">
        <f t="shared" si="45"/>
        <v>0</v>
      </c>
      <c r="L117" s="118"/>
      <c r="M117" s="68"/>
    </row>
    <row r="118" spans="1:13" s="34" customFormat="1" outlineLevel="1">
      <c r="A118" s="63"/>
      <c r="B118" s="61"/>
      <c r="C118" s="65"/>
      <c r="D118" s="31" t="s">
        <v>2</v>
      </c>
      <c r="E118" s="32">
        <f t="shared" si="40"/>
        <v>20000</v>
      </c>
      <c r="F118" s="19">
        <v>20000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18"/>
      <c r="M118" s="68"/>
    </row>
    <row r="119" spans="1:13" s="34" customFormat="1" outlineLevel="1">
      <c r="A119" s="63"/>
      <c r="B119" s="61"/>
      <c r="C119" s="65"/>
      <c r="D119" s="31" t="s">
        <v>3</v>
      </c>
      <c r="E119" s="32">
        <f t="shared" si="40"/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18"/>
      <c r="M119" s="68"/>
    </row>
    <row r="120" spans="1:13" s="34" customFormat="1" outlineLevel="1">
      <c r="A120" s="63"/>
      <c r="B120" s="61"/>
      <c r="C120" s="65"/>
      <c r="D120" s="31" t="s">
        <v>4</v>
      </c>
      <c r="E120" s="32">
        <f t="shared" si="40"/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18"/>
      <c r="M120" s="68"/>
    </row>
    <row r="121" spans="1:13" s="34" customFormat="1" outlineLevel="1">
      <c r="A121" s="63"/>
      <c r="B121" s="62"/>
      <c r="C121" s="65"/>
      <c r="D121" s="31" t="s">
        <v>5</v>
      </c>
      <c r="E121" s="32">
        <f t="shared" si="40"/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18"/>
      <c r="M121" s="68"/>
    </row>
    <row r="122" spans="1:13" s="16" customFormat="1" ht="15" customHeight="1" outlineLevel="1">
      <c r="A122" s="63" t="s">
        <v>144</v>
      </c>
      <c r="B122" s="60" t="s">
        <v>56</v>
      </c>
      <c r="C122" s="64">
        <v>2023</v>
      </c>
      <c r="D122" s="31" t="s">
        <v>1</v>
      </c>
      <c r="E122" s="32">
        <f>E123+E124+E125+E126</f>
        <v>5908.3</v>
      </c>
      <c r="F122" s="19">
        <f t="shared" ref="F122:K122" si="46">F123+F124+F125+F126</f>
        <v>5908.3</v>
      </c>
      <c r="G122" s="19">
        <f t="shared" si="46"/>
        <v>0</v>
      </c>
      <c r="H122" s="19">
        <f t="shared" si="46"/>
        <v>0</v>
      </c>
      <c r="I122" s="19">
        <f t="shared" si="46"/>
        <v>0</v>
      </c>
      <c r="J122" s="19">
        <f t="shared" si="46"/>
        <v>0</v>
      </c>
      <c r="K122" s="19">
        <f t="shared" si="46"/>
        <v>0</v>
      </c>
      <c r="L122" s="118"/>
      <c r="M122" s="41"/>
    </row>
    <row r="123" spans="1:13" s="16" customFormat="1" outlineLevel="1">
      <c r="A123" s="63"/>
      <c r="B123" s="61"/>
      <c r="C123" s="65"/>
      <c r="D123" s="31" t="s">
        <v>2</v>
      </c>
      <c r="E123" s="32">
        <f t="shared" ref="E123:E126" si="47">SUM(F123:K123)</f>
        <v>5908.3</v>
      </c>
      <c r="F123" s="19">
        <v>5908.3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18"/>
      <c r="M123" s="41"/>
    </row>
    <row r="124" spans="1:13" s="16" customFormat="1" outlineLevel="1">
      <c r="A124" s="63"/>
      <c r="B124" s="61"/>
      <c r="C124" s="65"/>
      <c r="D124" s="31" t="s">
        <v>3</v>
      </c>
      <c r="E124" s="32">
        <f t="shared" si="47"/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18"/>
      <c r="M124" s="41"/>
    </row>
    <row r="125" spans="1:13" s="16" customFormat="1" outlineLevel="1">
      <c r="A125" s="63"/>
      <c r="B125" s="61"/>
      <c r="C125" s="65"/>
      <c r="D125" s="31" t="s">
        <v>4</v>
      </c>
      <c r="E125" s="32">
        <f t="shared" si="47"/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18"/>
      <c r="M125" s="41"/>
    </row>
    <row r="126" spans="1:13" s="16" customFormat="1" outlineLevel="1">
      <c r="A126" s="63"/>
      <c r="B126" s="62"/>
      <c r="C126" s="65"/>
      <c r="D126" s="31" t="s">
        <v>5</v>
      </c>
      <c r="E126" s="32">
        <f t="shared" si="47"/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18"/>
      <c r="M126" s="41"/>
    </row>
    <row r="127" spans="1:13" s="16" customFormat="1" ht="15" customHeight="1" outlineLevel="1">
      <c r="A127" s="63" t="s">
        <v>209</v>
      </c>
      <c r="B127" s="60" t="s">
        <v>208</v>
      </c>
      <c r="C127" s="64">
        <v>2023</v>
      </c>
      <c r="D127" s="31" t="s">
        <v>1</v>
      </c>
      <c r="E127" s="32">
        <f>E128+E129+E130+E131</f>
        <v>2000</v>
      </c>
      <c r="F127" s="19">
        <f t="shared" ref="F127:K127" si="48">F128+F129+F130+F131</f>
        <v>2000</v>
      </c>
      <c r="G127" s="19">
        <f t="shared" si="48"/>
        <v>0</v>
      </c>
      <c r="H127" s="19">
        <f t="shared" si="48"/>
        <v>0</v>
      </c>
      <c r="I127" s="19">
        <f t="shared" si="48"/>
        <v>0</v>
      </c>
      <c r="J127" s="19">
        <f t="shared" si="48"/>
        <v>0</v>
      </c>
      <c r="K127" s="19">
        <f t="shared" si="48"/>
        <v>0</v>
      </c>
      <c r="L127" s="118"/>
      <c r="M127" s="41"/>
    </row>
    <row r="128" spans="1:13" s="16" customFormat="1" outlineLevel="1">
      <c r="A128" s="63"/>
      <c r="B128" s="61"/>
      <c r="C128" s="65"/>
      <c r="D128" s="31" t="s">
        <v>2</v>
      </c>
      <c r="E128" s="32">
        <f t="shared" ref="E128:E131" si="49">SUM(F128:K128)</f>
        <v>2000</v>
      </c>
      <c r="F128" s="19">
        <v>2000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18"/>
      <c r="M128" s="41"/>
    </row>
    <row r="129" spans="1:13" s="16" customFormat="1" outlineLevel="1">
      <c r="A129" s="63"/>
      <c r="B129" s="61"/>
      <c r="C129" s="65"/>
      <c r="D129" s="31" t="s">
        <v>3</v>
      </c>
      <c r="E129" s="32">
        <f t="shared" si="49"/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18"/>
      <c r="M129" s="41"/>
    </row>
    <row r="130" spans="1:13" s="16" customFormat="1" outlineLevel="1">
      <c r="A130" s="63"/>
      <c r="B130" s="61"/>
      <c r="C130" s="65"/>
      <c r="D130" s="31" t="s">
        <v>4</v>
      </c>
      <c r="E130" s="32">
        <f t="shared" si="49"/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18"/>
      <c r="M130" s="41"/>
    </row>
    <row r="131" spans="1:13" s="16" customFormat="1" outlineLevel="1">
      <c r="A131" s="63"/>
      <c r="B131" s="62"/>
      <c r="C131" s="65"/>
      <c r="D131" s="31" t="s">
        <v>5</v>
      </c>
      <c r="E131" s="32">
        <f t="shared" si="49"/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18"/>
      <c r="M131" s="41"/>
    </row>
    <row r="132" spans="1:13" s="16" customFormat="1" ht="15" customHeight="1" outlineLevel="1">
      <c r="A132" s="63" t="s">
        <v>145</v>
      </c>
      <c r="B132" s="60" t="s">
        <v>207</v>
      </c>
      <c r="C132" s="64">
        <v>2023</v>
      </c>
      <c r="D132" s="31" t="s">
        <v>1</v>
      </c>
      <c r="E132" s="32">
        <f>E133+E134+E135+E136</f>
        <v>60000</v>
      </c>
      <c r="F132" s="19">
        <f t="shared" ref="F132:K132" si="50">F133+F134+F135+F136</f>
        <v>60000</v>
      </c>
      <c r="G132" s="19">
        <f t="shared" si="50"/>
        <v>0</v>
      </c>
      <c r="H132" s="19">
        <f t="shared" si="50"/>
        <v>0</v>
      </c>
      <c r="I132" s="19">
        <f t="shared" si="50"/>
        <v>0</v>
      </c>
      <c r="J132" s="19">
        <f t="shared" si="50"/>
        <v>0</v>
      </c>
      <c r="K132" s="19">
        <f t="shared" si="50"/>
        <v>0</v>
      </c>
      <c r="L132" s="118"/>
      <c r="M132" s="41"/>
    </row>
    <row r="133" spans="1:13" s="16" customFormat="1" ht="15" customHeight="1" outlineLevel="1">
      <c r="A133" s="63"/>
      <c r="B133" s="61"/>
      <c r="C133" s="65"/>
      <c r="D133" s="31" t="s">
        <v>2</v>
      </c>
      <c r="E133" s="32">
        <f t="shared" ref="E133:E136" si="51">SUM(F133:K133)</f>
        <v>60000</v>
      </c>
      <c r="F133" s="19">
        <v>60000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18"/>
      <c r="M133" s="41"/>
    </row>
    <row r="134" spans="1:13" s="16" customFormat="1" ht="15" customHeight="1" outlineLevel="1">
      <c r="A134" s="63"/>
      <c r="B134" s="61"/>
      <c r="C134" s="65"/>
      <c r="D134" s="31" t="s">
        <v>3</v>
      </c>
      <c r="E134" s="32">
        <f t="shared" si="51"/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18"/>
      <c r="M134" s="41"/>
    </row>
    <row r="135" spans="1:13" s="16" customFormat="1" ht="15" customHeight="1" outlineLevel="1">
      <c r="A135" s="63"/>
      <c r="B135" s="61"/>
      <c r="C135" s="65"/>
      <c r="D135" s="31" t="s">
        <v>4</v>
      </c>
      <c r="E135" s="32">
        <f t="shared" si="51"/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18"/>
      <c r="M135" s="41"/>
    </row>
    <row r="136" spans="1:13" s="16" customFormat="1" ht="15" customHeight="1" outlineLevel="1">
      <c r="A136" s="63"/>
      <c r="B136" s="62"/>
      <c r="C136" s="65"/>
      <c r="D136" s="31" t="s">
        <v>5</v>
      </c>
      <c r="E136" s="32">
        <f t="shared" si="51"/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18"/>
      <c r="M136" s="41"/>
    </row>
    <row r="137" spans="1:13" s="16" customFormat="1" ht="15" customHeight="1" outlineLevel="1">
      <c r="A137" s="63" t="s">
        <v>146</v>
      </c>
      <c r="B137" s="60" t="s">
        <v>206</v>
      </c>
      <c r="C137" s="64">
        <v>2023</v>
      </c>
      <c r="D137" s="31" t="s">
        <v>1</v>
      </c>
      <c r="E137" s="32">
        <f>E138+E139+E140+E141</f>
        <v>5621.5</v>
      </c>
      <c r="F137" s="19">
        <f t="shared" ref="F137:K137" si="52">F138+F139+F140+F141</f>
        <v>5621.5</v>
      </c>
      <c r="G137" s="19">
        <f t="shared" si="52"/>
        <v>0</v>
      </c>
      <c r="H137" s="19">
        <f t="shared" si="52"/>
        <v>0</v>
      </c>
      <c r="I137" s="19">
        <f t="shared" si="52"/>
        <v>0</v>
      </c>
      <c r="J137" s="19">
        <f t="shared" si="52"/>
        <v>0</v>
      </c>
      <c r="K137" s="19">
        <f t="shared" si="52"/>
        <v>0</v>
      </c>
      <c r="L137" s="118"/>
      <c r="M137" s="41"/>
    </row>
    <row r="138" spans="1:13" s="16" customFormat="1" ht="15" customHeight="1" outlineLevel="1">
      <c r="A138" s="63"/>
      <c r="B138" s="61"/>
      <c r="C138" s="65"/>
      <c r="D138" s="31" t="s">
        <v>2</v>
      </c>
      <c r="E138" s="32">
        <f t="shared" ref="E138:E141" si="53">SUM(F138:K138)</f>
        <v>5621.5</v>
      </c>
      <c r="F138" s="19">
        <v>5621.5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18"/>
      <c r="M138" s="41"/>
    </row>
    <row r="139" spans="1:13" s="16" customFormat="1" ht="15" customHeight="1" outlineLevel="1">
      <c r="A139" s="63"/>
      <c r="B139" s="61"/>
      <c r="C139" s="65"/>
      <c r="D139" s="31" t="s">
        <v>3</v>
      </c>
      <c r="E139" s="32">
        <f t="shared" si="53"/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18"/>
      <c r="M139" s="41"/>
    </row>
    <row r="140" spans="1:13" s="16" customFormat="1" ht="15" customHeight="1" outlineLevel="1">
      <c r="A140" s="63"/>
      <c r="B140" s="61"/>
      <c r="C140" s="65"/>
      <c r="D140" s="31" t="s">
        <v>4</v>
      </c>
      <c r="E140" s="32">
        <f t="shared" si="53"/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18"/>
      <c r="M140" s="41"/>
    </row>
    <row r="141" spans="1:13" s="16" customFormat="1" ht="15" customHeight="1" outlineLevel="1">
      <c r="A141" s="63"/>
      <c r="B141" s="62"/>
      <c r="C141" s="65"/>
      <c r="D141" s="31" t="s">
        <v>5</v>
      </c>
      <c r="E141" s="32">
        <f t="shared" si="53"/>
        <v>0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0</v>
      </c>
      <c r="L141" s="118"/>
      <c r="M141" s="41"/>
    </row>
    <row r="142" spans="1:13" s="16" customFormat="1" ht="15" customHeight="1" outlineLevel="1">
      <c r="A142" s="63" t="s">
        <v>225</v>
      </c>
      <c r="B142" s="60" t="s">
        <v>226</v>
      </c>
      <c r="C142" s="64">
        <v>2023</v>
      </c>
      <c r="D142" s="31" t="s">
        <v>1</v>
      </c>
      <c r="E142" s="32">
        <f>E143+E144+E145+E146</f>
        <v>15000</v>
      </c>
      <c r="F142" s="19">
        <f t="shared" ref="F142:K142" si="54">F143+F144+F145+F146</f>
        <v>15000</v>
      </c>
      <c r="G142" s="19">
        <f t="shared" si="54"/>
        <v>0</v>
      </c>
      <c r="H142" s="19">
        <f t="shared" si="54"/>
        <v>0</v>
      </c>
      <c r="I142" s="19">
        <f t="shared" si="54"/>
        <v>0</v>
      </c>
      <c r="J142" s="19">
        <f t="shared" si="54"/>
        <v>0</v>
      </c>
      <c r="K142" s="19">
        <f t="shared" si="54"/>
        <v>0</v>
      </c>
      <c r="L142" s="118"/>
      <c r="M142" s="55"/>
    </row>
    <row r="143" spans="1:13" s="16" customFormat="1" ht="15" customHeight="1" outlineLevel="1">
      <c r="A143" s="63"/>
      <c r="B143" s="61"/>
      <c r="C143" s="65"/>
      <c r="D143" s="31" t="s">
        <v>2</v>
      </c>
      <c r="E143" s="32">
        <f t="shared" ref="E143:E146" si="55">SUM(F143:K143)</f>
        <v>15000</v>
      </c>
      <c r="F143" s="19">
        <v>15000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18"/>
      <c r="M143" s="55"/>
    </row>
    <row r="144" spans="1:13" s="16" customFormat="1" ht="15" customHeight="1" outlineLevel="1">
      <c r="A144" s="63"/>
      <c r="B144" s="61"/>
      <c r="C144" s="65"/>
      <c r="D144" s="31" t="s">
        <v>3</v>
      </c>
      <c r="E144" s="32">
        <f t="shared" si="55"/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18"/>
      <c r="M144" s="55"/>
    </row>
    <row r="145" spans="1:13" s="16" customFormat="1" ht="15" customHeight="1" outlineLevel="1">
      <c r="A145" s="63"/>
      <c r="B145" s="61"/>
      <c r="C145" s="65"/>
      <c r="D145" s="31" t="s">
        <v>4</v>
      </c>
      <c r="E145" s="32">
        <f t="shared" si="55"/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18"/>
      <c r="M145" s="55"/>
    </row>
    <row r="146" spans="1:13" s="16" customFormat="1" ht="15" customHeight="1" outlineLevel="1">
      <c r="A146" s="63"/>
      <c r="B146" s="62"/>
      <c r="C146" s="65"/>
      <c r="D146" s="31" t="s">
        <v>5</v>
      </c>
      <c r="E146" s="32">
        <f t="shared" si="55"/>
        <v>0</v>
      </c>
      <c r="F146" s="19">
        <v>0</v>
      </c>
      <c r="G146" s="19">
        <v>0</v>
      </c>
      <c r="H146" s="19">
        <v>0</v>
      </c>
      <c r="I146" s="19">
        <v>0</v>
      </c>
      <c r="J146" s="19">
        <v>0</v>
      </c>
      <c r="K146" s="19">
        <v>0</v>
      </c>
      <c r="L146" s="119"/>
      <c r="M146" s="55"/>
    </row>
    <row r="147" spans="1:13" s="16" customFormat="1" ht="24.75" customHeight="1">
      <c r="A147" s="64" t="s">
        <v>8</v>
      </c>
      <c r="B147" s="60" t="s">
        <v>51</v>
      </c>
      <c r="C147" s="64" t="s">
        <v>227</v>
      </c>
      <c r="D147" s="31" t="s">
        <v>1</v>
      </c>
      <c r="E147" s="30">
        <f t="shared" ref="E147:K147" si="56">E148+E149+E150+E151</f>
        <v>2400</v>
      </c>
      <c r="F147" s="24">
        <f t="shared" si="56"/>
        <v>1200</v>
      </c>
      <c r="G147" s="24">
        <f t="shared" si="56"/>
        <v>1200</v>
      </c>
      <c r="H147" s="24">
        <f t="shared" si="56"/>
        <v>0</v>
      </c>
      <c r="I147" s="24">
        <f t="shared" si="56"/>
        <v>0</v>
      </c>
      <c r="J147" s="24">
        <f t="shared" si="56"/>
        <v>0</v>
      </c>
      <c r="K147" s="24">
        <f t="shared" si="56"/>
        <v>0</v>
      </c>
      <c r="L147" s="71" t="s">
        <v>205</v>
      </c>
      <c r="M147" s="67" t="s">
        <v>21</v>
      </c>
    </row>
    <row r="148" spans="1:13" s="16" customFormat="1" ht="16.5" customHeight="1">
      <c r="A148" s="65"/>
      <c r="B148" s="61"/>
      <c r="C148" s="65"/>
      <c r="D148" s="31" t="s">
        <v>2</v>
      </c>
      <c r="E148" s="30">
        <f>SUM(F148:K148)</f>
        <v>2400</v>
      </c>
      <c r="F148" s="24">
        <f t="shared" ref="F148:K151" si="57">+F153</f>
        <v>1200</v>
      </c>
      <c r="G148" s="24">
        <f t="shared" si="57"/>
        <v>1200</v>
      </c>
      <c r="H148" s="24">
        <f t="shared" si="57"/>
        <v>0</v>
      </c>
      <c r="I148" s="24">
        <f t="shared" si="57"/>
        <v>0</v>
      </c>
      <c r="J148" s="24">
        <f t="shared" si="57"/>
        <v>0</v>
      </c>
      <c r="K148" s="24">
        <f t="shared" si="57"/>
        <v>0</v>
      </c>
      <c r="L148" s="118"/>
      <c r="M148" s="68"/>
    </row>
    <row r="149" spans="1:13" s="16" customFormat="1" ht="18.75" customHeight="1">
      <c r="A149" s="65"/>
      <c r="B149" s="61"/>
      <c r="C149" s="65"/>
      <c r="D149" s="31" t="s">
        <v>3</v>
      </c>
      <c r="E149" s="30">
        <f>SUM(F149:K149)</f>
        <v>0</v>
      </c>
      <c r="F149" s="24">
        <f t="shared" si="57"/>
        <v>0</v>
      </c>
      <c r="G149" s="24">
        <f t="shared" si="57"/>
        <v>0</v>
      </c>
      <c r="H149" s="24">
        <f t="shared" si="57"/>
        <v>0</v>
      </c>
      <c r="I149" s="24">
        <f t="shared" si="57"/>
        <v>0</v>
      </c>
      <c r="J149" s="24">
        <f t="shared" si="57"/>
        <v>0</v>
      </c>
      <c r="K149" s="24">
        <f t="shared" si="57"/>
        <v>0</v>
      </c>
      <c r="L149" s="118"/>
      <c r="M149" s="68"/>
    </row>
    <row r="150" spans="1:13" s="16" customFormat="1" ht="18" customHeight="1">
      <c r="A150" s="65"/>
      <c r="B150" s="61"/>
      <c r="C150" s="65"/>
      <c r="D150" s="31" t="s">
        <v>4</v>
      </c>
      <c r="E150" s="30">
        <f>SUM(F150:K150)</f>
        <v>0</v>
      </c>
      <c r="F150" s="24">
        <f t="shared" si="57"/>
        <v>0</v>
      </c>
      <c r="G150" s="24">
        <f t="shared" si="57"/>
        <v>0</v>
      </c>
      <c r="H150" s="24">
        <f t="shared" si="57"/>
        <v>0</v>
      </c>
      <c r="I150" s="24">
        <f t="shared" si="57"/>
        <v>0</v>
      </c>
      <c r="J150" s="24">
        <f t="shared" si="57"/>
        <v>0</v>
      </c>
      <c r="K150" s="24">
        <f t="shared" si="57"/>
        <v>0</v>
      </c>
      <c r="L150" s="118"/>
      <c r="M150" s="68"/>
    </row>
    <row r="151" spans="1:13" s="16" customFormat="1" ht="19.5" customHeight="1">
      <c r="A151" s="92"/>
      <c r="B151" s="62"/>
      <c r="C151" s="92"/>
      <c r="D151" s="31" t="s">
        <v>5</v>
      </c>
      <c r="E151" s="30">
        <f>SUM(F151:K151)</f>
        <v>0</v>
      </c>
      <c r="F151" s="24">
        <f t="shared" si="57"/>
        <v>0</v>
      </c>
      <c r="G151" s="24">
        <f t="shared" si="57"/>
        <v>0</v>
      </c>
      <c r="H151" s="24">
        <f t="shared" si="57"/>
        <v>0</v>
      </c>
      <c r="I151" s="24">
        <f t="shared" si="57"/>
        <v>0</v>
      </c>
      <c r="J151" s="24">
        <f t="shared" si="57"/>
        <v>0</v>
      </c>
      <c r="K151" s="24">
        <f t="shared" si="57"/>
        <v>0</v>
      </c>
      <c r="L151" s="118"/>
      <c r="M151" s="68"/>
    </row>
    <row r="152" spans="1:13" s="16" customFormat="1" ht="24.95" customHeight="1">
      <c r="A152" s="63" t="s">
        <v>213</v>
      </c>
      <c r="B152" s="60" t="s">
        <v>147</v>
      </c>
      <c r="C152" s="64" t="s">
        <v>227</v>
      </c>
      <c r="D152" s="31" t="s">
        <v>1</v>
      </c>
      <c r="E152" s="32">
        <f t="shared" ref="E152:K152" si="58">E153+E154+E155+E156</f>
        <v>2400</v>
      </c>
      <c r="F152" s="19">
        <f t="shared" si="58"/>
        <v>1200</v>
      </c>
      <c r="G152" s="19">
        <f t="shared" si="58"/>
        <v>1200</v>
      </c>
      <c r="H152" s="19">
        <f t="shared" si="58"/>
        <v>0</v>
      </c>
      <c r="I152" s="19">
        <f t="shared" si="58"/>
        <v>0</v>
      </c>
      <c r="J152" s="19">
        <f t="shared" si="58"/>
        <v>0</v>
      </c>
      <c r="K152" s="19">
        <f t="shared" si="58"/>
        <v>0</v>
      </c>
      <c r="L152" s="118"/>
      <c r="M152" s="68"/>
    </row>
    <row r="153" spans="1:13" s="16" customFormat="1" ht="24.95" customHeight="1">
      <c r="A153" s="63"/>
      <c r="B153" s="61"/>
      <c r="C153" s="65"/>
      <c r="D153" s="31" t="s">
        <v>2</v>
      </c>
      <c r="E153" s="32">
        <f>SUM(F153:K153)</f>
        <v>2400</v>
      </c>
      <c r="F153" s="19">
        <v>1200</v>
      </c>
      <c r="G153" s="19">
        <v>1200</v>
      </c>
      <c r="H153" s="19">
        <v>0</v>
      </c>
      <c r="I153" s="19">
        <v>0</v>
      </c>
      <c r="J153" s="19">
        <v>0</v>
      </c>
      <c r="K153" s="19">
        <v>0</v>
      </c>
      <c r="L153" s="118"/>
      <c r="M153" s="68"/>
    </row>
    <row r="154" spans="1:13" s="16" customFormat="1" ht="15.75" customHeight="1">
      <c r="A154" s="63"/>
      <c r="B154" s="61"/>
      <c r="C154" s="65"/>
      <c r="D154" s="31" t="s">
        <v>3</v>
      </c>
      <c r="E154" s="32">
        <f>SUM(F154:K154)</f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18"/>
      <c r="M154" s="68"/>
    </row>
    <row r="155" spans="1:13" s="16" customFormat="1" ht="19.5" customHeight="1">
      <c r="A155" s="63"/>
      <c r="B155" s="61"/>
      <c r="C155" s="65"/>
      <c r="D155" s="31" t="s">
        <v>4</v>
      </c>
      <c r="E155" s="32">
        <f>SUM(F155:K155)</f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18"/>
      <c r="M155" s="68"/>
    </row>
    <row r="156" spans="1:13" s="16" customFormat="1" ht="16.5" customHeight="1">
      <c r="A156" s="63"/>
      <c r="B156" s="62"/>
      <c r="C156" s="65"/>
      <c r="D156" s="31" t="s">
        <v>5</v>
      </c>
      <c r="E156" s="32">
        <f>SUM(F156:K156)</f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19"/>
      <c r="M156" s="89"/>
    </row>
    <row r="157" spans="1:13" s="16" customFormat="1" ht="33" customHeight="1">
      <c r="A157" s="64" t="s">
        <v>214</v>
      </c>
      <c r="B157" s="60" t="s">
        <v>52</v>
      </c>
      <c r="C157" s="64" t="s">
        <v>34</v>
      </c>
      <c r="D157" s="31" t="s">
        <v>1</v>
      </c>
      <c r="E157" s="30">
        <f t="shared" ref="E157:K157" si="59">E158+E159+E160+E161</f>
        <v>772801</v>
      </c>
      <c r="F157" s="24">
        <f t="shared" si="59"/>
        <v>53802.9</v>
      </c>
      <c r="G157" s="24">
        <f t="shared" si="59"/>
        <v>14706.3</v>
      </c>
      <c r="H157" s="24">
        <f t="shared" si="59"/>
        <v>210664.4</v>
      </c>
      <c r="I157" s="24">
        <f t="shared" si="59"/>
        <v>193627.4</v>
      </c>
      <c r="J157" s="24">
        <f t="shared" si="59"/>
        <v>150000</v>
      </c>
      <c r="K157" s="24">
        <f t="shared" si="59"/>
        <v>150000</v>
      </c>
      <c r="L157" s="71" t="s">
        <v>215</v>
      </c>
      <c r="M157" s="67" t="s">
        <v>21</v>
      </c>
    </row>
    <row r="158" spans="1:13" s="16" customFormat="1" ht="20.25" customHeight="1">
      <c r="A158" s="65"/>
      <c r="B158" s="61"/>
      <c r="C158" s="65"/>
      <c r="D158" s="31" t="s">
        <v>2</v>
      </c>
      <c r="E158" s="30">
        <f>SUM(F158:K158)</f>
        <v>772801</v>
      </c>
      <c r="F158" s="24">
        <f>F163+F168+F173</f>
        <v>53802.9</v>
      </c>
      <c r="G158" s="24">
        <f t="shared" ref="F158:K161" si="60">G163+G168+G173</f>
        <v>14706.3</v>
      </c>
      <c r="H158" s="24">
        <f t="shared" si="60"/>
        <v>210664.4</v>
      </c>
      <c r="I158" s="24">
        <f t="shared" si="60"/>
        <v>193627.4</v>
      </c>
      <c r="J158" s="24">
        <f t="shared" si="60"/>
        <v>150000</v>
      </c>
      <c r="K158" s="24">
        <f t="shared" si="60"/>
        <v>150000</v>
      </c>
      <c r="L158" s="118"/>
      <c r="M158" s="68"/>
    </row>
    <row r="159" spans="1:13" s="16" customFormat="1">
      <c r="A159" s="65"/>
      <c r="B159" s="61"/>
      <c r="C159" s="65"/>
      <c r="D159" s="31" t="s">
        <v>3</v>
      </c>
      <c r="E159" s="30">
        <f>SUM(F159:K159)</f>
        <v>0</v>
      </c>
      <c r="F159" s="24">
        <f t="shared" si="60"/>
        <v>0</v>
      </c>
      <c r="G159" s="24">
        <f t="shared" si="60"/>
        <v>0</v>
      </c>
      <c r="H159" s="24">
        <f t="shared" si="60"/>
        <v>0</v>
      </c>
      <c r="I159" s="24">
        <f t="shared" si="60"/>
        <v>0</v>
      </c>
      <c r="J159" s="24">
        <f t="shared" si="60"/>
        <v>0</v>
      </c>
      <c r="K159" s="24">
        <f t="shared" si="60"/>
        <v>0</v>
      </c>
      <c r="L159" s="118"/>
      <c r="M159" s="68"/>
    </row>
    <row r="160" spans="1:13" s="16" customFormat="1">
      <c r="A160" s="65"/>
      <c r="B160" s="61"/>
      <c r="C160" s="65"/>
      <c r="D160" s="31" t="s">
        <v>4</v>
      </c>
      <c r="E160" s="30">
        <f>SUM(F160:K160)</f>
        <v>0</v>
      </c>
      <c r="F160" s="24">
        <f t="shared" si="60"/>
        <v>0</v>
      </c>
      <c r="G160" s="24">
        <f t="shared" si="60"/>
        <v>0</v>
      </c>
      <c r="H160" s="24">
        <f t="shared" si="60"/>
        <v>0</v>
      </c>
      <c r="I160" s="24">
        <f t="shared" si="60"/>
        <v>0</v>
      </c>
      <c r="J160" s="24">
        <f t="shared" si="60"/>
        <v>0</v>
      </c>
      <c r="K160" s="24">
        <f t="shared" si="60"/>
        <v>0</v>
      </c>
      <c r="L160" s="118"/>
      <c r="M160" s="68"/>
    </row>
    <row r="161" spans="1:13" s="16" customFormat="1">
      <c r="A161" s="92"/>
      <c r="B161" s="62"/>
      <c r="C161" s="92"/>
      <c r="D161" s="31" t="s">
        <v>5</v>
      </c>
      <c r="E161" s="30">
        <f>SUM(F161:K161)</f>
        <v>0</v>
      </c>
      <c r="F161" s="24">
        <f t="shared" si="60"/>
        <v>0</v>
      </c>
      <c r="G161" s="24">
        <f t="shared" si="60"/>
        <v>0</v>
      </c>
      <c r="H161" s="24">
        <f t="shared" si="60"/>
        <v>0</v>
      </c>
      <c r="I161" s="24">
        <f t="shared" si="60"/>
        <v>0</v>
      </c>
      <c r="J161" s="24">
        <f t="shared" si="60"/>
        <v>0</v>
      </c>
      <c r="K161" s="24">
        <f t="shared" si="60"/>
        <v>0</v>
      </c>
      <c r="L161" s="118"/>
      <c r="M161" s="68"/>
    </row>
    <row r="162" spans="1:13" s="16" customFormat="1" ht="15" customHeight="1">
      <c r="A162" s="59" t="s">
        <v>229</v>
      </c>
      <c r="B162" s="60" t="s">
        <v>148</v>
      </c>
      <c r="C162" s="64" t="s">
        <v>34</v>
      </c>
      <c r="D162" s="31" t="s">
        <v>1</v>
      </c>
      <c r="E162" s="32">
        <f t="shared" ref="E162:K162" si="61">E163+E164+E165+E166</f>
        <v>379928.1</v>
      </c>
      <c r="F162" s="19">
        <f t="shared" si="61"/>
        <v>450</v>
      </c>
      <c r="G162" s="19">
        <f t="shared" si="61"/>
        <v>0</v>
      </c>
      <c r="H162" s="19">
        <f t="shared" si="61"/>
        <v>132664.4</v>
      </c>
      <c r="I162" s="19">
        <f t="shared" si="61"/>
        <v>96813.7</v>
      </c>
      <c r="J162" s="19">
        <f t="shared" si="61"/>
        <v>75000</v>
      </c>
      <c r="K162" s="19">
        <f t="shared" si="61"/>
        <v>75000</v>
      </c>
      <c r="L162" s="118"/>
      <c r="M162" s="68"/>
    </row>
    <row r="163" spans="1:13" s="16" customFormat="1">
      <c r="A163" s="59"/>
      <c r="B163" s="61"/>
      <c r="C163" s="65"/>
      <c r="D163" s="31" t="s">
        <v>2</v>
      </c>
      <c r="E163" s="32">
        <f>SUM(F163:K163)</f>
        <v>379928.1</v>
      </c>
      <c r="F163" s="19">
        <v>450</v>
      </c>
      <c r="G163" s="19">
        <v>0</v>
      </c>
      <c r="H163" s="19">
        <v>132664.4</v>
      </c>
      <c r="I163" s="19">
        <v>96813.7</v>
      </c>
      <c r="J163" s="19">
        <v>75000</v>
      </c>
      <c r="K163" s="19">
        <v>75000</v>
      </c>
      <c r="L163" s="118"/>
      <c r="M163" s="68"/>
    </row>
    <row r="164" spans="1:13" s="16" customFormat="1">
      <c r="A164" s="59"/>
      <c r="B164" s="61"/>
      <c r="C164" s="65"/>
      <c r="D164" s="31" t="s">
        <v>3</v>
      </c>
      <c r="E164" s="32">
        <f>SUM(F164:K164)</f>
        <v>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18"/>
      <c r="M164" s="68"/>
    </row>
    <row r="165" spans="1:13" s="16" customFormat="1">
      <c r="A165" s="59"/>
      <c r="B165" s="61"/>
      <c r="C165" s="65"/>
      <c r="D165" s="31" t="s">
        <v>4</v>
      </c>
      <c r="E165" s="32">
        <f>SUM(F165:K165)</f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18"/>
      <c r="M165" s="68"/>
    </row>
    <row r="166" spans="1:13" s="16" customFormat="1">
      <c r="A166" s="59"/>
      <c r="B166" s="62"/>
      <c r="C166" s="65"/>
      <c r="D166" s="31" t="s">
        <v>5</v>
      </c>
      <c r="E166" s="32">
        <f>SUM(F166:K166)</f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18"/>
      <c r="M166" s="68"/>
    </row>
    <row r="167" spans="1:13" s="16" customFormat="1">
      <c r="A167" s="59" t="s">
        <v>230</v>
      </c>
      <c r="B167" s="60" t="s">
        <v>149</v>
      </c>
      <c r="C167" s="64" t="s">
        <v>34</v>
      </c>
      <c r="D167" s="31" t="s">
        <v>1</v>
      </c>
      <c r="E167" s="32">
        <f t="shared" ref="E167:K167" si="62">E168+E169+E170+E171</f>
        <v>392712.9</v>
      </c>
      <c r="F167" s="19">
        <f t="shared" si="62"/>
        <v>53192.9</v>
      </c>
      <c r="G167" s="19">
        <f t="shared" si="62"/>
        <v>14706.3</v>
      </c>
      <c r="H167" s="19">
        <f t="shared" si="62"/>
        <v>78000</v>
      </c>
      <c r="I167" s="19">
        <f t="shared" si="62"/>
        <v>96813.7</v>
      </c>
      <c r="J167" s="19">
        <f t="shared" si="62"/>
        <v>75000</v>
      </c>
      <c r="K167" s="19">
        <f t="shared" si="62"/>
        <v>75000</v>
      </c>
      <c r="L167" s="118"/>
      <c r="M167" s="68"/>
    </row>
    <row r="168" spans="1:13" s="16" customFormat="1">
      <c r="A168" s="59"/>
      <c r="B168" s="61"/>
      <c r="C168" s="65"/>
      <c r="D168" s="31" t="s">
        <v>2</v>
      </c>
      <c r="E168" s="32">
        <f>SUM(F168:K168)</f>
        <v>392712.9</v>
      </c>
      <c r="F168" s="19">
        <v>53192.9</v>
      </c>
      <c r="G168" s="19">
        <v>14706.3</v>
      </c>
      <c r="H168" s="19">
        <v>78000</v>
      </c>
      <c r="I168" s="19">
        <v>96813.7</v>
      </c>
      <c r="J168" s="19">
        <v>75000</v>
      </c>
      <c r="K168" s="19">
        <v>75000</v>
      </c>
      <c r="L168" s="118"/>
      <c r="M168" s="68"/>
    </row>
    <row r="169" spans="1:13" s="16" customFormat="1">
      <c r="A169" s="59"/>
      <c r="B169" s="61"/>
      <c r="C169" s="65"/>
      <c r="D169" s="31" t="s">
        <v>3</v>
      </c>
      <c r="E169" s="32">
        <f>SUM(F169:K169)</f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18"/>
      <c r="M169" s="68"/>
    </row>
    <row r="170" spans="1:13" s="16" customFormat="1">
      <c r="A170" s="59"/>
      <c r="B170" s="61"/>
      <c r="C170" s="65"/>
      <c r="D170" s="31" t="s">
        <v>4</v>
      </c>
      <c r="E170" s="32">
        <f>SUM(F170:K170)</f>
        <v>0</v>
      </c>
      <c r="F170" s="19">
        <v>0</v>
      </c>
      <c r="G170" s="19">
        <v>0</v>
      </c>
      <c r="H170" s="19">
        <v>0</v>
      </c>
      <c r="I170" s="19">
        <v>0</v>
      </c>
      <c r="J170" s="19">
        <v>0</v>
      </c>
      <c r="K170" s="19">
        <v>0</v>
      </c>
      <c r="L170" s="118"/>
      <c r="M170" s="68"/>
    </row>
    <row r="171" spans="1:13" s="16" customFormat="1">
      <c r="A171" s="59"/>
      <c r="B171" s="62"/>
      <c r="C171" s="65"/>
      <c r="D171" s="31" t="s">
        <v>5</v>
      </c>
      <c r="E171" s="32">
        <f>SUM(F171:K171)</f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18"/>
      <c r="M171" s="68"/>
    </row>
    <row r="172" spans="1:13" s="16" customFormat="1" ht="15" customHeight="1">
      <c r="A172" s="59" t="s">
        <v>231</v>
      </c>
      <c r="B172" s="60" t="s">
        <v>151</v>
      </c>
      <c r="C172" s="64">
        <v>2023</v>
      </c>
      <c r="D172" s="31" t="s">
        <v>1</v>
      </c>
      <c r="E172" s="32">
        <f t="shared" ref="E172:K172" si="63">E173+E174+E175+E176</f>
        <v>160</v>
      </c>
      <c r="F172" s="19">
        <f t="shared" si="63"/>
        <v>160</v>
      </c>
      <c r="G172" s="19">
        <f t="shared" si="63"/>
        <v>0</v>
      </c>
      <c r="H172" s="19">
        <f t="shared" si="63"/>
        <v>0</v>
      </c>
      <c r="I172" s="19">
        <f t="shared" si="63"/>
        <v>0</v>
      </c>
      <c r="J172" s="19">
        <f t="shared" si="63"/>
        <v>0</v>
      </c>
      <c r="K172" s="19">
        <f t="shared" si="63"/>
        <v>0</v>
      </c>
      <c r="L172" s="118"/>
      <c r="M172" s="68"/>
    </row>
    <row r="173" spans="1:13" s="16" customFormat="1">
      <c r="A173" s="59"/>
      <c r="B173" s="61"/>
      <c r="C173" s="65"/>
      <c r="D173" s="31" t="s">
        <v>2</v>
      </c>
      <c r="E173" s="32">
        <f>SUM(F173:K173)</f>
        <v>160</v>
      </c>
      <c r="F173" s="19">
        <v>160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18"/>
      <c r="M173" s="68"/>
    </row>
    <row r="174" spans="1:13" s="16" customFormat="1">
      <c r="A174" s="59"/>
      <c r="B174" s="61"/>
      <c r="C174" s="65"/>
      <c r="D174" s="31" t="s">
        <v>3</v>
      </c>
      <c r="E174" s="32">
        <f>SUM(F174:K174)</f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118"/>
      <c r="M174" s="68"/>
    </row>
    <row r="175" spans="1:13" s="16" customFormat="1">
      <c r="A175" s="59"/>
      <c r="B175" s="61"/>
      <c r="C175" s="65"/>
      <c r="D175" s="31" t="s">
        <v>4</v>
      </c>
      <c r="E175" s="32">
        <f>SUM(F175:K175)</f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18"/>
      <c r="M175" s="68"/>
    </row>
    <row r="176" spans="1:13" s="16" customFormat="1">
      <c r="A176" s="59"/>
      <c r="B176" s="62"/>
      <c r="C176" s="65"/>
      <c r="D176" s="31" t="s">
        <v>5</v>
      </c>
      <c r="E176" s="32">
        <f>SUM(F176:K176)</f>
        <v>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18"/>
      <c r="M176" s="68"/>
    </row>
    <row r="177" spans="1:13" s="16" customFormat="1" ht="15" hidden="1" customHeight="1" outlineLevel="1">
      <c r="A177" s="126" t="s">
        <v>150</v>
      </c>
      <c r="B177" s="60" t="s">
        <v>151</v>
      </c>
      <c r="C177" s="64" t="s">
        <v>34</v>
      </c>
      <c r="D177" s="31" t="s">
        <v>1</v>
      </c>
      <c r="E177" s="32">
        <f t="shared" ref="E177:K177" si="64">E178+E179+E180+E181</f>
        <v>0</v>
      </c>
      <c r="F177" s="19">
        <f t="shared" si="64"/>
        <v>0</v>
      </c>
      <c r="G177" s="19">
        <f t="shared" si="64"/>
        <v>0</v>
      </c>
      <c r="H177" s="19">
        <f t="shared" si="64"/>
        <v>0</v>
      </c>
      <c r="I177" s="19">
        <f t="shared" si="64"/>
        <v>0</v>
      </c>
      <c r="J177" s="19">
        <f t="shared" si="64"/>
        <v>0</v>
      </c>
      <c r="K177" s="19">
        <f t="shared" si="64"/>
        <v>0</v>
      </c>
      <c r="L177" s="118"/>
      <c r="M177" s="68"/>
    </row>
    <row r="178" spans="1:13" s="16" customFormat="1" ht="15" hidden="1" customHeight="1" outlineLevel="1">
      <c r="A178" s="126"/>
      <c r="B178" s="61"/>
      <c r="C178" s="65"/>
      <c r="D178" s="31" t="s">
        <v>2</v>
      </c>
      <c r="E178" s="32">
        <f>SUM(F178:K178)</f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18"/>
      <c r="M178" s="68"/>
    </row>
    <row r="179" spans="1:13" s="16" customFormat="1" ht="15" hidden="1" customHeight="1" outlineLevel="1">
      <c r="A179" s="126"/>
      <c r="B179" s="61"/>
      <c r="C179" s="65"/>
      <c r="D179" s="31" t="s">
        <v>3</v>
      </c>
      <c r="E179" s="32">
        <f>SUM(F179:K179)</f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18"/>
      <c r="M179" s="68"/>
    </row>
    <row r="180" spans="1:13" s="16" customFormat="1" ht="15" hidden="1" customHeight="1" outlineLevel="1">
      <c r="A180" s="126"/>
      <c r="B180" s="61"/>
      <c r="C180" s="65"/>
      <c r="D180" s="31" t="s">
        <v>4</v>
      </c>
      <c r="E180" s="32">
        <f>SUM(F180:K180)</f>
        <v>0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18"/>
      <c r="M180" s="68"/>
    </row>
    <row r="181" spans="1:13" s="16" customFormat="1" ht="15" hidden="1" customHeight="1" outlineLevel="1">
      <c r="A181" s="126"/>
      <c r="B181" s="62"/>
      <c r="C181" s="65"/>
      <c r="D181" s="31" t="s">
        <v>5</v>
      </c>
      <c r="E181" s="32">
        <f>SUM(F181:K181)</f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19"/>
      <c r="M181" s="89"/>
    </row>
    <row r="182" spans="1:13" s="16" customFormat="1" ht="15" customHeight="1" outlineLevel="1">
      <c r="A182" s="120" t="s">
        <v>210</v>
      </c>
      <c r="B182" s="60" t="s">
        <v>216</v>
      </c>
      <c r="C182" s="64">
        <v>2023</v>
      </c>
      <c r="D182" s="31" t="s">
        <v>1</v>
      </c>
      <c r="E182" s="32">
        <f>F182+G182+H182+I182+J182+K182</f>
        <v>14942.1</v>
      </c>
      <c r="F182" s="19">
        <f>F183</f>
        <v>14942.1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45"/>
      <c r="M182" s="46"/>
    </row>
    <row r="183" spans="1:13" s="16" customFormat="1" ht="15" customHeight="1" outlineLevel="1">
      <c r="A183" s="121"/>
      <c r="B183" s="61"/>
      <c r="C183" s="65"/>
      <c r="D183" s="31" t="s">
        <v>2</v>
      </c>
      <c r="E183" s="19">
        <f>E193+E188</f>
        <v>14942.1</v>
      </c>
      <c r="F183" s="19">
        <f>F193+F188</f>
        <v>14942.1</v>
      </c>
      <c r="G183" s="19">
        <f t="shared" ref="G183:K183" si="65">G193+G188</f>
        <v>0</v>
      </c>
      <c r="H183" s="19">
        <f t="shared" si="65"/>
        <v>0</v>
      </c>
      <c r="I183" s="19">
        <f t="shared" si="65"/>
        <v>0</v>
      </c>
      <c r="J183" s="19">
        <f t="shared" si="65"/>
        <v>0</v>
      </c>
      <c r="K183" s="19">
        <f t="shared" si="65"/>
        <v>0</v>
      </c>
      <c r="L183" s="45"/>
      <c r="M183" s="46"/>
    </row>
    <row r="184" spans="1:13" s="16" customFormat="1" ht="15" customHeight="1" outlineLevel="1">
      <c r="A184" s="121"/>
      <c r="B184" s="61"/>
      <c r="C184" s="65"/>
      <c r="D184" s="31" t="s">
        <v>3</v>
      </c>
      <c r="E184" s="19">
        <f t="shared" ref="E184" si="66">E194+E189</f>
        <v>0</v>
      </c>
      <c r="F184" s="19">
        <f t="shared" ref="F184:K186" si="67">F194+F189</f>
        <v>0</v>
      </c>
      <c r="G184" s="19">
        <f t="shared" si="67"/>
        <v>0</v>
      </c>
      <c r="H184" s="19">
        <f t="shared" si="67"/>
        <v>0</v>
      </c>
      <c r="I184" s="19">
        <f t="shared" si="67"/>
        <v>0</v>
      </c>
      <c r="J184" s="19">
        <f t="shared" si="67"/>
        <v>0</v>
      </c>
      <c r="K184" s="19">
        <f t="shared" si="67"/>
        <v>0</v>
      </c>
      <c r="L184" s="45"/>
      <c r="M184" s="46"/>
    </row>
    <row r="185" spans="1:13" s="16" customFormat="1" ht="15" customHeight="1" outlineLevel="1">
      <c r="A185" s="121"/>
      <c r="B185" s="61"/>
      <c r="C185" s="65"/>
      <c r="D185" s="31" t="s">
        <v>4</v>
      </c>
      <c r="E185" s="19">
        <f t="shared" ref="E185" si="68">E195+E190</f>
        <v>0</v>
      </c>
      <c r="F185" s="19">
        <f t="shared" si="67"/>
        <v>0</v>
      </c>
      <c r="G185" s="19">
        <f t="shared" si="67"/>
        <v>0</v>
      </c>
      <c r="H185" s="19">
        <f t="shared" si="67"/>
        <v>0</v>
      </c>
      <c r="I185" s="19">
        <f t="shared" si="67"/>
        <v>0</v>
      </c>
      <c r="J185" s="19">
        <f t="shared" si="67"/>
        <v>0</v>
      </c>
      <c r="K185" s="19">
        <f t="shared" si="67"/>
        <v>0</v>
      </c>
      <c r="L185" s="45"/>
      <c r="M185" s="46"/>
    </row>
    <row r="186" spans="1:13" s="16" customFormat="1" ht="15" customHeight="1" outlineLevel="1">
      <c r="A186" s="122"/>
      <c r="B186" s="62"/>
      <c r="C186" s="92"/>
      <c r="D186" s="31" t="s">
        <v>5</v>
      </c>
      <c r="E186" s="19">
        <f t="shared" ref="E186" si="69">E196+E191</f>
        <v>0</v>
      </c>
      <c r="F186" s="19">
        <f t="shared" si="67"/>
        <v>0</v>
      </c>
      <c r="G186" s="19">
        <f t="shared" si="67"/>
        <v>0</v>
      </c>
      <c r="H186" s="19">
        <f t="shared" si="67"/>
        <v>0</v>
      </c>
      <c r="I186" s="19">
        <f t="shared" si="67"/>
        <v>0</v>
      </c>
      <c r="J186" s="19">
        <f t="shared" si="67"/>
        <v>0</v>
      </c>
      <c r="K186" s="19">
        <f t="shared" si="67"/>
        <v>0</v>
      </c>
      <c r="L186" s="45"/>
      <c r="M186" s="46"/>
    </row>
    <row r="187" spans="1:13" s="16" customFormat="1" ht="15" customHeight="1" outlineLevel="1">
      <c r="A187" s="120" t="s">
        <v>221</v>
      </c>
      <c r="B187" s="61" t="s">
        <v>223</v>
      </c>
      <c r="C187" s="64">
        <v>2023</v>
      </c>
      <c r="D187" s="53" t="s">
        <v>1</v>
      </c>
      <c r="E187" s="32">
        <f>F187+G187+H187+I187+J187+K187</f>
        <v>2000</v>
      </c>
      <c r="F187" s="19">
        <f>F188</f>
        <v>2000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52"/>
      <c r="M187" s="51"/>
    </row>
    <row r="188" spans="1:13" s="16" customFormat="1" ht="15" customHeight="1" outlineLevel="1">
      <c r="A188" s="121"/>
      <c r="B188" s="61"/>
      <c r="C188" s="65"/>
      <c r="D188" s="53" t="s">
        <v>2</v>
      </c>
      <c r="E188" s="32">
        <f>F188+G188+H188+I188+J188+K188</f>
        <v>2000</v>
      </c>
      <c r="F188" s="19">
        <v>2000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52"/>
      <c r="M188" s="51"/>
    </row>
    <row r="189" spans="1:13" s="16" customFormat="1" ht="15" customHeight="1" outlineLevel="1">
      <c r="A189" s="121"/>
      <c r="B189" s="61"/>
      <c r="C189" s="65"/>
      <c r="D189" s="53" t="s">
        <v>3</v>
      </c>
      <c r="E189" s="32">
        <f>F189+G189+H189+I189+J189+K189</f>
        <v>0</v>
      </c>
      <c r="F189" s="19">
        <v>0</v>
      </c>
      <c r="G189" s="19">
        <v>0</v>
      </c>
      <c r="H189" s="19">
        <v>0</v>
      </c>
      <c r="I189" s="19">
        <v>0</v>
      </c>
      <c r="J189" s="19">
        <v>0</v>
      </c>
      <c r="K189" s="19">
        <v>0</v>
      </c>
      <c r="L189" s="52"/>
      <c r="M189" s="51"/>
    </row>
    <row r="190" spans="1:13" s="16" customFormat="1" ht="15" customHeight="1" outlineLevel="1">
      <c r="A190" s="121"/>
      <c r="B190" s="61"/>
      <c r="C190" s="65"/>
      <c r="D190" s="53" t="s">
        <v>4</v>
      </c>
      <c r="E190" s="32">
        <f t="shared" ref="E190:E191" si="70">F190+G190+H190+I190+J190+K190</f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52"/>
      <c r="M190" s="51"/>
    </row>
    <row r="191" spans="1:13" s="16" customFormat="1" ht="15" customHeight="1" outlineLevel="1">
      <c r="A191" s="122"/>
      <c r="B191" s="62"/>
      <c r="C191" s="92"/>
      <c r="D191" s="53" t="s">
        <v>5</v>
      </c>
      <c r="E191" s="32">
        <f t="shared" si="70"/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52"/>
      <c r="M191" s="51"/>
    </row>
    <row r="192" spans="1:13" s="16" customFormat="1" ht="15" customHeight="1" outlineLevel="1">
      <c r="A192" s="120" t="s">
        <v>222</v>
      </c>
      <c r="B192" s="61" t="s">
        <v>224</v>
      </c>
      <c r="C192" s="64">
        <v>2023</v>
      </c>
      <c r="D192" s="53" t="s">
        <v>1</v>
      </c>
      <c r="E192" s="32">
        <f>F192+G192+H192+I192+J192+K192</f>
        <v>12942.1</v>
      </c>
      <c r="F192" s="19">
        <f>F193</f>
        <v>12942.1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39"/>
      <c r="M192" s="41"/>
    </row>
    <row r="193" spans="1:13" s="16" customFormat="1" ht="15" customHeight="1" outlineLevel="1">
      <c r="A193" s="121"/>
      <c r="B193" s="61"/>
      <c r="C193" s="65"/>
      <c r="D193" s="53" t="s">
        <v>2</v>
      </c>
      <c r="E193" s="32">
        <f>F193+G193+H193+I193+J193+K193</f>
        <v>12942.1</v>
      </c>
      <c r="F193" s="19">
        <v>12942.1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39"/>
      <c r="M193" s="41"/>
    </row>
    <row r="194" spans="1:13" s="16" customFormat="1" ht="15" customHeight="1" outlineLevel="1">
      <c r="A194" s="121"/>
      <c r="B194" s="61"/>
      <c r="C194" s="65"/>
      <c r="D194" s="53" t="s">
        <v>3</v>
      </c>
      <c r="E194" s="54">
        <f>F194+G194+H194+I194+J194+K194</f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39"/>
      <c r="M194" s="41"/>
    </row>
    <row r="195" spans="1:13" s="16" customFormat="1" ht="15" customHeight="1" outlineLevel="1">
      <c r="A195" s="121"/>
      <c r="B195" s="61"/>
      <c r="C195" s="65"/>
      <c r="D195" s="53" t="s">
        <v>4</v>
      </c>
      <c r="E195" s="54">
        <f t="shared" ref="E195:E196" si="71">F195+G195+H195+I195+J195+K195</f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39"/>
      <c r="M195" s="41"/>
    </row>
    <row r="196" spans="1:13" s="16" customFormat="1" ht="71.25" customHeight="1" outlineLevel="1">
      <c r="A196" s="122"/>
      <c r="B196" s="62"/>
      <c r="C196" s="92"/>
      <c r="D196" s="53" t="s">
        <v>5</v>
      </c>
      <c r="E196" s="54">
        <f t="shared" si="71"/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39"/>
      <c r="M196" s="41"/>
    </row>
    <row r="197" spans="1:13" s="16" customFormat="1" ht="15" customHeight="1">
      <c r="A197" s="120" t="s">
        <v>35</v>
      </c>
      <c r="B197" s="60" t="s">
        <v>63</v>
      </c>
      <c r="C197" s="64" t="s">
        <v>227</v>
      </c>
      <c r="D197" s="31" t="s">
        <v>1</v>
      </c>
      <c r="E197" s="30">
        <f t="shared" ref="E197:H197" si="72">E198+E199+E200+E201</f>
        <v>1382360.5</v>
      </c>
      <c r="F197" s="24">
        <f t="shared" si="72"/>
        <v>836611.4</v>
      </c>
      <c r="G197" s="24">
        <f t="shared" si="72"/>
        <v>545749.1</v>
      </c>
      <c r="H197" s="24">
        <f t="shared" si="72"/>
        <v>0</v>
      </c>
      <c r="I197" s="24">
        <f t="shared" ref="I197:K197" si="73">I198+I199+I200+I201</f>
        <v>0</v>
      </c>
      <c r="J197" s="24">
        <f t="shared" si="73"/>
        <v>0</v>
      </c>
      <c r="K197" s="24">
        <f t="shared" si="73"/>
        <v>0</v>
      </c>
      <c r="L197" s="115" t="s">
        <v>185</v>
      </c>
      <c r="M197" s="67" t="s">
        <v>21</v>
      </c>
    </row>
    <row r="198" spans="1:13" s="16" customFormat="1">
      <c r="A198" s="121"/>
      <c r="B198" s="61"/>
      <c r="C198" s="65"/>
      <c r="D198" s="31" t="s">
        <v>2</v>
      </c>
      <c r="E198" s="30">
        <f>SUM(F198:K198)</f>
        <v>713098.2</v>
      </c>
      <c r="F198" s="42">
        <v>434960.4</v>
      </c>
      <c r="G198" s="24">
        <v>278137.8</v>
      </c>
      <c r="H198" s="36">
        <v>0</v>
      </c>
      <c r="I198" s="19">
        <v>0</v>
      </c>
      <c r="J198" s="19">
        <v>0</v>
      </c>
      <c r="K198" s="19">
        <v>0</v>
      </c>
      <c r="L198" s="116"/>
      <c r="M198" s="68"/>
    </row>
    <row r="199" spans="1:13" s="16" customFormat="1">
      <c r="A199" s="121"/>
      <c r="B199" s="61"/>
      <c r="C199" s="65"/>
      <c r="D199" s="31" t="s">
        <v>3</v>
      </c>
      <c r="E199" s="30">
        <f>SUM(F199:K199)</f>
        <v>669262.30000000005</v>
      </c>
      <c r="F199" s="24">
        <v>401651</v>
      </c>
      <c r="G199" s="36">
        <v>267611.3</v>
      </c>
      <c r="H199" s="36">
        <v>0</v>
      </c>
      <c r="I199" s="19">
        <v>0</v>
      </c>
      <c r="J199" s="19">
        <v>0</v>
      </c>
      <c r="K199" s="19">
        <v>0</v>
      </c>
      <c r="L199" s="116"/>
      <c r="M199" s="68"/>
    </row>
    <row r="200" spans="1:13" s="16" customFormat="1">
      <c r="A200" s="121"/>
      <c r="B200" s="61"/>
      <c r="C200" s="65"/>
      <c r="D200" s="31" t="s">
        <v>4</v>
      </c>
      <c r="E200" s="24">
        <f t="shared" ref="E200:K201" si="74">E205+E215+E220</f>
        <v>0</v>
      </c>
      <c r="F200" s="24">
        <f t="shared" si="74"/>
        <v>0</v>
      </c>
      <c r="G200" s="24">
        <f t="shared" si="74"/>
        <v>0</v>
      </c>
      <c r="H200" s="24">
        <f t="shared" si="74"/>
        <v>0</v>
      </c>
      <c r="I200" s="24">
        <f t="shared" si="74"/>
        <v>0</v>
      </c>
      <c r="J200" s="24">
        <f t="shared" si="74"/>
        <v>0</v>
      </c>
      <c r="K200" s="24">
        <f t="shared" si="74"/>
        <v>0</v>
      </c>
      <c r="L200" s="116"/>
      <c r="M200" s="68"/>
    </row>
    <row r="201" spans="1:13" s="16" customFormat="1" ht="46.5" customHeight="1">
      <c r="A201" s="122"/>
      <c r="B201" s="62"/>
      <c r="C201" s="92"/>
      <c r="D201" s="31" t="s">
        <v>5</v>
      </c>
      <c r="E201" s="24">
        <f t="shared" si="74"/>
        <v>0</v>
      </c>
      <c r="F201" s="24">
        <f t="shared" si="74"/>
        <v>0</v>
      </c>
      <c r="G201" s="24">
        <f t="shared" si="74"/>
        <v>0</v>
      </c>
      <c r="H201" s="24">
        <f t="shared" si="74"/>
        <v>0</v>
      </c>
      <c r="I201" s="24">
        <f t="shared" si="74"/>
        <v>0</v>
      </c>
      <c r="J201" s="24">
        <f t="shared" si="74"/>
        <v>0</v>
      </c>
      <c r="K201" s="24">
        <f t="shared" si="74"/>
        <v>0</v>
      </c>
      <c r="L201" s="117"/>
      <c r="M201" s="89"/>
    </row>
    <row r="202" spans="1:13" s="16" customFormat="1" ht="24.95" customHeight="1">
      <c r="A202" s="120">
        <v>2</v>
      </c>
      <c r="B202" s="79" t="s">
        <v>240</v>
      </c>
      <c r="C202" s="64" t="s">
        <v>34</v>
      </c>
      <c r="D202" s="27" t="s">
        <v>1</v>
      </c>
      <c r="E202" s="29">
        <f t="shared" ref="E202:K202" si="75">E203+E204+E205+E206</f>
        <v>317876.3</v>
      </c>
      <c r="F202" s="18">
        <f t="shared" si="75"/>
        <v>51347</v>
      </c>
      <c r="G202" s="18">
        <f t="shared" si="75"/>
        <v>52520.100000000006</v>
      </c>
      <c r="H202" s="18">
        <f t="shared" si="75"/>
        <v>53502.3</v>
      </c>
      <c r="I202" s="18">
        <f t="shared" si="75"/>
        <v>53502.3</v>
      </c>
      <c r="J202" s="18">
        <f t="shared" si="75"/>
        <v>53502.3</v>
      </c>
      <c r="K202" s="18">
        <f t="shared" si="75"/>
        <v>53502.3</v>
      </c>
      <c r="L202" s="69" t="s">
        <v>68</v>
      </c>
      <c r="M202" s="67" t="s">
        <v>219</v>
      </c>
    </row>
    <row r="203" spans="1:13" s="16" customFormat="1" ht="31.5" customHeight="1">
      <c r="A203" s="121"/>
      <c r="B203" s="80"/>
      <c r="C203" s="65"/>
      <c r="D203" s="27" t="s">
        <v>2</v>
      </c>
      <c r="E203" s="29">
        <f t="shared" ref="E203:K206" si="76">E208+E233+E248</f>
        <v>256450.59999999998</v>
      </c>
      <c r="F203" s="18">
        <f t="shared" si="76"/>
        <v>41421.300000000003</v>
      </c>
      <c r="G203" s="18">
        <f t="shared" si="76"/>
        <v>42407.3</v>
      </c>
      <c r="H203" s="18">
        <f t="shared" si="76"/>
        <v>43155.5</v>
      </c>
      <c r="I203" s="18">
        <f t="shared" si="76"/>
        <v>43155.5</v>
      </c>
      <c r="J203" s="18">
        <f t="shared" si="76"/>
        <v>43155.5</v>
      </c>
      <c r="K203" s="18">
        <f t="shared" si="76"/>
        <v>43155.5</v>
      </c>
      <c r="L203" s="70"/>
      <c r="M203" s="68"/>
    </row>
    <row r="204" spans="1:13" s="16" customFormat="1" ht="40.5" customHeight="1">
      <c r="A204" s="121"/>
      <c r="B204" s="80"/>
      <c r="C204" s="65"/>
      <c r="D204" s="27" t="s">
        <v>3</v>
      </c>
      <c r="E204" s="29">
        <f t="shared" si="76"/>
        <v>61425.7</v>
      </c>
      <c r="F204" s="18">
        <f t="shared" si="76"/>
        <v>9925.7000000000007</v>
      </c>
      <c r="G204" s="18">
        <f t="shared" si="76"/>
        <v>10112.799999999999</v>
      </c>
      <c r="H204" s="18">
        <f t="shared" si="76"/>
        <v>10346.799999999999</v>
      </c>
      <c r="I204" s="18">
        <f t="shared" si="76"/>
        <v>10346.799999999999</v>
      </c>
      <c r="J204" s="18">
        <f t="shared" si="76"/>
        <v>10346.799999999999</v>
      </c>
      <c r="K204" s="18">
        <f t="shared" si="76"/>
        <v>10346.799999999999</v>
      </c>
      <c r="L204" s="70"/>
      <c r="M204" s="68"/>
    </row>
    <row r="205" spans="1:13" s="16" customFormat="1" ht="22.5" customHeight="1">
      <c r="A205" s="121"/>
      <c r="B205" s="80"/>
      <c r="C205" s="65"/>
      <c r="D205" s="27" t="s">
        <v>4</v>
      </c>
      <c r="E205" s="29">
        <f t="shared" si="76"/>
        <v>0</v>
      </c>
      <c r="F205" s="18">
        <f t="shared" si="76"/>
        <v>0</v>
      </c>
      <c r="G205" s="18">
        <f t="shared" si="76"/>
        <v>0</v>
      </c>
      <c r="H205" s="18">
        <f t="shared" si="76"/>
        <v>0</v>
      </c>
      <c r="I205" s="18">
        <f t="shared" si="76"/>
        <v>0</v>
      </c>
      <c r="J205" s="18">
        <f t="shared" si="76"/>
        <v>0</v>
      </c>
      <c r="K205" s="18">
        <f t="shared" si="76"/>
        <v>0</v>
      </c>
      <c r="L205" s="70"/>
      <c r="M205" s="68"/>
    </row>
    <row r="206" spans="1:13" s="16" customFormat="1" ht="30" customHeight="1">
      <c r="A206" s="122"/>
      <c r="B206" s="81"/>
      <c r="C206" s="92"/>
      <c r="D206" s="27" t="s">
        <v>5</v>
      </c>
      <c r="E206" s="29">
        <f t="shared" si="76"/>
        <v>0</v>
      </c>
      <c r="F206" s="18">
        <f t="shared" si="76"/>
        <v>0</v>
      </c>
      <c r="G206" s="18">
        <f t="shared" si="76"/>
        <v>0</v>
      </c>
      <c r="H206" s="18">
        <f t="shared" si="76"/>
        <v>0</v>
      </c>
      <c r="I206" s="18">
        <f t="shared" si="76"/>
        <v>0</v>
      </c>
      <c r="J206" s="18">
        <f t="shared" si="76"/>
        <v>0</v>
      </c>
      <c r="K206" s="18">
        <f t="shared" si="76"/>
        <v>0</v>
      </c>
      <c r="L206" s="77"/>
      <c r="M206" s="89"/>
    </row>
    <row r="207" spans="1:13" s="16" customFormat="1" ht="15" customHeight="1">
      <c r="A207" s="120" t="s">
        <v>9</v>
      </c>
      <c r="B207" s="60" t="s">
        <v>241</v>
      </c>
      <c r="C207" s="64" t="s">
        <v>34</v>
      </c>
      <c r="D207" s="31" t="s">
        <v>1</v>
      </c>
      <c r="E207" s="32">
        <f t="shared" ref="E207:K207" si="77">E208+E209+E210+E211</f>
        <v>53145</v>
      </c>
      <c r="F207" s="19">
        <f t="shared" si="77"/>
        <v>8857.5</v>
      </c>
      <c r="G207" s="19">
        <f t="shared" si="77"/>
        <v>8857.5</v>
      </c>
      <c r="H207" s="19">
        <f t="shared" si="77"/>
        <v>8857.5</v>
      </c>
      <c r="I207" s="19">
        <f t="shared" si="77"/>
        <v>8857.5</v>
      </c>
      <c r="J207" s="19">
        <f t="shared" si="77"/>
        <v>8857.5</v>
      </c>
      <c r="K207" s="19">
        <f t="shared" si="77"/>
        <v>8857.5</v>
      </c>
      <c r="L207" s="69" t="s">
        <v>69</v>
      </c>
      <c r="M207" s="112" t="s">
        <v>25</v>
      </c>
    </row>
    <row r="208" spans="1:13" s="16" customFormat="1">
      <c r="A208" s="121"/>
      <c r="B208" s="61"/>
      <c r="C208" s="65"/>
      <c r="D208" s="31" t="s">
        <v>2</v>
      </c>
      <c r="E208" s="32">
        <f t="shared" ref="E208:K208" si="78">E213+E218+E223+E228</f>
        <v>53145</v>
      </c>
      <c r="F208" s="19">
        <f t="shared" si="78"/>
        <v>8857.5</v>
      </c>
      <c r="G208" s="19">
        <f t="shared" si="78"/>
        <v>8857.5</v>
      </c>
      <c r="H208" s="19">
        <f t="shared" si="78"/>
        <v>8857.5</v>
      </c>
      <c r="I208" s="19">
        <f t="shared" si="78"/>
        <v>8857.5</v>
      </c>
      <c r="J208" s="19">
        <f t="shared" si="78"/>
        <v>8857.5</v>
      </c>
      <c r="K208" s="19">
        <f t="shared" si="78"/>
        <v>8857.5</v>
      </c>
      <c r="L208" s="70"/>
      <c r="M208" s="113"/>
    </row>
    <row r="209" spans="1:13" s="16" customFormat="1">
      <c r="A209" s="121"/>
      <c r="B209" s="61"/>
      <c r="C209" s="65"/>
      <c r="D209" s="31" t="s">
        <v>3</v>
      </c>
      <c r="E209" s="32">
        <f t="shared" ref="E209:K209" si="79">E214+E219+E224+E229</f>
        <v>0</v>
      </c>
      <c r="F209" s="19">
        <f t="shared" si="79"/>
        <v>0</v>
      </c>
      <c r="G209" s="19">
        <f t="shared" si="79"/>
        <v>0</v>
      </c>
      <c r="H209" s="19">
        <f t="shared" si="79"/>
        <v>0</v>
      </c>
      <c r="I209" s="19">
        <f t="shared" si="79"/>
        <v>0</v>
      </c>
      <c r="J209" s="19">
        <f t="shared" si="79"/>
        <v>0</v>
      </c>
      <c r="K209" s="19">
        <f t="shared" si="79"/>
        <v>0</v>
      </c>
      <c r="L209" s="70"/>
      <c r="M209" s="113"/>
    </row>
    <row r="210" spans="1:13" s="16" customFormat="1">
      <c r="A210" s="121"/>
      <c r="B210" s="61"/>
      <c r="C210" s="65"/>
      <c r="D210" s="31" t="s">
        <v>4</v>
      </c>
      <c r="E210" s="32">
        <f t="shared" ref="E210:K210" si="80">E215+E220+E225+E230</f>
        <v>0</v>
      </c>
      <c r="F210" s="19">
        <f t="shared" si="80"/>
        <v>0</v>
      </c>
      <c r="G210" s="19">
        <f t="shared" si="80"/>
        <v>0</v>
      </c>
      <c r="H210" s="19">
        <f t="shared" si="80"/>
        <v>0</v>
      </c>
      <c r="I210" s="19">
        <f t="shared" si="80"/>
        <v>0</v>
      </c>
      <c r="J210" s="19">
        <f t="shared" si="80"/>
        <v>0</v>
      </c>
      <c r="K210" s="19">
        <f t="shared" si="80"/>
        <v>0</v>
      </c>
      <c r="L210" s="70"/>
      <c r="M210" s="113"/>
    </row>
    <row r="211" spans="1:13" s="16" customFormat="1" ht="23.25" customHeight="1">
      <c r="A211" s="122"/>
      <c r="B211" s="62"/>
      <c r="C211" s="92"/>
      <c r="D211" s="31" t="s">
        <v>5</v>
      </c>
      <c r="E211" s="32">
        <f t="shared" ref="E211:K211" si="81">E216+E221+E226+E231</f>
        <v>0</v>
      </c>
      <c r="F211" s="19">
        <f t="shared" si="81"/>
        <v>0</v>
      </c>
      <c r="G211" s="19">
        <f t="shared" si="81"/>
        <v>0</v>
      </c>
      <c r="H211" s="19">
        <f t="shared" si="81"/>
        <v>0</v>
      </c>
      <c r="I211" s="19">
        <f t="shared" si="81"/>
        <v>0</v>
      </c>
      <c r="J211" s="19">
        <f t="shared" si="81"/>
        <v>0</v>
      </c>
      <c r="K211" s="19">
        <f t="shared" si="81"/>
        <v>0</v>
      </c>
      <c r="L211" s="77"/>
      <c r="M211" s="114"/>
    </row>
    <row r="212" spans="1:13" s="16" customFormat="1" ht="15" customHeight="1">
      <c r="A212" s="120" t="s">
        <v>152</v>
      </c>
      <c r="B212" s="60" t="s">
        <v>117</v>
      </c>
      <c r="C212" s="64" t="s">
        <v>34</v>
      </c>
      <c r="D212" s="31" t="s">
        <v>1</v>
      </c>
      <c r="E212" s="32">
        <f>SUM(E213:E216)</f>
        <v>23800.799999999999</v>
      </c>
      <c r="F212" s="19">
        <f>SUM(F213:F216)</f>
        <v>3966.8</v>
      </c>
      <c r="G212" s="19">
        <f>SUM(G213:G216)</f>
        <v>3966.8</v>
      </c>
      <c r="H212" s="19">
        <f>SUM(H213:H216)</f>
        <v>3966.8</v>
      </c>
      <c r="I212" s="19">
        <f t="shared" ref="I212:K212" si="82">SUM(I213:I216)</f>
        <v>3966.8</v>
      </c>
      <c r="J212" s="19">
        <f t="shared" si="82"/>
        <v>3966.8</v>
      </c>
      <c r="K212" s="19">
        <f t="shared" si="82"/>
        <v>3966.8</v>
      </c>
      <c r="L212" s="69" t="s">
        <v>70</v>
      </c>
      <c r="M212" s="112" t="s">
        <v>25</v>
      </c>
    </row>
    <row r="213" spans="1:13" s="16" customFormat="1">
      <c r="A213" s="121"/>
      <c r="B213" s="61"/>
      <c r="C213" s="65"/>
      <c r="D213" s="31" t="s">
        <v>2</v>
      </c>
      <c r="E213" s="32">
        <f>SUM(F213:K213)</f>
        <v>23800.799999999999</v>
      </c>
      <c r="F213" s="19">
        <v>3966.8</v>
      </c>
      <c r="G213" s="19">
        <v>3966.8</v>
      </c>
      <c r="H213" s="19">
        <v>3966.8</v>
      </c>
      <c r="I213" s="19">
        <v>3966.8</v>
      </c>
      <c r="J213" s="19">
        <v>3966.8</v>
      </c>
      <c r="K213" s="19">
        <v>3966.8</v>
      </c>
      <c r="L213" s="70"/>
      <c r="M213" s="113"/>
    </row>
    <row r="214" spans="1:13" s="16" customFormat="1">
      <c r="A214" s="121"/>
      <c r="B214" s="61"/>
      <c r="C214" s="65"/>
      <c r="D214" s="31" t="s">
        <v>3</v>
      </c>
      <c r="E214" s="32">
        <f t="shared" ref="E214:E216" si="83">SUM(F214:K214)</f>
        <v>0</v>
      </c>
      <c r="F214" s="19">
        <f t="shared" ref="F214:K214" si="84">F219+F224+F229+F234</f>
        <v>0</v>
      </c>
      <c r="G214" s="19">
        <f t="shared" si="84"/>
        <v>0</v>
      </c>
      <c r="H214" s="19">
        <f t="shared" si="84"/>
        <v>0</v>
      </c>
      <c r="I214" s="19">
        <f t="shared" si="84"/>
        <v>0</v>
      </c>
      <c r="J214" s="19">
        <f t="shared" si="84"/>
        <v>0</v>
      </c>
      <c r="K214" s="19">
        <f t="shared" si="84"/>
        <v>0</v>
      </c>
      <c r="L214" s="70"/>
      <c r="M214" s="113"/>
    </row>
    <row r="215" spans="1:13" s="16" customFormat="1">
      <c r="A215" s="121"/>
      <c r="B215" s="61"/>
      <c r="C215" s="65"/>
      <c r="D215" s="31" t="s">
        <v>4</v>
      </c>
      <c r="E215" s="32">
        <f t="shared" si="83"/>
        <v>0</v>
      </c>
      <c r="F215" s="19">
        <f t="shared" ref="F215:K215" si="85">F220+F225+F230+F235</f>
        <v>0</v>
      </c>
      <c r="G215" s="19">
        <f t="shared" si="85"/>
        <v>0</v>
      </c>
      <c r="H215" s="19">
        <f t="shared" si="85"/>
        <v>0</v>
      </c>
      <c r="I215" s="19">
        <f t="shared" si="85"/>
        <v>0</v>
      </c>
      <c r="J215" s="19">
        <f t="shared" si="85"/>
        <v>0</v>
      </c>
      <c r="K215" s="19">
        <f t="shared" si="85"/>
        <v>0</v>
      </c>
      <c r="L215" s="70"/>
      <c r="M215" s="113"/>
    </row>
    <row r="216" spans="1:13" s="16" customFormat="1">
      <c r="A216" s="122"/>
      <c r="B216" s="62"/>
      <c r="C216" s="92"/>
      <c r="D216" s="31" t="s">
        <v>5</v>
      </c>
      <c r="E216" s="32">
        <f t="shared" si="83"/>
        <v>0</v>
      </c>
      <c r="F216" s="19">
        <f t="shared" ref="F216:K216" si="86">F221+F226+F231+F236</f>
        <v>0</v>
      </c>
      <c r="G216" s="19">
        <f t="shared" si="86"/>
        <v>0</v>
      </c>
      <c r="H216" s="19">
        <f t="shared" si="86"/>
        <v>0</v>
      </c>
      <c r="I216" s="19">
        <f t="shared" si="86"/>
        <v>0</v>
      </c>
      <c r="J216" s="19">
        <f t="shared" si="86"/>
        <v>0</v>
      </c>
      <c r="K216" s="19">
        <f t="shared" si="86"/>
        <v>0</v>
      </c>
      <c r="L216" s="77"/>
      <c r="M216" s="114"/>
    </row>
    <row r="217" spans="1:13" s="16" customFormat="1" ht="15" customHeight="1">
      <c r="A217" s="120" t="s">
        <v>153</v>
      </c>
      <c r="B217" s="60" t="s">
        <v>118</v>
      </c>
      <c r="C217" s="64" t="s">
        <v>34</v>
      </c>
      <c r="D217" s="31" t="s">
        <v>1</v>
      </c>
      <c r="E217" s="32">
        <f>SUM(E218:E221)</f>
        <v>2100.6</v>
      </c>
      <c r="F217" s="19">
        <f>SUM(F218:F221)</f>
        <v>350.1</v>
      </c>
      <c r="G217" s="19">
        <f>SUM(G218:G221)</f>
        <v>350.1</v>
      </c>
      <c r="H217" s="19">
        <f>SUM(H218:H221)</f>
        <v>350.1</v>
      </c>
      <c r="I217" s="19">
        <f t="shared" ref="I217:K217" si="87">SUM(I218:I221)</f>
        <v>350.1</v>
      </c>
      <c r="J217" s="19">
        <f t="shared" si="87"/>
        <v>350.1</v>
      </c>
      <c r="K217" s="19">
        <f t="shared" si="87"/>
        <v>350.1</v>
      </c>
      <c r="L217" s="69" t="s">
        <v>96</v>
      </c>
      <c r="M217" s="112" t="s">
        <v>25</v>
      </c>
    </row>
    <row r="218" spans="1:13" s="16" customFormat="1">
      <c r="A218" s="121"/>
      <c r="B218" s="61"/>
      <c r="C218" s="65"/>
      <c r="D218" s="31" t="s">
        <v>2</v>
      </c>
      <c r="E218" s="32">
        <f>SUM(F218:K218)</f>
        <v>2100.6</v>
      </c>
      <c r="F218" s="19">
        <v>350.1</v>
      </c>
      <c r="G218" s="19">
        <v>350.1</v>
      </c>
      <c r="H218" s="19">
        <v>350.1</v>
      </c>
      <c r="I218" s="19">
        <v>350.1</v>
      </c>
      <c r="J218" s="19">
        <v>350.1</v>
      </c>
      <c r="K218" s="19">
        <v>350.1</v>
      </c>
      <c r="L218" s="70"/>
      <c r="M218" s="113"/>
    </row>
    <row r="219" spans="1:13" s="16" customFormat="1">
      <c r="A219" s="121"/>
      <c r="B219" s="61"/>
      <c r="C219" s="65"/>
      <c r="D219" s="31" t="s">
        <v>3</v>
      </c>
      <c r="E219" s="32">
        <f t="shared" ref="E219:E221" si="88">SUM(F219:K219)</f>
        <v>0</v>
      </c>
      <c r="F219" s="19">
        <f t="shared" ref="F219:K219" si="89">F224+F229+F234+F239</f>
        <v>0</v>
      </c>
      <c r="G219" s="19">
        <f t="shared" si="89"/>
        <v>0</v>
      </c>
      <c r="H219" s="19">
        <f t="shared" si="89"/>
        <v>0</v>
      </c>
      <c r="I219" s="19">
        <f t="shared" si="89"/>
        <v>0</v>
      </c>
      <c r="J219" s="19">
        <f t="shared" si="89"/>
        <v>0</v>
      </c>
      <c r="K219" s="19">
        <f t="shared" si="89"/>
        <v>0</v>
      </c>
      <c r="L219" s="70"/>
      <c r="M219" s="113"/>
    </row>
    <row r="220" spans="1:13" s="16" customFormat="1">
      <c r="A220" s="121"/>
      <c r="B220" s="61"/>
      <c r="C220" s="65"/>
      <c r="D220" s="31" t="s">
        <v>4</v>
      </c>
      <c r="E220" s="32">
        <f t="shared" si="88"/>
        <v>0</v>
      </c>
      <c r="F220" s="19">
        <f t="shared" ref="F220:K221" si="90">F225+F230+F235+F240</f>
        <v>0</v>
      </c>
      <c r="G220" s="19">
        <f t="shared" si="90"/>
        <v>0</v>
      </c>
      <c r="H220" s="19">
        <f t="shared" si="90"/>
        <v>0</v>
      </c>
      <c r="I220" s="19">
        <f t="shared" si="90"/>
        <v>0</v>
      </c>
      <c r="J220" s="19">
        <f t="shared" si="90"/>
        <v>0</v>
      </c>
      <c r="K220" s="19">
        <f t="shared" si="90"/>
        <v>0</v>
      </c>
      <c r="L220" s="70"/>
      <c r="M220" s="113"/>
    </row>
    <row r="221" spans="1:13" s="16" customFormat="1">
      <c r="A221" s="122"/>
      <c r="B221" s="62"/>
      <c r="C221" s="92"/>
      <c r="D221" s="31" t="s">
        <v>5</v>
      </c>
      <c r="E221" s="32">
        <f t="shared" si="88"/>
        <v>0</v>
      </c>
      <c r="F221" s="19">
        <f t="shared" si="90"/>
        <v>0</v>
      </c>
      <c r="G221" s="19">
        <f t="shared" si="90"/>
        <v>0</v>
      </c>
      <c r="H221" s="19">
        <f t="shared" si="90"/>
        <v>0</v>
      </c>
      <c r="I221" s="19">
        <f t="shared" si="90"/>
        <v>0</v>
      </c>
      <c r="J221" s="19">
        <f t="shared" si="90"/>
        <v>0</v>
      </c>
      <c r="K221" s="19">
        <f t="shared" si="90"/>
        <v>0</v>
      </c>
      <c r="L221" s="77"/>
      <c r="M221" s="114"/>
    </row>
    <row r="222" spans="1:13" s="16" customFormat="1" ht="27.75" customHeight="1">
      <c r="A222" s="120" t="s">
        <v>154</v>
      </c>
      <c r="B222" s="60" t="s">
        <v>119</v>
      </c>
      <c r="C222" s="64" t="s">
        <v>34</v>
      </c>
      <c r="D222" s="31" t="s">
        <v>1</v>
      </c>
      <c r="E222" s="32">
        <f>SUM(E223:E226)</f>
        <v>3084</v>
      </c>
      <c r="F222" s="19">
        <f>SUM(F223:F226)</f>
        <v>514</v>
      </c>
      <c r="G222" s="19">
        <f>SUM(G223:G226)</f>
        <v>514</v>
      </c>
      <c r="H222" s="19">
        <f>SUM(H223:H226)</f>
        <v>514</v>
      </c>
      <c r="I222" s="19">
        <f t="shared" ref="I222:K222" si="91">SUM(I223:I226)</f>
        <v>514</v>
      </c>
      <c r="J222" s="19">
        <f t="shared" si="91"/>
        <v>514</v>
      </c>
      <c r="K222" s="19">
        <f t="shared" si="91"/>
        <v>514</v>
      </c>
      <c r="L222" s="69" t="s">
        <v>71</v>
      </c>
      <c r="M222" s="112" t="s">
        <v>23</v>
      </c>
    </row>
    <row r="223" spans="1:13" s="16" customFormat="1" ht="21.75" customHeight="1">
      <c r="A223" s="121"/>
      <c r="B223" s="61"/>
      <c r="C223" s="65"/>
      <c r="D223" s="31" t="s">
        <v>2</v>
      </c>
      <c r="E223" s="32">
        <f>SUM(F223:K223)</f>
        <v>3084</v>
      </c>
      <c r="F223" s="19">
        <v>514</v>
      </c>
      <c r="G223" s="19">
        <v>514</v>
      </c>
      <c r="H223" s="19">
        <v>514</v>
      </c>
      <c r="I223" s="19">
        <v>514</v>
      </c>
      <c r="J223" s="19">
        <v>514</v>
      </c>
      <c r="K223" s="19">
        <v>514</v>
      </c>
      <c r="L223" s="70"/>
      <c r="M223" s="113"/>
    </row>
    <row r="224" spans="1:13" s="16" customFormat="1" ht="21.75" customHeight="1">
      <c r="A224" s="121"/>
      <c r="B224" s="61"/>
      <c r="C224" s="65"/>
      <c r="D224" s="31" t="s">
        <v>3</v>
      </c>
      <c r="E224" s="32">
        <f t="shared" ref="E224:E226" si="92">SUM(F224:K224)</f>
        <v>0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70"/>
      <c r="M224" s="113"/>
    </row>
    <row r="225" spans="1:13" s="16" customFormat="1" ht="21.75" customHeight="1">
      <c r="A225" s="121"/>
      <c r="B225" s="61"/>
      <c r="C225" s="65"/>
      <c r="D225" s="31" t="s">
        <v>4</v>
      </c>
      <c r="E225" s="32">
        <f t="shared" si="92"/>
        <v>0</v>
      </c>
      <c r="F225" s="19">
        <v>0</v>
      </c>
      <c r="G225" s="19">
        <v>0</v>
      </c>
      <c r="H225" s="19">
        <v>0</v>
      </c>
      <c r="I225" s="19">
        <v>0</v>
      </c>
      <c r="J225" s="19">
        <v>0</v>
      </c>
      <c r="K225" s="19">
        <v>0</v>
      </c>
      <c r="L225" s="70"/>
      <c r="M225" s="113"/>
    </row>
    <row r="226" spans="1:13" s="16" customFormat="1" ht="21.75" customHeight="1">
      <c r="A226" s="122"/>
      <c r="B226" s="62"/>
      <c r="C226" s="92"/>
      <c r="D226" s="31" t="s">
        <v>5</v>
      </c>
      <c r="E226" s="32">
        <f t="shared" si="92"/>
        <v>0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77"/>
      <c r="M226" s="114"/>
    </row>
    <row r="227" spans="1:13" s="16" customFormat="1" ht="30" customHeight="1">
      <c r="A227" s="120" t="s">
        <v>155</v>
      </c>
      <c r="B227" s="60" t="s">
        <v>120</v>
      </c>
      <c r="C227" s="64" t="s">
        <v>34</v>
      </c>
      <c r="D227" s="31" t="s">
        <v>1</v>
      </c>
      <c r="E227" s="32">
        <f>SUM(E228:E231)</f>
        <v>24159.599999999999</v>
      </c>
      <c r="F227" s="19">
        <f>SUM(F228:F231)</f>
        <v>4026.6</v>
      </c>
      <c r="G227" s="19">
        <f>SUM(G228:G231)</f>
        <v>4026.6</v>
      </c>
      <c r="H227" s="19">
        <f>SUM(H228:H231)</f>
        <v>4026.6</v>
      </c>
      <c r="I227" s="19">
        <f t="shared" ref="I227:K227" si="93">SUM(I228:I231)</f>
        <v>4026.6</v>
      </c>
      <c r="J227" s="19">
        <f t="shared" si="93"/>
        <v>4026.6</v>
      </c>
      <c r="K227" s="19">
        <f t="shared" si="93"/>
        <v>4026.6</v>
      </c>
      <c r="L227" s="69" t="s">
        <v>67</v>
      </c>
      <c r="M227" s="112" t="s">
        <v>25</v>
      </c>
    </row>
    <row r="228" spans="1:13" s="16" customFormat="1" ht="24.75" customHeight="1">
      <c r="A228" s="121"/>
      <c r="B228" s="61"/>
      <c r="C228" s="65"/>
      <c r="D228" s="31" t="s">
        <v>2</v>
      </c>
      <c r="E228" s="32">
        <f>SUM(F228:K228)</f>
        <v>24159.599999999999</v>
      </c>
      <c r="F228" s="19">
        <v>4026.6</v>
      </c>
      <c r="G228" s="19">
        <v>4026.6</v>
      </c>
      <c r="H228" s="19">
        <v>4026.6</v>
      </c>
      <c r="I228" s="19">
        <v>4026.6</v>
      </c>
      <c r="J228" s="19">
        <v>4026.6</v>
      </c>
      <c r="K228" s="19">
        <v>4026.6</v>
      </c>
      <c r="L228" s="70"/>
      <c r="M228" s="113"/>
    </row>
    <row r="229" spans="1:13" s="16" customFormat="1" ht="33" customHeight="1">
      <c r="A229" s="121"/>
      <c r="B229" s="61"/>
      <c r="C229" s="65"/>
      <c r="D229" s="31" t="s">
        <v>3</v>
      </c>
      <c r="E229" s="32">
        <f t="shared" ref="E229:E231" si="94">SUM(F229:K229)</f>
        <v>0</v>
      </c>
      <c r="F229" s="19">
        <v>0</v>
      </c>
      <c r="G229" s="19">
        <v>0</v>
      </c>
      <c r="H229" s="19">
        <v>0</v>
      </c>
      <c r="I229" s="19">
        <v>0</v>
      </c>
      <c r="J229" s="19">
        <v>0</v>
      </c>
      <c r="K229" s="19">
        <v>0</v>
      </c>
      <c r="L229" s="70"/>
      <c r="M229" s="113"/>
    </row>
    <row r="230" spans="1:13" s="16" customFormat="1" ht="29.25" customHeight="1">
      <c r="A230" s="121"/>
      <c r="B230" s="61"/>
      <c r="C230" s="65"/>
      <c r="D230" s="31" t="s">
        <v>4</v>
      </c>
      <c r="E230" s="32">
        <f t="shared" si="94"/>
        <v>0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70"/>
      <c r="M230" s="113"/>
    </row>
    <row r="231" spans="1:13" s="16" customFormat="1" ht="59.25" customHeight="1">
      <c r="A231" s="122"/>
      <c r="B231" s="62"/>
      <c r="C231" s="65"/>
      <c r="D231" s="31" t="s">
        <v>5</v>
      </c>
      <c r="E231" s="32">
        <f t="shared" si="94"/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70"/>
      <c r="M231" s="113"/>
    </row>
    <row r="232" spans="1:13" s="16" customFormat="1" ht="46.5" customHeight="1">
      <c r="A232" s="63" t="s">
        <v>10</v>
      </c>
      <c r="B232" s="60" t="s">
        <v>64</v>
      </c>
      <c r="C232" s="64" t="s">
        <v>34</v>
      </c>
      <c r="D232" s="31" t="s">
        <v>1</v>
      </c>
      <c r="E232" s="32">
        <f>E233+E234+E235+E236</f>
        <v>49555.199999999997</v>
      </c>
      <c r="F232" s="19">
        <f t="shared" ref="F232:K232" si="95">F233+F234+F235+F236</f>
        <v>8259.2000000000007</v>
      </c>
      <c r="G232" s="19">
        <f t="shared" si="95"/>
        <v>8259.2000000000007</v>
      </c>
      <c r="H232" s="19">
        <f t="shared" si="95"/>
        <v>8259.2000000000007</v>
      </c>
      <c r="I232" s="19">
        <f t="shared" si="95"/>
        <v>8259.2000000000007</v>
      </c>
      <c r="J232" s="19">
        <f t="shared" si="95"/>
        <v>8259.2000000000007</v>
      </c>
      <c r="K232" s="19">
        <f t="shared" si="95"/>
        <v>8259.2000000000007</v>
      </c>
      <c r="L232" s="69" t="s">
        <v>72</v>
      </c>
      <c r="M232" s="112" t="s">
        <v>23</v>
      </c>
    </row>
    <row r="233" spans="1:13" s="16" customFormat="1" ht="21" customHeight="1">
      <c r="A233" s="63"/>
      <c r="B233" s="61"/>
      <c r="C233" s="65"/>
      <c r="D233" s="31" t="s">
        <v>2</v>
      </c>
      <c r="E233" s="32">
        <f t="shared" ref="E233:K236" si="96">E238+E243</f>
        <v>49555.199999999997</v>
      </c>
      <c r="F233" s="19">
        <f t="shared" si="96"/>
        <v>8259.2000000000007</v>
      </c>
      <c r="G233" s="19">
        <f t="shared" si="96"/>
        <v>8259.2000000000007</v>
      </c>
      <c r="H233" s="19">
        <f t="shared" si="96"/>
        <v>8259.2000000000007</v>
      </c>
      <c r="I233" s="19">
        <f t="shared" si="96"/>
        <v>8259.2000000000007</v>
      </c>
      <c r="J233" s="19">
        <f t="shared" si="96"/>
        <v>8259.2000000000007</v>
      </c>
      <c r="K233" s="19">
        <f t="shared" si="96"/>
        <v>8259.2000000000007</v>
      </c>
      <c r="L233" s="70"/>
      <c r="M233" s="113"/>
    </row>
    <row r="234" spans="1:13" s="16" customFormat="1" ht="21.75" customHeight="1">
      <c r="A234" s="63"/>
      <c r="B234" s="61"/>
      <c r="C234" s="65"/>
      <c r="D234" s="31" t="s">
        <v>3</v>
      </c>
      <c r="E234" s="32">
        <f t="shared" si="96"/>
        <v>0</v>
      </c>
      <c r="F234" s="19">
        <f t="shared" si="96"/>
        <v>0</v>
      </c>
      <c r="G234" s="19">
        <f t="shared" si="96"/>
        <v>0</v>
      </c>
      <c r="H234" s="19">
        <f t="shared" si="96"/>
        <v>0</v>
      </c>
      <c r="I234" s="19">
        <f t="shared" si="96"/>
        <v>0</v>
      </c>
      <c r="J234" s="19">
        <f t="shared" si="96"/>
        <v>0</v>
      </c>
      <c r="K234" s="19">
        <f t="shared" si="96"/>
        <v>0</v>
      </c>
      <c r="L234" s="70"/>
      <c r="M234" s="113"/>
    </row>
    <row r="235" spans="1:13" s="16" customFormat="1" ht="21.75" customHeight="1">
      <c r="A235" s="63"/>
      <c r="B235" s="61"/>
      <c r="C235" s="65"/>
      <c r="D235" s="31" t="s">
        <v>4</v>
      </c>
      <c r="E235" s="32">
        <f t="shared" si="96"/>
        <v>0</v>
      </c>
      <c r="F235" s="19">
        <f t="shared" si="96"/>
        <v>0</v>
      </c>
      <c r="G235" s="19">
        <f t="shared" si="96"/>
        <v>0</v>
      </c>
      <c r="H235" s="19">
        <f t="shared" si="96"/>
        <v>0</v>
      </c>
      <c r="I235" s="19">
        <f t="shared" si="96"/>
        <v>0</v>
      </c>
      <c r="J235" s="19">
        <f t="shared" si="96"/>
        <v>0</v>
      </c>
      <c r="K235" s="19">
        <f t="shared" si="96"/>
        <v>0</v>
      </c>
      <c r="L235" s="70"/>
      <c r="M235" s="113"/>
    </row>
    <row r="236" spans="1:13" s="16" customFormat="1" ht="25.5" customHeight="1">
      <c r="A236" s="63"/>
      <c r="B236" s="62"/>
      <c r="C236" s="65"/>
      <c r="D236" s="31" t="s">
        <v>5</v>
      </c>
      <c r="E236" s="32">
        <f t="shared" si="96"/>
        <v>0</v>
      </c>
      <c r="F236" s="19">
        <f t="shared" si="96"/>
        <v>0</v>
      </c>
      <c r="G236" s="19">
        <f t="shared" si="96"/>
        <v>0</v>
      </c>
      <c r="H236" s="19">
        <f t="shared" si="96"/>
        <v>0</v>
      </c>
      <c r="I236" s="19">
        <f t="shared" si="96"/>
        <v>0</v>
      </c>
      <c r="J236" s="19">
        <f t="shared" si="96"/>
        <v>0</v>
      </c>
      <c r="K236" s="19">
        <f t="shared" si="96"/>
        <v>0</v>
      </c>
      <c r="L236" s="70"/>
      <c r="M236" s="113"/>
    </row>
    <row r="237" spans="1:13" s="16" customFormat="1" ht="15" customHeight="1">
      <c r="A237" s="59" t="s">
        <v>157</v>
      </c>
      <c r="B237" s="60" t="s">
        <v>121</v>
      </c>
      <c r="C237" s="64" t="s">
        <v>34</v>
      </c>
      <c r="D237" s="31" t="s">
        <v>1</v>
      </c>
      <c r="E237" s="32">
        <f>SUM(E238:E241)</f>
        <v>40482.6</v>
      </c>
      <c r="F237" s="19">
        <f>SUM(F238:F241)</f>
        <v>6747.1</v>
      </c>
      <c r="G237" s="19">
        <f t="shared" ref="G237:K237" si="97">SUM(G238:G241)</f>
        <v>6747.1</v>
      </c>
      <c r="H237" s="19">
        <f t="shared" si="97"/>
        <v>6747.1</v>
      </c>
      <c r="I237" s="19">
        <f t="shared" si="97"/>
        <v>6747.1</v>
      </c>
      <c r="J237" s="19">
        <f t="shared" si="97"/>
        <v>6747.1</v>
      </c>
      <c r="K237" s="19">
        <f t="shared" si="97"/>
        <v>6747.1</v>
      </c>
      <c r="L237" s="69" t="s">
        <v>73</v>
      </c>
      <c r="M237" s="112" t="s">
        <v>25</v>
      </c>
    </row>
    <row r="238" spans="1:13" s="16" customFormat="1">
      <c r="A238" s="59"/>
      <c r="B238" s="61"/>
      <c r="C238" s="65"/>
      <c r="D238" s="31" t="s">
        <v>2</v>
      </c>
      <c r="E238" s="32">
        <f>SUM(F238:K238)</f>
        <v>40482.6</v>
      </c>
      <c r="F238" s="19">
        <v>6747.1</v>
      </c>
      <c r="G238" s="19">
        <v>6747.1</v>
      </c>
      <c r="H238" s="19">
        <v>6747.1</v>
      </c>
      <c r="I238" s="19">
        <v>6747.1</v>
      </c>
      <c r="J238" s="19">
        <v>6747.1</v>
      </c>
      <c r="K238" s="19">
        <v>6747.1</v>
      </c>
      <c r="L238" s="70"/>
      <c r="M238" s="113"/>
    </row>
    <row r="239" spans="1:13" s="16" customFormat="1">
      <c r="A239" s="59"/>
      <c r="B239" s="61"/>
      <c r="C239" s="65"/>
      <c r="D239" s="31" t="s">
        <v>3</v>
      </c>
      <c r="E239" s="32">
        <f>SUM(F239:K239)</f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70"/>
      <c r="M239" s="113"/>
    </row>
    <row r="240" spans="1:13" s="16" customFormat="1">
      <c r="A240" s="59"/>
      <c r="B240" s="61"/>
      <c r="C240" s="65"/>
      <c r="D240" s="31" t="s">
        <v>4</v>
      </c>
      <c r="E240" s="32">
        <v>0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70"/>
      <c r="M240" s="113"/>
    </row>
    <row r="241" spans="1:13" s="16" customFormat="1">
      <c r="A241" s="59"/>
      <c r="B241" s="62"/>
      <c r="C241" s="65"/>
      <c r="D241" s="31" t="s">
        <v>5</v>
      </c>
      <c r="E241" s="19">
        <v>0</v>
      </c>
      <c r="F241" s="19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70"/>
      <c r="M241" s="113"/>
    </row>
    <row r="242" spans="1:13" s="16" customFormat="1" ht="27.75" customHeight="1">
      <c r="A242" s="59" t="s">
        <v>156</v>
      </c>
      <c r="B242" s="60" t="s">
        <v>242</v>
      </c>
      <c r="C242" s="64" t="s">
        <v>34</v>
      </c>
      <c r="D242" s="31" t="s">
        <v>1</v>
      </c>
      <c r="E242" s="32">
        <f>SUM(E243:E246)</f>
        <v>9072.6</v>
      </c>
      <c r="F242" s="19">
        <f>SUM(F243:F246)</f>
        <v>1512.1</v>
      </c>
      <c r="G242" s="19">
        <f>SUM(G243:G246)</f>
        <v>1512.1</v>
      </c>
      <c r="H242" s="19">
        <f>SUM(H243:H246)</f>
        <v>1512.1</v>
      </c>
      <c r="I242" s="19">
        <f t="shared" ref="I242:J242" si="98">SUM(I243:I246)</f>
        <v>1512.1</v>
      </c>
      <c r="J242" s="19">
        <f t="shared" si="98"/>
        <v>1512.1</v>
      </c>
      <c r="K242" s="19">
        <f>SUM(K243:K246)</f>
        <v>1512.1</v>
      </c>
      <c r="L242" s="69" t="s">
        <v>66</v>
      </c>
      <c r="M242" s="112" t="s">
        <v>23</v>
      </c>
    </row>
    <row r="243" spans="1:13" s="16" customFormat="1" ht="27.75" customHeight="1">
      <c r="A243" s="59"/>
      <c r="B243" s="61"/>
      <c r="C243" s="65"/>
      <c r="D243" s="31" t="s">
        <v>2</v>
      </c>
      <c r="E243" s="32">
        <f>SUM(F243:K243)</f>
        <v>9072.6</v>
      </c>
      <c r="F243" s="19">
        <v>1512.1</v>
      </c>
      <c r="G243" s="19">
        <v>1512.1</v>
      </c>
      <c r="H243" s="19">
        <v>1512.1</v>
      </c>
      <c r="I243" s="19">
        <v>1512.1</v>
      </c>
      <c r="J243" s="19">
        <v>1512.1</v>
      </c>
      <c r="K243" s="19">
        <v>1512.1</v>
      </c>
      <c r="L243" s="70"/>
      <c r="M243" s="113"/>
    </row>
    <row r="244" spans="1:13" s="16" customFormat="1" ht="18.75" customHeight="1">
      <c r="A244" s="59"/>
      <c r="B244" s="61"/>
      <c r="C244" s="65"/>
      <c r="D244" s="31" t="s">
        <v>3</v>
      </c>
      <c r="E244" s="32">
        <f>SUM(F244:K244)</f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70"/>
      <c r="M244" s="113"/>
    </row>
    <row r="245" spans="1:13" s="16" customFormat="1" ht="18.75" customHeight="1">
      <c r="A245" s="59"/>
      <c r="B245" s="61"/>
      <c r="C245" s="65"/>
      <c r="D245" s="31" t="s">
        <v>4</v>
      </c>
      <c r="E245" s="32">
        <v>0</v>
      </c>
      <c r="F245" s="19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70"/>
      <c r="M245" s="113"/>
    </row>
    <row r="246" spans="1:13" s="16" customFormat="1" ht="20.25" customHeight="1">
      <c r="A246" s="59"/>
      <c r="B246" s="62"/>
      <c r="C246" s="65"/>
      <c r="D246" s="31" t="s">
        <v>5</v>
      </c>
      <c r="E246" s="19">
        <v>0</v>
      </c>
      <c r="F246" s="19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70"/>
      <c r="M246" s="113"/>
    </row>
    <row r="247" spans="1:13" s="16" customFormat="1" ht="30" customHeight="1">
      <c r="A247" s="59" t="s">
        <v>11</v>
      </c>
      <c r="B247" s="60" t="s">
        <v>65</v>
      </c>
      <c r="C247" s="64" t="s">
        <v>34</v>
      </c>
      <c r="D247" s="31" t="s">
        <v>1</v>
      </c>
      <c r="E247" s="32">
        <f>E248+E249+E250+E251</f>
        <v>215176.09999999998</v>
      </c>
      <c r="F247" s="19">
        <f t="shared" ref="F247:K247" si="99">F248+F249+F250+F251</f>
        <v>34230.300000000003</v>
      </c>
      <c r="G247" s="19">
        <f t="shared" si="99"/>
        <v>35403.399999999994</v>
      </c>
      <c r="H247" s="19">
        <f t="shared" si="99"/>
        <v>36385.599999999999</v>
      </c>
      <c r="I247" s="19">
        <f t="shared" si="99"/>
        <v>36385.599999999999</v>
      </c>
      <c r="J247" s="19">
        <f t="shared" si="99"/>
        <v>36385.599999999999</v>
      </c>
      <c r="K247" s="19">
        <f t="shared" si="99"/>
        <v>36385.599999999999</v>
      </c>
      <c r="L247" s="71" t="s">
        <v>74</v>
      </c>
      <c r="M247" s="67" t="s">
        <v>24</v>
      </c>
    </row>
    <row r="248" spans="1:13" s="16" customFormat="1">
      <c r="A248" s="59"/>
      <c r="B248" s="61"/>
      <c r="C248" s="65"/>
      <c r="D248" s="31" t="s">
        <v>2</v>
      </c>
      <c r="E248" s="32">
        <f>E253+E258</f>
        <v>153750.39999999999</v>
      </c>
      <c r="F248" s="19">
        <f t="shared" ref="F248:K249" si="100">F253+F258</f>
        <v>24304.6</v>
      </c>
      <c r="G248" s="19">
        <f t="shared" si="100"/>
        <v>25290.6</v>
      </c>
      <c r="H248" s="19">
        <f t="shared" si="100"/>
        <v>26038.799999999999</v>
      </c>
      <c r="I248" s="19">
        <f t="shared" si="100"/>
        <v>26038.799999999999</v>
      </c>
      <c r="J248" s="19">
        <f t="shared" si="100"/>
        <v>26038.799999999999</v>
      </c>
      <c r="K248" s="19">
        <f t="shared" si="100"/>
        <v>26038.799999999999</v>
      </c>
      <c r="L248" s="118"/>
      <c r="M248" s="68"/>
    </row>
    <row r="249" spans="1:13" s="16" customFormat="1">
      <c r="A249" s="59"/>
      <c r="B249" s="61"/>
      <c r="C249" s="65"/>
      <c r="D249" s="31" t="s">
        <v>3</v>
      </c>
      <c r="E249" s="32">
        <f>E254+E259</f>
        <v>61425.7</v>
      </c>
      <c r="F249" s="19">
        <f t="shared" si="100"/>
        <v>9925.7000000000007</v>
      </c>
      <c r="G249" s="19">
        <f t="shared" si="100"/>
        <v>10112.799999999999</v>
      </c>
      <c r="H249" s="19">
        <f t="shared" si="100"/>
        <v>10346.799999999999</v>
      </c>
      <c r="I249" s="19">
        <f t="shared" si="100"/>
        <v>10346.799999999999</v>
      </c>
      <c r="J249" s="19">
        <f t="shared" si="100"/>
        <v>10346.799999999999</v>
      </c>
      <c r="K249" s="19">
        <f t="shared" si="100"/>
        <v>10346.799999999999</v>
      </c>
      <c r="L249" s="118"/>
      <c r="M249" s="68"/>
    </row>
    <row r="250" spans="1:13" s="16" customFormat="1">
      <c r="A250" s="59"/>
      <c r="B250" s="61"/>
      <c r="C250" s="65"/>
      <c r="D250" s="31" t="s">
        <v>4</v>
      </c>
      <c r="E250" s="32">
        <f t="shared" ref="E250:E251" si="101">E255+E260</f>
        <v>0</v>
      </c>
      <c r="F250" s="19">
        <f t="shared" ref="F250:K250" si="102">F255+F260</f>
        <v>0</v>
      </c>
      <c r="G250" s="19">
        <f t="shared" si="102"/>
        <v>0</v>
      </c>
      <c r="H250" s="19">
        <f t="shared" si="102"/>
        <v>0</v>
      </c>
      <c r="I250" s="19">
        <f t="shared" si="102"/>
        <v>0</v>
      </c>
      <c r="J250" s="19">
        <f t="shared" si="102"/>
        <v>0</v>
      </c>
      <c r="K250" s="19">
        <f t="shared" si="102"/>
        <v>0</v>
      </c>
      <c r="L250" s="118"/>
      <c r="M250" s="68"/>
    </row>
    <row r="251" spans="1:13" s="16" customFormat="1">
      <c r="A251" s="59"/>
      <c r="B251" s="62"/>
      <c r="C251" s="65"/>
      <c r="D251" s="31" t="s">
        <v>5</v>
      </c>
      <c r="E251" s="32">
        <f t="shared" si="101"/>
        <v>0</v>
      </c>
      <c r="F251" s="19">
        <f t="shared" ref="F251:K251" si="103">F256+F261</f>
        <v>0</v>
      </c>
      <c r="G251" s="19">
        <f t="shared" si="103"/>
        <v>0</v>
      </c>
      <c r="H251" s="19">
        <f t="shared" si="103"/>
        <v>0</v>
      </c>
      <c r="I251" s="19">
        <f t="shared" si="103"/>
        <v>0</v>
      </c>
      <c r="J251" s="19">
        <f t="shared" si="103"/>
        <v>0</v>
      </c>
      <c r="K251" s="19">
        <f t="shared" si="103"/>
        <v>0</v>
      </c>
      <c r="L251" s="118"/>
      <c r="M251" s="68"/>
    </row>
    <row r="252" spans="1:13" s="16" customFormat="1" ht="14.45" customHeight="1">
      <c r="A252" s="59" t="s">
        <v>158</v>
      </c>
      <c r="B252" s="60" t="s">
        <v>122</v>
      </c>
      <c r="C252" s="64" t="s">
        <v>34</v>
      </c>
      <c r="D252" s="31" t="s">
        <v>1</v>
      </c>
      <c r="E252" s="32">
        <f>E253+E254+E255+E256</f>
        <v>61425.7</v>
      </c>
      <c r="F252" s="19">
        <f>F253+F254+F255+F256</f>
        <v>9925.7000000000007</v>
      </c>
      <c r="G252" s="19">
        <f t="shared" ref="G252:K252" si="104">G253+G254+G255+G256</f>
        <v>10112.799999999999</v>
      </c>
      <c r="H252" s="19">
        <f t="shared" si="104"/>
        <v>10346.799999999999</v>
      </c>
      <c r="I252" s="19">
        <f t="shared" si="104"/>
        <v>10346.799999999999</v>
      </c>
      <c r="J252" s="19">
        <f t="shared" si="104"/>
        <v>10346.799999999999</v>
      </c>
      <c r="K252" s="19">
        <f t="shared" si="104"/>
        <v>10346.799999999999</v>
      </c>
      <c r="L252" s="118"/>
      <c r="M252" s="67" t="s">
        <v>24</v>
      </c>
    </row>
    <row r="253" spans="1:13" s="16" customFormat="1">
      <c r="A253" s="59"/>
      <c r="B253" s="61"/>
      <c r="C253" s="65"/>
      <c r="D253" s="31" t="s">
        <v>2</v>
      </c>
      <c r="E253" s="32">
        <f>SUM(F253:K253)</f>
        <v>0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18"/>
      <c r="M253" s="68"/>
    </row>
    <row r="254" spans="1:13" s="16" customFormat="1">
      <c r="A254" s="59"/>
      <c r="B254" s="61"/>
      <c r="C254" s="65"/>
      <c r="D254" s="31" t="s">
        <v>3</v>
      </c>
      <c r="E254" s="32">
        <f t="shared" ref="E254" si="105">SUM(F254:K254)</f>
        <v>61425.7</v>
      </c>
      <c r="F254" s="19">
        <v>9925.7000000000007</v>
      </c>
      <c r="G254" s="19">
        <v>10112.799999999999</v>
      </c>
      <c r="H254" s="19">
        <v>10346.799999999999</v>
      </c>
      <c r="I254" s="19">
        <v>10346.799999999999</v>
      </c>
      <c r="J254" s="19">
        <v>10346.799999999999</v>
      </c>
      <c r="K254" s="19">
        <v>10346.799999999999</v>
      </c>
      <c r="L254" s="118"/>
      <c r="M254" s="68"/>
    </row>
    <row r="255" spans="1:13" s="16" customFormat="1">
      <c r="A255" s="59"/>
      <c r="B255" s="61"/>
      <c r="C255" s="65"/>
      <c r="D255" s="31" t="s">
        <v>4</v>
      </c>
      <c r="E255" s="32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18"/>
      <c r="M255" s="68"/>
    </row>
    <row r="256" spans="1:13" s="16" customFormat="1">
      <c r="A256" s="59"/>
      <c r="B256" s="62"/>
      <c r="C256" s="65"/>
      <c r="D256" s="31" t="s">
        <v>5</v>
      </c>
      <c r="E256" s="19">
        <v>0</v>
      </c>
      <c r="F256" s="19">
        <v>0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  <c r="L256" s="118"/>
      <c r="M256" s="68"/>
    </row>
    <row r="257" spans="1:14" s="16" customFormat="1" ht="15" customHeight="1">
      <c r="A257" s="59" t="s">
        <v>159</v>
      </c>
      <c r="B257" s="60" t="s">
        <v>123</v>
      </c>
      <c r="C257" s="64" t="s">
        <v>34</v>
      </c>
      <c r="D257" s="31" t="s">
        <v>1</v>
      </c>
      <c r="E257" s="32">
        <f>SUM(E258:E261)</f>
        <v>153750.39999999999</v>
      </c>
      <c r="F257" s="19">
        <f>SUM(F258:F261)</f>
        <v>24304.6</v>
      </c>
      <c r="G257" s="19">
        <f>SUM(G258:G261)</f>
        <v>25290.6</v>
      </c>
      <c r="H257" s="19">
        <f>SUM(H258:H261)</f>
        <v>26038.799999999999</v>
      </c>
      <c r="I257" s="19">
        <f t="shared" ref="I257:K257" si="106">SUM(I258:I261)</f>
        <v>26038.799999999999</v>
      </c>
      <c r="J257" s="19">
        <f t="shared" si="106"/>
        <v>26038.799999999999</v>
      </c>
      <c r="K257" s="19">
        <f t="shared" si="106"/>
        <v>26038.799999999999</v>
      </c>
      <c r="L257" s="118"/>
      <c r="M257" s="67" t="s">
        <v>24</v>
      </c>
    </row>
    <row r="258" spans="1:14" s="16" customFormat="1">
      <c r="A258" s="59"/>
      <c r="B258" s="61"/>
      <c r="C258" s="65"/>
      <c r="D258" s="31" t="s">
        <v>2</v>
      </c>
      <c r="E258" s="32">
        <f>SUM(F258:K258)</f>
        <v>153750.39999999999</v>
      </c>
      <c r="F258" s="19">
        <v>24304.6</v>
      </c>
      <c r="G258" s="19">
        <v>25290.6</v>
      </c>
      <c r="H258" s="19">
        <v>26038.799999999999</v>
      </c>
      <c r="I258" s="19">
        <v>26038.799999999999</v>
      </c>
      <c r="J258" s="19">
        <v>26038.799999999999</v>
      </c>
      <c r="K258" s="19">
        <v>26038.799999999999</v>
      </c>
      <c r="L258" s="118"/>
      <c r="M258" s="68"/>
    </row>
    <row r="259" spans="1:14" s="16" customFormat="1">
      <c r="A259" s="59"/>
      <c r="B259" s="61"/>
      <c r="C259" s="65"/>
      <c r="D259" s="31" t="s">
        <v>3</v>
      </c>
      <c r="E259" s="32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18"/>
      <c r="M259" s="68"/>
    </row>
    <row r="260" spans="1:14" s="16" customFormat="1">
      <c r="A260" s="59"/>
      <c r="B260" s="61"/>
      <c r="C260" s="65"/>
      <c r="D260" s="31" t="s">
        <v>4</v>
      </c>
      <c r="E260" s="32">
        <v>0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18"/>
      <c r="M260" s="68"/>
    </row>
    <row r="261" spans="1:14" s="16" customFormat="1">
      <c r="A261" s="59"/>
      <c r="B261" s="62"/>
      <c r="C261" s="65"/>
      <c r="D261" s="31" t="s">
        <v>5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  <c r="L261" s="119"/>
      <c r="M261" s="68"/>
    </row>
    <row r="262" spans="1:14" s="16" customFormat="1" ht="15" customHeight="1">
      <c r="A262" s="78">
        <v>3</v>
      </c>
      <c r="B262" s="79" t="s">
        <v>243</v>
      </c>
      <c r="C262" s="86" t="s">
        <v>34</v>
      </c>
      <c r="D262" s="22" t="s">
        <v>1</v>
      </c>
      <c r="E262" s="18">
        <f>E263+E264+E265+E266</f>
        <v>60034369.500000015</v>
      </c>
      <c r="F262" s="18">
        <f>F263+F264+F265+F266</f>
        <v>9280763.1999999993</v>
      </c>
      <c r="G262" s="18">
        <f t="shared" ref="G262:K262" si="107">G263+G264+G265+G266</f>
        <v>9697540.4000000004</v>
      </c>
      <c r="H262" s="18">
        <f t="shared" si="107"/>
        <v>10144050.399999999</v>
      </c>
      <c r="I262" s="18">
        <f t="shared" si="107"/>
        <v>10197808.5</v>
      </c>
      <c r="J262" s="18">
        <f t="shared" si="107"/>
        <v>10324145.199999999</v>
      </c>
      <c r="K262" s="18">
        <f t="shared" si="107"/>
        <v>10390061.799999999</v>
      </c>
      <c r="L262" s="37"/>
      <c r="M262" s="67" t="s">
        <v>26</v>
      </c>
      <c r="N262" s="16">
        <v>1</v>
      </c>
    </row>
    <row r="263" spans="1:14" s="16" customFormat="1">
      <c r="A263" s="78"/>
      <c r="B263" s="80"/>
      <c r="C263" s="87"/>
      <c r="D263" s="22" t="s">
        <v>2</v>
      </c>
      <c r="E263" s="18">
        <f>E268+E303+E318+E328+E348+E343+E373+E323+E402</f>
        <v>20885303.500000004</v>
      </c>
      <c r="F263" s="18">
        <f>F268+F303+F318+F328+F348+F343+F373+F323+F402</f>
        <v>3344113.5</v>
      </c>
      <c r="G263" s="18">
        <f t="shared" ref="G263:K263" si="108">G268+G303+G318+G328+G348+G343+G373+G323+G402</f>
        <v>3364883.6999999997</v>
      </c>
      <c r="H263" s="18">
        <f t="shared" si="108"/>
        <v>3424110.5</v>
      </c>
      <c r="I263" s="18">
        <f t="shared" si="108"/>
        <v>3477868.5999999996</v>
      </c>
      <c r="J263" s="18">
        <f t="shared" si="108"/>
        <v>3604205.3</v>
      </c>
      <c r="K263" s="18">
        <f t="shared" si="108"/>
        <v>3670121.9</v>
      </c>
      <c r="L263" s="38"/>
      <c r="M263" s="68"/>
      <c r="N263" s="16">
        <v>1</v>
      </c>
    </row>
    <row r="264" spans="1:14" s="16" customFormat="1">
      <c r="A264" s="78"/>
      <c r="B264" s="80"/>
      <c r="C264" s="87"/>
      <c r="D264" s="22" t="s">
        <v>3</v>
      </c>
      <c r="E264" s="18">
        <f t="shared" ref="E264" si="109">E269+E304+E319+E329+E349+E344+E374+E324+E403</f>
        <v>37853898.800000004</v>
      </c>
      <c r="F264" s="18">
        <f>F269+F304+F319+F329+F349+F344+F374+F324+F403</f>
        <v>5720788.5000000009</v>
      </c>
      <c r="G264" s="18">
        <f>G269+G304+G319+G329+G349+G344+G374+G324+G403</f>
        <v>6116795.5000000009</v>
      </c>
      <c r="H264" s="18">
        <f>H269+H304+H319+H329+H349+H344+H374+H324+H403</f>
        <v>6504078.7000000002</v>
      </c>
      <c r="I264" s="18">
        <f>I269+I304+I319+I329+I349+I344+I374+I324+I403</f>
        <v>6504078.7000000002</v>
      </c>
      <c r="J264" s="18">
        <f>J269+J304+J319+J329+J349+J344+J374+J324+J403</f>
        <v>6504078.7000000002</v>
      </c>
      <c r="K264" s="18">
        <f>K269+K304+K319+K329+K349+K344+K374+K324+K403</f>
        <v>6504078.7000000002</v>
      </c>
      <c r="L264" s="38"/>
      <c r="M264" s="68"/>
      <c r="N264" s="17">
        <f t="shared" ref="N264" si="110">I264-H264</f>
        <v>0</v>
      </c>
    </row>
    <row r="265" spans="1:14" s="16" customFormat="1">
      <c r="A265" s="78"/>
      <c r="B265" s="80"/>
      <c r="C265" s="87"/>
      <c r="D265" s="22" t="s">
        <v>4</v>
      </c>
      <c r="E265" s="18">
        <f t="shared" ref="E265" si="111">E270+E305+E320+E330+E350+E345+E375+E325+E404</f>
        <v>1295167.2</v>
      </c>
      <c r="F265" s="18">
        <f>F270+F305+F320+F330+F350+F345+F375+F325+F404</f>
        <v>215861.2</v>
      </c>
      <c r="G265" s="18">
        <f>G270+G305+G320+G330+G350+G345+G375+G325+G404</f>
        <v>215861.2</v>
      </c>
      <c r="H265" s="18">
        <f>H270+H305+H320+H330+H350+H345+H375+H325+H404</f>
        <v>215861.2</v>
      </c>
      <c r="I265" s="18">
        <f>I270+I305+I320+I330+I350+I345+I375+I325+I404</f>
        <v>215861.2</v>
      </c>
      <c r="J265" s="18">
        <f>J270+J305+J320+J330+J350+J345+J375+J325+J404</f>
        <v>215861.2</v>
      </c>
      <c r="K265" s="18">
        <f>K270+K305+K320+K330+K350+K345+K375+K325+K404</f>
        <v>215861.2</v>
      </c>
      <c r="L265" s="38"/>
      <c r="M265" s="68"/>
      <c r="N265" s="16">
        <v>1</v>
      </c>
    </row>
    <row r="266" spans="1:14" s="16" customFormat="1">
      <c r="A266" s="78"/>
      <c r="B266" s="81"/>
      <c r="C266" s="87"/>
      <c r="D266" s="22" t="s">
        <v>5</v>
      </c>
      <c r="E266" s="18">
        <f t="shared" ref="E266" si="112">E271+E306+E321+E331+E351+E346+E376+E326+E405</f>
        <v>0</v>
      </c>
      <c r="F266" s="18">
        <f>F271+F306+F321+F331+F351+F346+F376+F326+F405</f>
        <v>0</v>
      </c>
      <c r="G266" s="18">
        <f>G271+G306+G321+G331+G351+G346+G376+G326+G405</f>
        <v>0</v>
      </c>
      <c r="H266" s="18">
        <f>H271+H306+H321+H331+H351+H346+H376+H326+H405</f>
        <v>0</v>
      </c>
      <c r="I266" s="18">
        <f>I271+I306+I321+I331+I351+I346+I376+I326+I405</f>
        <v>0</v>
      </c>
      <c r="J266" s="18">
        <f>J271+J306+J321+J331+J351+J346+J376+J326+J405</f>
        <v>0</v>
      </c>
      <c r="K266" s="18">
        <f>K271+K306+K321+K331+K351+K346+K376+K326+K405</f>
        <v>0</v>
      </c>
      <c r="L266" s="38"/>
      <c r="M266" s="68"/>
      <c r="N266" s="16">
        <v>1</v>
      </c>
    </row>
    <row r="267" spans="1:14" s="16" customFormat="1" ht="30" customHeight="1">
      <c r="A267" s="59" t="s">
        <v>36</v>
      </c>
      <c r="B267" s="60" t="s">
        <v>234</v>
      </c>
      <c r="C267" s="63" t="s">
        <v>34</v>
      </c>
      <c r="D267" s="23" t="s">
        <v>1</v>
      </c>
      <c r="E267" s="30">
        <f>E268+E269+E270+E271</f>
        <v>26428336.900000002</v>
      </c>
      <c r="F267" s="24">
        <f>F268+F269+F270+F271</f>
        <v>4009608.3</v>
      </c>
      <c r="G267" s="24">
        <f t="shared" ref="G267:K267" si="113">G268+G269+G270+G271</f>
        <v>4238956.0999999996</v>
      </c>
      <c r="H267" s="24">
        <f t="shared" si="113"/>
        <v>4472378.3</v>
      </c>
      <c r="I267" s="24">
        <f t="shared" si="113"/>
        <v>4489473.5999999996</v>
      </c>
      <c r="J267" s="24">
        <f t="shared" si="113"/>
        <v>4576002</v>
      </c>
      <c r="K267" s="24">
        <f t="shared" si="113"/>
        <v>4641918.5999999996</v>
      </c>
      <c r="L267" s="69" t="s">
        <v>75</v>
      </c>
      <c r="M267" s="67" t="s">
        <v>26</v>
      </c>
      <c r="N267" s="16">
        <v>1</v>
      </c>
    </row>
    <row r="268" spans="1:14" s="16" customFormat="1" ht="30" customHeight="1">
      <c r="A268" s="59"/>
      <c r="B268" s="61"/>
      <c r="C268" s="63"/>
      <c r="D268" s="23" t="s">
        <v>2</v>
      </c>
      <c r="E268" s="30">
        <f>SUM(F268:K268)</f>
        <v>8074462.2999999998</v>
      </c>
      <c r="F268" s="24">
        <f>F273+F278+F283+F288</f>
        <v>1284544.3999999999</v>
      </c>
      <c r="G268" s="24">
        <f t="shared" ref="G268:K268" si="114">G273+G278+G283+G288</f>
        <v>1285497</v>
      </c>
      <c r="H268" s="24">
        <f t="shared" si="114"/>
        <v>1303540.3999999999</v>
      </c>
      <c r="I268" s="24">
        <f t="shared" si="114"/>
        <v>1320635.7</v>
      </c>
      <c r="J268" s="24">
        <f t="shared" si="114"/>
        <v>1407164.0999999999</v>
      </c>
      <c r="K268" s="24">
        <f t="shared" si="114"/>
        <v>1473080.7</v>
      </c>
      <c r="L268" s="70"/>
      <c r="M268" s="68"/>
      <c r="N268" s="16">
        <v>1</v>
      </c>
    </row>
    <row r="269" spans="1:14" s="16" customFormat="1" ht="30" customHeight="1">
      <c r="A269" s="59"/>
      <c r="B269" s="61"/>
      <c r="C269" s="63"/>
      <c r="D269" s="23" t="s">
        <v>3</v>
      </c>
      <c r="E269" s="43">
        <f t="shared" ref="E269:E271" si="115">SUM(F269:K269)</f>
        <v>18353874.600000001</v>
      </c>
      <c r="F269" s="24">
        <f>F274+F279+F284+F289</f>
        <v>2725063.9</v>
      </c>
      <c r="G269" s="24">
        <f t="shared" ref="G269:K269" si="116">G274+G279+G284+G289</f>
        <v>2953459.1</v>
      </c>
      <c r="H269" s="24">
        <f t="shared" si="116"/>
        <v>3168837.9</v>
      </c>
      <c r="I269" s="24">
        <f t="shared" si="116"/>
        <v>3168837.9</v>
      </c>
      <c r="J269" s="24">
        <f t="shared" si="116"/>
        <v>3168837.9</v>
      </c>
      <c r="K269" s="24">
        <f t="shared" si="116"/>
        <v>3168837.9</v>
      </c>
      <c r="L269" s="70"/>
      <c r="M269" s="68"/>
      <c r="N269" s="17">
        <f t="shared" ref="N269" si="117">I269-H269</f>
        <v>0</v>
      </c>
    </row>
    <row r="270" spans="1:14" s="16" customFormat="1" ht="30" customHeight="1">
      <c r="A270" s="59"/>
      <c r="B270" s="61"/>
      <c r="C270" s="63"/>
      <c r="D270" s="23" t="s">
        <v>4</v>
      </c>
      <c r="E270" s="47">
        <f t="shared" si="115"/>
        <v>0</v>
      </c>
      <c r="F270" s="48">
        <v>0</v>
      </c>
      <c r="G270" s="48">
        <v>0</v>
      </c>
      <c r="H270" s="48">
        <v>0</v>
      </c>
      <c r="I270" s="49">
        <v>0</v>
      </c>
      <c r="J270" s="49">
        <v>0</v>
      </c>
      <c r="K270" s="50">
        <v>0</v>
      </c>
      <c r="L270" s="70"/>
      <c r="M270" s="68"/>
      <c r="N270" s="16">
        <v>1</v>
      </c>
    </row>
    <row r="271" spans="1:14" s="16" customFormat="1" ht="30" customHeight="1">
      <c r="A271" s="59"/>
      <c r="B271" s="62"/>
      <c r="C271" s="63"/>
      <c r="D271" s="23" t="s">
        <v>5</v>
      </c>
      <c r="E271" s="47">
        <f t="shared" si="115"/>
        <v>0</v>
      </c>
      <c r="F271" s="48">
        <v>0</v>
      </c>
      <c r="G271" s="48">
        <v>0</v>
      </c>
      <c r="H271" s="48">
        <v>0</v>
      </c>
      <c r="I271" s="49">
        <v>0</v>
      </c>
      <c r="J271" s="49">
        <v>0</v>
      </c>
      <c r="K271" s="50">
        <v>0</v>
      </c>
      <c r="L271" s="70"/>
      <c r="M271" s="68"/>
      <c r="N271" s="16">
        <v>1</v>
      </c>
    </row>
    <row r="272" spans="1:14" s="16" customFormat="1" ht="18.95" customHeight="1">
      <c r="A272" s="59" t="s">
        <v>160</v>
      </c>
      <c r="B272" s="60" t="s">
        <v>76</v>
      </c>
      <c r="C272" s="63" t="s">
        <v>34</v>
      </c>
      <c r="D272" s="23" t="s">
        <v>1</v>
      </c>
      <c r="E272" s="30">
        <f>E273+E274+E275+E276</f>
        <v>8074462.2999999998</v>
      </c>
      <c r="F272" s="24">
        <f>F273+F274+F275+F276</f>
        <v>1284544.3999999999</v>
      </c>
      <c r="G272" s="24">
        <f t="shared" ref="G272:K272" si="118">G273+G274+G275+G276</f>
        <v>1285497</v>
      </c>
      <c r="H272" s="24">
        <f t="shared" si="118"/>
        <v>1303540.3999999999</v>
      </c>
      <c r="I272" s="24">
        <f t="shared" si="118"/>
        <v>1320635.7</v>
      </c>
      <c r="J272" s="24">
        <f t="shared" si="118"/>
        <v>1407164.0999999999</v>
      </c>
      <c r="K272" s="24">
        <f t="shared" si="118"/>
        <v>1473080.7</v>
      </c>
      <c r="L272" s="69" t="s">
        <v>97</v>
      </c>
      <c r="M272" s="67" t="s">
        <v>26</v>
      </c>
      <c r="N272" s="16">
        <v>1</v>
      </c>
    </row>
    <row r="273" spans="1:14" s="16" customFormat="1" ht="18.95" customHeight="1">
      <c r="A273" s="59"/>
      <c r="B273" s="61"/>
      <c r="C273" s="63"/>
      <c r="D273" s="23" t="s">
        <v>2</v>
      </c>
      <c r="E273" s="30">
        <f>SUM(F273:K273)</f>
        <v>8074462.2999999998</v>
      </c>
      <c r="F273" s="24">
        <v>1284544.3999999999</v>
      </c>
      <c r="G273" s="24">
        <v>1285497</v>
      </c>
      <c r="H273" s="24">
        <v>1303540.3999999999</v>
      </c>
      <c r="I273" s="25">
        <f>1386552.3-65916.6</f>
        <v>1320635.7</v>
      </c>
      <c r="J273" s="25">
        <f>1473080.7-65916.6</f>
        <v>1407164.0999999999</v>
      </c>
      <c r="K273" s="26">
        <v>1473080.7</v>
      </c>
      <c r="L273" s="70"/>
      <c r="M273" s="68"/>
      <c r="N273" s="16">
        <v>1</v>
      </c>
    </row>
    <row r="274" spans="1:14" s="16" customFormat="1" ht="18.95" customHeight="1">
      <c r="A274" s="59"/>
      <c r="B274" s="61"/>
      <c r="C274" s="63"/>
      <c r="D274" s="23" t="s">
        <v>3</v>
      </c>
      <c r="E274" s="47">
        <f t="shared" ref="E274:E276" si="119">SUM(F274:K274)</f>
        <v>0</v>
      </c>
      <c r="F274" s="48">
        <v>0</v>
      </c>
      <c r="G274" s="48">
        <v>0</v>
      </c>
      <c r="H274" s="48">
        <v>0</v>
      </c>
      <c r="I274" s="49">
        <v>0</v>
      </c>
      <c r="J274" s="49">
        <v>0</v>
      </c>
      <c r="K274" s="50">
        <v>0</v>
      </c>
      <c r="L274" s="70"/>
      <c r="M274" s="68"/>
      <c r="N274" s="17">
        <f>I274-H274</f>
        <v>0</v>
      </c>
    </row>
    <row r="275" spans="1:14" s="16" customFormat="1" ht="18.95" customHeight="1">
      <c r="A275" s="59"/>
      <c r="B275" s="61"/>
      <c r="C275" s="63"/>
      <c r="D275" s="23" t="s">
        <v>4</v>
      </c>
      <c r="E275" s="47">
        <f t="shared" si="119"/>
        <v>0</v>
      </c>
      <c r="F275" s="48">
        <v>0</v>
      </c>
      <c r="G275" s="48">
        <v>0</v>
      </c>
      <c r="H275" s="48">
        <v>0</v>
      </c>
      <c r="I275" s="49">
        <v>0</v>
      </c>
      <c r="J275" s="49">
        <v>0</v>
      </c>
      <c r="K275" s="50">
        <v>0</v>
      </c>
      <c r="L275" s="70"/>
      <c r="M275" s="68"/>
      <c r="N275" s="16">
        <v>1</v>
      </c>
    </row>
    <row r="276" spans="1:14" s="16" customFormat="1" ht="18.95" customHeight="1">
      <c r="A276" s="59"/>
      <c r="B276" s="62"/>
      <c r="C276" s="63"/>
      <c r="D276" s="23" t="s">
        <v>5</v>
      </c>
      <c r="E276" s="47">
        <f t="shared" si="119"/>
        <v>0</v>
      </c>
      <c r="F276" s="48">
        <v>0</v>
      </c>
      <c r="G276" s="48">
        <v>0</v>
      </c>
      <c r="H276" s="48">
        <v>0</v>
      </c>
      <c r="I276" s="49">
        <v>0</v>
      </c>
      <c r="J276" s="49">
        <v>0</v>
      </c>
      <c r="K276" s="50">
        <v>0</v>
      </c>
      <c r="L276" s="70"/>
      <c r="M276" s="68"/>
      <c r="N276" s="16">
        <v>1</v>
      </c>
    </row>
    <row r="277" spans="1:14" s="16" customFormat="1" ht="30" customHeight="1">
      <c r="A277" s="59" t="s">
        <v>161</v>
      </c>
      <c r="B277" s="60" t="s">
        <v>244</v>
      </c>
      <c r="C277" s="63" t="s">
        <v>34</v>
      </c>
      <c r="D277" s="23" t="s">
        <v>1</v>
      </c>
      <c r="E277" s="30">
        <f t="shared" ref="E277:E286" si="120">SUM(F277:K277)</f>
        <v>17806134.600000001</v>
      </c>
      <c r="F277" s="24">
        <f>F278+F279+F280+F281</f>
        <v>2633773.9</v>
      </c>
      <c r="G277" s="24">
        <f t="shared" ref="G277:K277" si="121">G278+G279+G280+G281</f>
        <v>2862169.1</v>
      </c>
      <c r="H277" s="24">
        <f t="shared" si="121"/>
        <v>3077547.9</v>
      </c>
      <c r="I277" s="24">
        <f t="shared" si="121"/>
        <v>3077547.9</v>
      </c>
      <c r="J277" s="24">
        <f t="shared" si="121"/>
        <v>3077547.9</v>
      </c>
      <c r="K277" s="24">
        <f t="shared" si="121"/>
        <v>3077547.9</v>
      </c>
      <c r="L277" s="69" t="s">
        <v>75</v>
      </c>
      <c r="M277" s="67" t="s">
        <v>26</v>
      </c>
      <c r="N277" s="16">
        <v>1</v>
      </c>
    </row>
    <row r="278" spans="1:14" s="16" customFormat="1" ht="24.75" customHeight="1">
      <c r="A278" s="59"/>
      <c r="B278" s="61"/>
      <c r="C278" s="63"/>
      <c r="D278" s="23" t="s">
        <v>2</v>
      </c>
      <c r="E278" s="30">
        <f t="shared" ref="E278" si="122">SUM(F278:K278)</f>
        <v>0</v>
      </c>
      <c r="F278" s="24">
        <v>0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70"/>
      <c r="M278" s="68"/>
      <c r="N278" s="16">
        <v>1</v>
      </c>
    </row>
    <row r="279" spans="1:14" s="16" customFormat="1" ht="30" customHeight="1">
      <c r="A279" s="59"/>
      <c r="B279" s="61"/>
      <c r="C279" s="63"/>
      <c r="D279" s="23" t="s">
        <v>3</v>
      </c>
      <c r="E279" s="30">
        <f t="shared" si="120"/>
        <v>17806134.600000001</v>
      </c>
      <c r="F279" s="24">
        <v>2633773.9</v>
      </c>
      <c r="G279" s="24">
        <v>2862169.1</v>
      </c>
      <c r="H279" s="24">
        <v>3077547.9</v>
      </c>
      <c r="I279" s="24">
        <v>3077547.9</v>
      </c>
      <c r="J279" s="24">
        <v>3077547.9</v>
      </c>
      <c r="K279" s="24">
        <v>3077547.9</v>
      </c>
      <c r="L279" s="70"/>
      <c r="M279" s="68"/>
      <c r="N279" s="17">
        <f>I279-H279</f>
        <v>0</v>
      </c>
    </row>
    <row r="280" spans="1:14" s="16" customFormat="1" ht="24" customHeight="1">
      <c r="A280" s="59"/>
      <c r="B280" s="61"/>
      <c r="C280" s="63"/>
      <c r="D280" s="23" t="s">
        <v>4</v>
      </c>
      <c r="E280" s="30">
        <f t="shared" si="120"/>
        <v>0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70"/>
      <c r="M280" s="68"/>
      <c r="N280" s="16">
        <v>1</v>
      </c>
    </row>
    <row r="281" spans="1:14" s="16" customFormat="1" ht="28.5" customHeight="1">
      <c r="A281" s="59"/>
      <c r="B281" s="62"/>
      <c r="C281" s="63"/>
      <c r="D281" s="23" t="s">
        <v>5</v>
      </c>
      <c r="E281" s="30">
        <f t="shared" si="120"/>
        <v>0</v>
      </c>
      <c r="F281" s="24">
        <v>0</v>
      </c>
      <c r="G281" s="24">
        <v>0</v>
      </c>
      <c r="H281" s="24">
        <v>0</v>
      </c>
      <c r="I281" s="24">
        <v>0</v>
      </c>
      <c r="J281" s="24">
        <v>0</v>
      </c>
      <c r="K281" s="24">
        <v>0</v>
      </c>
      <c r="L281" s="77"/>
      <c r="M281" s="68"/>
      <c r="N281" s="16">
        <v>1</v>
      </c>
    </row>
    <row r="282" spans="1:14" s="16" customFormat="1" ht="20.100000000000001" customHeight="1">
      <c r="A282" s="123" t="s">
        <v>162</v>
      </c>
      <c r="B282" s="60" t="s">
        <v>245</v>
      </c>
      <c r="C282" s="63" t="s">
        <v>34</v>
      </c>
      <c r="D282" s="23" t="s">
        <v>1</v>
      </c>
      <c r="E282" s="30">
        <f t="shared" si="120"/>
        <v>4984.8</v>
      </c>
      <c r="F282" s="24">
        <f>F283+F284+F285+F286</f>
        <v>830.8</v>
      </c>
      <c r="G282" s="24">
        <f t="shared" ref="G282:K282" si="123">G283+G284+G285+G286</f>
        <v>830.8</v>
      </c>
      <c r="H282" s="24">
        <f t="shared" si="123"/>
        <v>830.8</v>
      </c>
      <c r="I282" s="24">
        <f t="shared" si="123"/>
        <v>830.8</v>
      </c>
      <c r="J282" s="24">
        <f t="shared" si="123"/>
        <v>830.8</v>
      </c>
      <c r="K282" s="24">
        <f t="shared" si="123"/>
        <v>830.8</v>
      </c>
      <c r="L282" s="69" t="s">
        <v>78</v>
      </c>
      <c r="M282" s="67" t="s">
        <v>26</v>
      </c>
      <c r="N282" s="16">
        <v>1</v>
      </c>
    </row>
    <row r="283" spans="1:14" s="16" customFormat="1" ht="20.100000000000001" customHeight="1">
      <c r="A283" s="124"/>
      <c r="B283" s="61"/>
      <c r="C283" s="63"/>
      <c r="D283" s="23" t="s">
        <v>2</v>
      </c>
      <c r="E283" s="30">
        <f t="shared" si="120"/>
        <v>0</v>
      </c>
      <c r="F283" s="24">
        <v>0</v>
      </c>
      <c r="G283" s="24">
        <v>0</v>
      </c>
      <c r="H283" s="24">
        <v>0</v>
      </c>
      <c r="I283" s="25">
        <v>0</v>
      </c>
      <c r="J283" s="25">
        <v>0</v>
      </c>
      <c r="K283" s="26">
        <v>0</v>
      </c>
      <c r="L283" s="70"/>
      <c r="M283" s="68"/>
      <c r="N283" s="16">
        <v>1</v>
      </c>
    </row>
    <row r="284" spans="1:14" s="16" customFormat="1" ht="20.100000000000001" customHeight="1">
      <c r="A284" s="124"/>
      <c r="B284" s="61"/>
      <c r="C284" s="63"/>
      <c r="D284" s="23" t="s">
        <v>3</v>
      </c>
      <c r="E284" s="30">
        <f t="shared" si="120"/>
        <v>4984.8</v>
      </c>
      <c r="F284" s="24">
        <f>830.8</f>
        <v>830.8</v>
      </c>
      <c r="G284" s="24">
        <f t="shared" ref="G284:K284" si="124">830.8</f>
        <v>830.8</v>
      </c>
      <c r="H284" s="24">
        <f t="shared" si="124"/>
        <v>830.8</v>
      </c>
      <c r="I284" s="24">
        <f t="shared" si="124"/>
        <v>830.8</v>
      </c>
      <c r="J284" s="24">
        <f t="shared" si="124"/>
        <v>830.8</v>
      </c>
      <c r="K284" s="24">
        <f t="shared" si="124"/>
        <v>830.8</v>
      </c>
      <c r="L284" s="70"/>
      <c r="M284" s="68"/>
      <c r="N284" s="17">
        <f>I284-H284</f>
        <v>0</v>
      </c>
    </row>
    <row r="285" spans="1:14" s="16" customFormat="1" ht="20.100000000000001" customHeight="1">
      <c r="A285" s="124"/>
      <c r="B285" s="61"/>
      <c r="C285" s="63"/>
      <c r="D285" s="23" t="s">
        <v>4</v>
      </c>
      <c r="E285" s="30">
        <f t="shared" si="120"/>
        <v>0</v>
      </c>
      <c r="F285" s="24">
        <v>0</v>
      </c>
      <c r="G285" s="24">
        <v>0</v>
      </c>
      <c r="H285" s="24">
        <v>0</v>
      </c>
      <c r="I285" s="25">
        <v>0</v>
      </c>
      <c r="J285" s="25">
        <v>0</v>
      </c>
      <c r="K285" s="26">
        <v>0</v>
      </c>
      <c r="L285" s="70"/>
      <c r="M285" s="68"/>
      <c r="N285" s="16">
        <v>1</v>
      </c>
    </row>
    <row r="286" spans="1:14" s="16" customFormat="1" ht="20.100000000000001" customHeight="1">
      <c r="A286" s="125"/>
      <c r="B286" s="62"/>
      <c r="C286" s="63"/>
      <c r="D286" s="23" t="s">
        <v>5</v>
      </c>
      <c r="E286" s="30">
        <f t="shared" si="120"/>
        <v>0</v>
      </c>
      <c r="F286" s="24">
        <v>0</v>
      </c>
      <c r="G286" s="24">
        <v>0</v>
      </c>
      <c r="H286" s="24">
        <v>0</v>
      </c>
      <c r="I286" s="25">
        <v>0</v>
      </c>
      <c r="J286" s="25">
        <v>0</v>
      </c>
      <c r="K286" s="26">
        <v>0</v>
      </c>
      <c r="L286" s="77"/>
      <c r="M286" s="68"/>
      <c r="N286" s="16">
        <v>1</v>
      </c>
    </row>
    <row r="287" spans="1:14" s="16" customFormat="1" ht="20.100000000000001" customHeight="1">
      <c r="A287" s="123" t="s">
        <v>163</v>
      </c>
      <c r="B287" s="60" t="s">
        <v>79</v>
      </c>
      <c r="C287" s="63" t="s">
        <v>34</v>
      </c>
      <c r="D287" s="23" t="s">
        <v>1</v>
      </c>
      <c r="E287" s="30">
        <f>E288+E289+E290+E291</f>
        <v>542755.19999999995</v>
      </c>
      <c r="F287" s="24">
        <f>F288+F289+F290+F291</f>
        <v>90459.199999999997</v>
      </c>
      <c r="G287" s="24">
        <f t="shared" ref="G287:K287" si="125">G288+G289+G290+G291</f>
        <v>90459.199999999997</v>
      </c>
      <c r="H287" s="24">
        <f t="shared" si="125"/>
        <v>90459.199999999997</v>
      </c>
      <c r="I287" s="24">
        <f t="shared" si="125"/>
        <v>90459.199999999997</v>
      </c>
      <c r="J287" s="24">
        <f t="shared" si="125"/>
        <v>90459.199999999997</v>
      </c>
      <c r="K287" s="24">
        <f t="shared" si="125"/>
        <v>90459.199999999997</v>
      </c>
      <c r="L287" s="69" t="s">
        <v>77</v>
      </c>
      <c r="M287" s="67" t="s">
        <v>28</v>
      </c>
      <c r="N287" s="16">
        <v>1</v>
      </c>
    </row>
    <row r="288" spans="1:14" s="16" customFormat="1" ht="20.100000000000001" customHeight="1">
      <c r="A288" s="124"/>
      <c r="B288" s="61"/>
      <c r="C288" s="63"/>
      <c r="D288" s="23" t="s">
        <v>2</v>
      </c>
      <c r="E288" s="30">
        <f>SUM(F288:K288)</f>
        <v>0</v>
      </c>
      <c r="F288" s="24">
        <f>F293+F298</f>
        <v>0</v>
      </c>
      <c r="G288" s="24">
        <f t="shared" ref="G288:K288" si="126">G293+G298</f>
        <v>0</v>
      </c>
      <c r="H288" s="24">
        <f t="shared" si="126"/>
        <v>0</v>
      </c>
      <c r="I288" s="24">
        <f t="shared" si="126"/>
        <v>0</v>
      </c>
      <c r="J288" s="24">
        <f t="shared" si="126"/>
        <v>0</v>
      </c>
      <c r="K288" s="24">
        <f t="shared" si="126"/>
        <v>0</v>
      </c>
      <c r="L288" s="70"/>
      <c r="M288" s="68"/>
      <c r="N288" s="16">
        <v>1</v>
      </c>
    </row>
    <row r="289" spans="1:14" s="16" customFormat="1" ht="20.100000000000001" customHeight="1">
      <c r="A289" s="124"/>
      <c r="B289" s="61"/>
      <c r="C289" s="63"/>
      <c r="D289" s="23" t="s">
        <v>3</v>
      </c>
      <c r="E289" s="24">
        <f t="shared" ref="E289:F289" si="127">E294+E299</f>
        <v>542755.19999999995</v>
      </c>
      <c r="F289" s="24">
        <f t="shared" si="127"/>
        <v>90459.199999999997</v>
      </c>
      <c r="G289" s="24">
        <f t="shared" ref="G289:K289" si="128">G294+G299</f>
        <v>90459.199999999997</v>
      </c>
      <c r="H289" s="24">
        <f t="shared" si="128"/>
        <v>90459.199999999997</v>
      </c>
      <c r="I289" s="24">
        <f t="shared" si="128"/>
        <v>90459.199999999997</v>
      </c>
      <c r="J289" s="24">
        <f t="shared" si="128"/>
        <v>90459.199999999997</v>
      </c>
      <c r="K289" s="24">
        <f t="shared" si="128"/>
        <v>90459.199999999997</v>
      </c>
      <c r="L289" s="70"/>
      <c r="M289" s="68"/>
      <c r="N289" s="17">
        <f t="shared" ref="N289" si="129">I289-H289</f>
        <v>0</v>
      </c>
    </row>
    <row r="290" spans="1:14" s="16" customFormat="1" ht="20.100000000000001" customHeight="1">
      <c r="A290" s="124"/>
      <c r="B290" s="61"/>
      <c r="C290" s="63"/>
      <c r="D290" s="23" t="s">
        <v>4</v>
      </c>
      <c r="E290" s="30">
        <f t="shared" ref="E290:E291" si="130">SUM(F290:K290)</f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70"/>
      <c r="M290" s="68"/>
      <c r="N290" s="16">
        <v>1</v>
      </c>
    </row>
    <row r="291" spans="1:14" s="16" customFormat="1" ht="20.100000000000001" customHeight="1">
      <c r="A291" s="125"/>
      <c r="B291" s="62"/>
      <c r="C291" s="63"/>
      <c r="D291" s="23" t="s">
        <v>5</v>
      </c>
      <c r="E291" s="30">
        <f t="shared" si="130"/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70"/>
      <c r="M291" s="68"/>
      <c r="N291" s="16">
        <v>1</v>
      </c>
    </row>
    <row r="292" spans="1:14" s="16" customFormat="1" ht="15" customHeight="1">
      <c r="A292" s="123" t="s">
        <v>164</v>
      </c>
      <c r="B292" s="60" t="s">
        <v>124</v>
      </c>
      <c r="C292" s="64" t="s">
        <v>34</v>
      </c>
      <c r="D292" s="23" t="s">
        <v>1</v>
      </c>
      <c r="E292" s="30">
        <f>SUM(E293:E296)</f>
        <v>10642.2</v>
      </c>
      <c r="F292" s="24">
        <f>SUM(F293:F296)</f>
        <v>1773.7</v>
      </c>
      <c r="G292" s="24">
        <f>SUM(G293:G296)</f>
        <v>1773.7</v>
      </c>
      <c r="H292" s="24">
        <f>SUM(H293:H296)</f>
        <v>1773.7</v>
      </c>
      <c r="I292" s="24">
        <f t="shared" ref="I292:K292" si="131">SUM(I293:I296)</f>
        <v>1773.7</v>
      </c>
      <c r="J292" s="24">
        <f t="shared" si="131"/>
        <v>1773.7</v>
      </c>
      <c r="K292" s="24">
        <f t="shared" si="131"/>
        <v>1773.7</v>
      </c>
      <c r="L292" s="70"/>
      <c r="M292" s="68"/>
      <c r="N292" s="16">
        <v>1</v>
      </c>
    </row>
    <row r="293" spans="1:14" s="16" customFormat="1">
      <c r="A293" s="124"/>
      <c r="B293" s="61"/>
      <c r="C293" s="65"/>
      <c r="D293" s="23" t="s">
        <v>2</v>
      </c>
      <c r="E293" s="30">
        <f>SUM(F293:K293)</f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70"/>
      <c r="M293" s="68"/>
      <c r="N293" s="16">
        <v>1</v>
      </c>
    </row>
    <row r="294" spans="1:14" s="16" customFormat="1">
      <c r="A294" s="124"/>
      <c r="B294" s="61"/>
      <c r="C294" s="65"/>
      <c r="D294" s="23" t="s">
        <v>3</v>
      </c>
      <c r="E294" s="30">
        <f t="shared" ref="E294:E296" si="132">SUM(F294:K294)</f>
        <v>10642.2</v>
      </c>
      <c r="F294" s="24">
        <v>1773.7</v>
      </c>
      <c r="G294" s="24">
        <v>1773.7</v>
      </c>
      <c r="H294" s="24">
        <v>1773.7</v>
      </c>
      <c r="I294" s="24">
        <v>1773.7</v>
      </c>
      <c r="J294" s="24">
        <v>1773.7</v>
      </c>
      <c r="K294" s="24">
        <v>1773.7</v>
      </c>
      <c r="L294" s="70"/>
      <c r="M294" s="68"/>
      <c r="N294" s="17">
        <f t="shared" ref="N294" si="133">I294-H294</f>
        <v>0</v>
      </c>
    </row>
    <row r="295" spans="1:14" s="16" customFormat="1">
      <c r="A295" s="124"/>
      <c r="B295" s="61"/>
      <c r="C295" s="65"/>
      <c r="D295" s="23" t="s">
        <v>4</v>
      </c>
      <c r="E295" s="30">
        <f t="shared" si="132"/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70"/>
      <c r="M295" s="68"/>
      <c r="N295" s="16">
        <v>1</v>
      </c>
    </row>
    <row r="296" spans="1:14" s="16" customFormat="1" ht="64.5" customHeight="1">
      <c r="A296" s="125"/>
      <c r="B296" s="62"/>
      <c r="C296" s="65"/>
      <c r="D296" s="23" t="s">
        <v>5</v>
      </c>
      <c r="E296" s="30">
        <f t="shared" si="132"/>
        <v>0</v>
      </c>
      <c r="F296" s="24">
        <v>0</v>
      </c>
      <c r="G296" s="24">
        <v>0</v>
      </c>
      <c r="H296" s="24">
        <v>0</v>
      </c>
      <c r="I296" s="24">
        <v>0</v>
      </c>
      <c r="J296" s="24">
        <v>0</v>
      </c>
      <c r="K296" s="24">
        <v>0</v>
      </c>
      <c r="L296" s="70"/>
      <c r="M296" s="68"/>
      <c r="N296" s="16">
        <v>1</v>
      </c>
    </row>
    <row r="297" spans="1:14" s="16" customFormat="1" ht="15" customHeight="1">
      <c r="A297" s="123" t="s">
        <v>165</v>
      </c>
      <c r="B297" s="60" t="s">
        <v>125</v>
      </c>
      <c r="C297" s="64" t="s">
        <v>34</v>
      </c>
      <c r="D297" s="23" t="s">
        <v>1</v>
      </c>
      <c r="E297" s="30">
        <f>SUM(E298:E301)</f>
        <v>532113</v>
      </c>
      <c r="F297" s="24">
        <f>SUM(F298:F301)</f>
        <v>88685.5</v>
      </c>
      <c r="G297" s="24">
        <f>SUM(G298:G301)</f>
        <v>88685.5</v>
      </c>
      <c r="H297" s="24">
        <f>SUM(H298:H301)</f>
        <v>88685.5</v>
      </c>
      <c r="I297" s="24">
        <f t="shared" ref="I297:K297" si="134">SUM(I298:I301)</f>
        <v>88685.5</v>
      </c>
      <c r="J297" s="24">
        <f t="shared" si="134"/>
        <v>88685.5</v>
      </c>
      <c r="K297" s="24">
        <f t="shared" si="134"/>
        <v>88685.5</v>
      </c>
      <c r="L297" s="70"/>
      <c r="M297" s="68"/>
      <c r="N297" s="16">
        <v>1</v>
      </c>
    </row>
    <row r="298" spans="1:14" s="16" customFormat="1">
      <c r="A298" s="124"/>
      <c r="B298" s="61"/>
      <c r="C298" s="65"/>
      <c r="D298" s="23" t="s">
        <v>2</v>
      </c>
      <c r="E298" s="30">
        <v>0</v>
      </c>
      <c r="F298" s="24">
        <v>0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70"/>
      <c r="M298" s="68"/>
      <c r="N298" s="16">
        <v>1</v>
      </c>
    </row>
    <row r="299" spans="1:14" s="16" customFormat="1">
      <c r="A299" s="124"/>
      <c r="B299" s="61"/>
      <c r="C299" s="65"/>
      <c r="D299" s="23" t="s">
        <v>3</v>
      </c>
      <c r="E299" s="30">
        <f t="shared" ref="E299:E301" si="135">SUM(F299:K299)</f>
        <v>532113</v>
      </c>
      <c r="F299" s="24">
        <v>88685.5</v>
      </c>
      <c r="G299" s="24">
        <v>88685.5</v>
      </c>
      <c r="H299" s="24">
        <v>88685.5</v>
      </c>
      <c r="I299" s="24">
        <v>88685.5</v>
      </c>
      <c r="J299" s="24">
        <v>88685.5</v>
      </c>
      <c r="K299" s="24">
        <v>88685.5</v>
      </c>
      <c r="L299" s="70"/>
      <c r="M299" s="68"/>
      <c r="N299" s="17">
        <f t="shared" ref="N299" si="136">I299-H299</f>
        <v>0</v>
      </c>
    </row>
    <row r="300" spans="1:14" s="16" customFormat="1">
      <c r="A300" s="124"/>
      <c r="B300" s="61"/>
      <c r="C300" s="65"/>
      <c r="D300" s="23" t="s">
        <v>4</v>
      </c>
      <c r="E300" s="30">
        <f t="shared" si="135"/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70"/>
      <c r="M300" s="68"/>
      <c r="N300" s="16">
        <v>1</v>
      </c>
    </row>
    <row r="301" spans="1:14" s="16" customFormat="1">
      <c r="A301" s="125"/>
      <c r="B301" s="62"/>
      <c r="C301" s="65"/>
      <c r="D301" s="23" t="s">
        <v>5</v>
      </c>
      <c r="E301" s="30">
        <f t="shared" si="135"/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77"/>
      <c r="M301" s="89"/>
      <c r="N301" s="16">
        <v>1</v>
      </c>
    </row>
    <row r="302" spans="1:14" s="16" customFormat="1" ht="27" customHeight="1">
      <c r="A302" s="59" t="s">
        <v>37</v>
      </c>
      <c r="B302" s="60" t="s">
        <v>232</v>
      </c>
      <c r="C302" s="63" t="s">
        <v>34</v>
      </c>
      <c r="D302" s="23" t="s">
        <v>1</v>
      </c>
      <c r="E302" s="30">
        <f>SUM(F302:K302)</f>
        <v>22151378.100000001</v>
      </c>
      <c r="F302" s="24">
        <f>F303+F304+F305+F306</f>
        <v>3416034.6</v>
      </c>
      <c r="G302" s="24">
        <f t="shared" ref="G302:K302" si="137">G303+G304+G305+G306</f>
        <v>3573563.4</v>
      </c>
      <c r="H302" s="24">
        <f t="shared" si="137"/>
        <v>3757411</v>
      </c>
      <c r="I302" s="24">
        <f t="shared" si="137"/>
        <v>3785994.9</v>
      </c>
      <c r="J302" s="24">
        <f t="shared" si="137"/>
        <v>3809187.0999999996</v>
      </c>
      <c r="K302" s="24">
        <f t="shared" si="137"/>
        <v>3809187.0999999996</v>
      </c>
      <c r="L302" s="69" t="s">
        <v>98</v>
      </c>
      <c r="M302" s="67" t="s">
        <v>25</v>
      </c>
      <c r="N302" s="16">
        <v>1</v>
      </c>
    </row>
    <row r="303" spans="1:14" s="16" customFormat="1" ht="21" customHeight="1">
      <c r="A303" s="59"/>
      <c r="B303" s="61"/>
      <c r="C303" s="63"/>
      <c r="D303" s="23" t="s">
        <v>2</v>
      </c>
      <c r="E303" s="30">
        <f t="shared" ref="E303:E349" si="138">SUM(F303:K303)</f>
        <v>4180318.8999999994</v>
      </c>
      <c r="F303" s="24">
        <f>F308+F313</f>
        <v>675137.5</v>
      </c>
      <c r="G303" s="24">
        <f t="shared" ref="G303:K303" si="139">G308+G313</f>
        <v>665054.5</v>
      </c>
      <c r="H303" s="24">
        <f t="shared" si="139"/>
        <v>676997.7</v>
      </c>
      <c r="I303" s="24">
        <f t="shared" si="139"/>
        <v>705581.6</v>
      </c>
      <c r="J303" s="24">
        <f t="shared" si="139"/>
        <v>728773.8</v>
      </c>
      <c r="K303" s="24">
        <f t="shared" si="139"/>
        <v>728773.8</v>
      </c>
      <c r="L303" s="70"/>
      <c r="M303" s="68"/>
      <c r="N303" s="16">
        <v>1</v>
      </c>
    </row>
    <row r="304" spans="1:14" s="16" customFormat="1">
      <c r="A304" s="59"/>
      <c r="B304" s="61"/>
      <c r="C304" s="63"/>
      <c r="D304" s="23" t="s">
        <v>3</v>
      </c>
      <c r="E304" s="30">
        <f t="shared" si="138"/>
        <v>17971059.200000003</v>
      </c>
      <c r="F304" s="24">
        <f>F309+F314</f>
        <v>2740897.1</v>
      </c>
      <c r="G304" s="24">
        <f t="shared" ref="G304:K304" si="140">G309+G314</f>
        <v>2908508.9</v>
      </c>
      <c r="H304" s="24">
        <f t="shared" si="140"/>
        <v>3080413.3</v>
      </c>
      <c r="I304" s="24">
        <f t="shared" si="140"/>
        <v>3080413.3</v>
      </c>
      <c r="J304" s="24">
        <f t="shared" si="140"/>
        <v>3080413.3</v>
      </c>
      <c r="K304" s="24">
        <f t="shared" si="140"/>
        <v>3080413.3</v>
      </c>
      <c r="L304" s="70"/>
      <c r="M304" s="68"/>
      <c r="N304" s="17">
        <f t="shared" ref="N304" si="141">I304-H304</f>
        <v>0</v>
      </c>
    </row>
    <row r="305" spans="1:14" s="16" customFormat="1">
      <c r="A305" s="59"/>
      <c r="B305" s="61"/>
      <c r="C305" s="63"/>
      <c r="D305" s="23" t="s">
        <v>4</v>
      </c>
      <c r="E305" s="30">
        <f t="shared" si="138"/>
        <v>0</v>
      </c>
      <c r="F305" s="24">
        <v>0</v>
      </c>
      <c r="G305" s="24">
        <v>0</v>
      </c>
      <c r="H305" s="24">
        <v>0</v>
      </c>
      <c r="I305" s="25">
        <v>0</v>
      </c>
      <c r="J305" s="25">
        <v>0</v>
      </c>
      <c r="K305" s="26">
        <v>0</v>
      </c>
      <c r="L305" s="70"/>
      <c r="M305" s="68"/>
      <c r="N305" s="16">
        <v>1</v>
      </c>
    </row>
    <row r="306" spans="1:14" s="16" customFormat="1">
      <c r="A306" s="59"/>
      <c r="B306" s="62"/>
      <c r="C306" s="63"/>
      <c r="D306" s="23" t="s">
        <v>5</v>
      </c>
      <c r="E306" s="30">
        <f t="shared" si="138"/>
        <v>0</v>
      </c>
      <c r="F306" s="24">
        <v>0</v>
      </c>
      <c r="G306" s="24">
        <v>0</v>
      </c>
      <c r="H306" s="24">
        <v>0</v>
      </c>
      <c r="I306" s="25">
        <v>0</v>
      </c>
      <c r="J306" s="25">
        <v>0</v>
      </c>
      <c r="K306" s="26">
        <v>0</v>
      </c>
      <c r="L306" s="70"/>
      <c r="M306" s="68"/>
      <c r="N306" s="16">
        <v>1</v>
      </c>
    </row>
    <row r="307" spans="1:14" s="16" customFormat="1" ht="27" customHeight="1">
      <c r="A307" s="59" t="s">
        <v>166</v>
      </c>
      <c r="B307" s="60" t="s">
        <v>76</v>
      </c>
      <c r="C307" s="63" t="s">
        <v>34</v>
      </c>
      <c r="D307" s="23" t="s">
        <v>1</v>
      </c>
      <c r="E307" s="30">
        <f>SUM(F307:K307)</f>
        <v>4180318.8999999994</v>
      </c>
      <c r="F307" s="24">
        <f>F308+F309+F310+F311</f>
        <v>675137.5</v>
      </c>
      <c r="G307" s="24">
        <f t="shared" ref="G307:K307" si="142">G308+G309+G310+G311</f>
        <v>665054.5</v>
      </c>
      <c r="H307" s="24">
        <f t="shared" si="142"/>
        <v>676997.7</v>
      </c>
      <c r="I307" s="24">
        <f t="shared" si="142"/>
        <v>705581.6</v>
      </c>
      <c r="J307" s="24">
        <f t="shared" si="142"/>
        <v>728773.8</v>
      </c>
      <c r="K307" s="24">
        <f t="shared" si="142"/>
        <v>728773.8</v>
      </c>
      <c r="L307" s="71" t="s">
        <v>98</v>
      </c>
      <c r="M307" s="67" t="s">
        <v>102</v>
      </c>
      <c r="N307" s="16">
        <v>1</v>
      </c>
    </row>
    <row r="308" spans="1:14" s="16" customFormat="1" ht="21" customHeight="1">
      <c r="A308" s="59"/>
      <c r="B308" s="61"/>
      <c r="C308" s="63"/>
      <c r="D308" s="23" t="s">
        <v>2</v>
      </c>
      <c r="E308" s="30">
        <f t="shared" ref="E308:E316" si="143">SUM(F308:K308)</f>
        <v>4180318.8999999994</v>
      </c>
      <c r="F308" s="24">
        <v>675137.5</v>
      </c>
      <c r="G308" s="24">
        <v>665054.5</v>
      </c>
      <c r="H308" s="24">
        <v>676997.7</v>
      </c>
      <c r="I308" s="25">
        <f>765581.6-60000</f>
        <v>705581.6</v>
      </c>
      <c r="J308" s="25">
        <f>788773.8-60000</f>
        <v>728773.8</v>
      </c>
      <c r="K308" s="26">
        <f>788773.8-60000</f>
        <v>728773.8</v>
      </c>
      <c r="L308" s="118"/>
      <c r="M308" s="68"/>
      <c r="N308" s="16">
        <v>1</v>
      </c>
    </row>
    <row r="309" spans="1:14" s="16" customFormat="1">
      <c r="A309" s="59"/>
      <c r="B309" s="61"/>
      <c r="C309" s="63"/>
      <c r="D309" s="23" t="s">
        <v>3</v>
      </c>
      <c r="E309" s="30">
        <f t="shared" si="143"/>
        <v>0</v>
      </c>
      <c r="F309" s="24">
        <v>0</v>
      </c>
      <c r="G309" s="24">
        <v>0</v>
      </c>
      <c r="H309" s="24">
        <v>0</v>
      </c>
      <c r="I309" s="25">
        <v>0</v>
      </c>
      <c r="J309" s="25">
        <v>0</v>
      </c>
      <c r="K309" s="26">
        <v>0</v>
      </c>
      <c r="L309" s="118"/>
      <c r="M309" s="68"/>
      <c r="N309" s="17">
        <f t="shared" ref="N309" si="144">I309-H309</f>
        <v>0</v>
      </c>
    </row>
    <row r="310" spans="1:14" s="16" customFormat="1">
      <c r="A310" s="59"/>
      <c r="B310" s="61"/>
      <c r="C310" s="63"/>
      <c r="D310" s="23" t="s">
        <v>4</v>
      </c>
      <c r="E310" s="30">
        <f t="shared" si="143"/>
        <v>0</v>
      </c>
      <c r="F310" s="24">
        <v>0</v>
      </c>
      <c r="G310" s="24">
        <v>0</v>
      </c>
      <c r="H310" s="24">
        <v>0</v>
      </c>
      <c r="I310" s="25">
        <v>0</v>
      </c>
      <c r="J310" s="25">
        <v>0</v>
      </c>
      <c r="K310" s="26">
        <v>0</v>
      </c>
      <c r="L310" s="118"/>
      <c r="M310" s="68"/>
      <c r="N310" s="16">
        <v>1</v>
      </c>
    </row>
    <row r="311" spans="1:14" s="16" customFormat="1">
      <c r="A311" s="59"/>
      <c r="B311" s="62"/>
      <c r="C311" s="63"/>
      <c r="D311" s="23" t="s">
        <v>5</v>
      </c>
      <c r="E311" s="30">
        <f t="shared" si="143"/>
        <v>0</v>
      </c>
      <c r="F311" s="24">
        <v>0</v>
      </c>
      <c r="G311" s="24">
        <v>0</v>
      </c>
      <c r="H311" s="24">
        <v>0</v>
      </c>
      <c r="I311" s="25">
        <v>0</v>
      </c>
      <c r="J311" s="25">
        <v>0</v>
      </c>
      <c r="K311" s="26">
        <v>0</v>
      </c>
      <c r="L311" s="118"/>
      <c r="M311" s="68"/>
      <c r="N311" s="16">
        <v>1</v>
      </c>
    </row>
    <row r="312" spans="1:14" s="16" customFormat="1" ht="15" customHeight="1">
      <c r="A312" s="59" t="s">
        <v>167</v>
      </c>
      <c r="B312" s="60" t="s">
        <v>246</v>
      </c>
      <c r="C312" s="63" t="s">
        <v>34</v>
      </c>
      <c r="D312" s="23" t="s">
        <v>1</v>
      </c>
      <c r="E312" s="30">
        <f t="shared" si="143"/>
        <v>17971059.200000003</v>
      </c>
      <c r="F312" s="24">
        <f>F313+F314+F315+F316</f>
        <v>2740897.1</v>
      </c>
      <c r="G312" s="24">
        <f t="shared" ref="G312:K312" si="145">G313+G314+G315+G316</f>
        <v>2908508.9</v>
      </c>
      <c r="H312" s="24">
        <f t="shared" si="145"/>
        <v>3080413.3</v>
      </c>
      <c r="I312" s="24">
        <f t="shared" si="145"/>
        <v>3080413.3</v>
      </c>
      <c r="J312" s="24">
        <f t="shared" si="145"/>
        <v>3080413.3</v>
      </c>
      <c r="K312" s="24">
        <f t="shared" si="145"/>
        <v>3080413.3</v>
      </c>
      <c r="L312" s="118"/>
      <c r="M312" s="68"/>
      <c r="N312" s="16">
        <v>1</v>
      </c>
    </row>
    <row r="313" spans="1:14" s="16" customFormat="1">
      <c r="A313" s="59"/>
      <c r="B313" s="61"/>
      <c r="C313" s="63"/>
      <c r="D313" s="23" t="s">
        <v>2</v>
      </c>
      <c r="E313" s="30">
        <f t="shared" si="143"/>
        <v>0</v>
      </c>
      <c r="F313" s="24">
        <v>0</v>
      </c>
      <c r="G313" s="24">
        <v>0</v>
      </c>
      <c r="H313" s="24">
        <v>0</v>
      </c>
      <c r="I313" s="25">
        <v>0</v>
      </c>
      <c r="J313" s="25">
        <v>0</v>
      </c>
      <c r="K313" s="26">
        <v>0</v>
      </c>
      <c r="L313" s="118"/>
      <c r="M313" s="68"/>
      <c r="N313" s="16">
        <v>1</v>
      </c>
    </row>
    <row r="314" spans="1:14" s="16" customFormat="1">
      <c r="A314" s="59"/>
      <c r="B314" s="61"/>
      <c r="C314" s="63"/>
      <c r="D314" s="23" t="s">
        <v>3</v>
      </c>
      <c r="E314" s="30">
        <f t="shared" si="143"/>
        <v>17971059.200000003</v>
      </c>
      <c r="F314" s="24">
        <v>2740897.1</v>
      </c>
      <c r="G314" s="24">
        <v>2908508.9</v>
      </c>
      <c r="H314" s="24">
        <v>3080413.3</v>
      </c>
      <c r="I314" s="24">
        <v>3080413.3</v>
      </c>
      <c r="J314" s="24">
        <v>3080413.3</v>
      </c>
      <c r="K314" s="24">
        <v>3080413.3</v>
      </c>
      <c r="L314" s="118"/>
      <c r="M314" s="68"/>
      <c r="N314" s="17">
        <f t="shared" ref="N314" si="146">I314-H314</f>
        <v>0</v>
      </c>
    </row>
    <row r="315" spans="1:14" s="16" customFormat="1">
      <c r="A315" s="59"/>
      <c r="B315" s="61"/>
      <c r="C315" s="63"/>
      <c r="D315" s="23" t="s">
        <v>4</v>
      </c>
      <c r="E315" s="30">
        <f t="shared" si="143"/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118"/>
      <c r="M315" s="68"/>
      <c r="N315" s="16">
        <v>1</v>
      </c>
    </row>
    <row r="316" spans="1:14" s="16" customFormat="1">
      <c r="A316" s="59"/>
      <c r="B316" s="62"/>
      <c r="C316" s="63"/>
      <c r="D316" s="23" t="s">
        <v>5</v>
      </c>
      <c r="E316" s="30">
        <f t="shared" si="143"/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119"/>
      <c r="M316" s="89"/>
      <c r="N316" s="16">
        <v>1</v>
      </c>
    </row>
    <row r="317" spans="1:14" s="16" customFormat="1" ht="15" customHeight="1">
      <c r="A317" s="59" t="s">
        <v>38</v>
      </c>
      <c r="B317" s="60" t="s">
        <v>80</v>
      </c>
      <c r="C317" s="63" t="s">
        <v>34</v>
      </c>
      <c r="D317" s="23" t="s">
        <v>1</v>
      </c>
      <c r="E317" s="30">
        <f t="shared" si="138"/>
        <v>1354038.6</v>
      </c>
      <c r="F317" s="24">
        <f>F318+F319+F320+F321</f>
        <v>225673.1</v>
      </c>
      <c r="G317" s="24">
        <f t="shared" ref="G317:K317" si="147">G318+G319+G320+G321</f>
        <v>225673.1</v>
      </c>
      <c r="H317" s="24">
        <f t="shared" si="147"/>
        <v>225673.1</v>
      </c>
      <c r="I317" s="24">
        <f t="shared" si="147"/>
        <v>225673.1</v>
      </c>
      <c r="J317" s="24">
        <f t="shared" si="147"/>
        <v>225673.1</v>
      </c>
      <c r="K317" s="24">
        <f t="shared" si="147"/>
        <v>225673.1</v>
      </c>
      <c r="L317" s="69" t="s">
        <v>99</v>
      </c>
      <c r="M317" s="91" t="s">
        <v>103</v>
      </c>
      <c r="N317" s="16">
        <v>1</v>
      </c>
    </row>
    <row r="318" spans="1:14" s="16" customFormat="1">
      <c r="A318" s="59"/>
      <c r="B318" s="61"/>
      <c r="C318" s="63"/>
      <c r="D318" s="23" t="s">
        <v>2</v>
      </c>
      <c r="E318" s="30">
        <f t="shared" si="138"/>
        <v>0</v>
      </c>
      <c r="F318" s="24">
        <v>0</v>
      </c>
      <c r="G318" s="24">
        <v>0</v>
      </c>
      <c r="H318" s="24">
        <v>0</v>
      </c>
      <c r="I318" s="25">
        <v>0</v>
      </c>
      <c r="J318" s="25">
        <v>0</v>
      </c>
      <c r="K318" s="26">
        <v>0</v>
      </c>
      <c r="L318" s="70"/>
      <c r="M318" s="91"/>
      <c r="N318" s="16">
        <v>1</v>
      </c>
    </row>
    <row r="319" spans="1:14" s="16" customFormat="1">
      <c r="A319" s="59"/>
      <c r="B319" s="61"/>
      <c r="C319" s="63"/>
      <c r="D319" s="23" t="s">
        <v>3</v>
      </c>
      <c r="E319" s="30">
        <f t="shared" si="138"/>
        <v>58871.4</v>
      </c>
      <c r="F319" s="24">
        <v>9811.9</v>
      </c>
      <c r="G319" s="24">
        <v>9811.9</v>
      </c>
      <c r="H319" s="24">
        <v>9811.9</v>
      </c>
      <c r="I319" s="24">
        <v>9811.9</v>
      </c>
      <c r="J319" s="24">
        <v>9811.9</v>
      </c>
      <c r="K319" s="24">
        <v>9811.9</v>
      </c>
      <c r="L319" s="70"/>
      <c r="M319" s="91"/>
      <c r="N319" s="17">
        <f t="shared" ref="N319" si="148">I319-H319</f>
        <v>0</v>
      </c>
    </row>
    <row r="320" spans="1:14" s="16" customFormat="1">
      <c r="A320" s="59"/>
      <c r="B320" s="61"/>
      <c r="C320" s="63"/>
      <c r="D320" s="23" t="s">
        <v>4</v>
      </c>
      <c r="E320" s="30">
        <f t="shared" si="138"/>
        <v>1295167.2</v>
      </c>
      <c r="F320" s="24">
        <v>215861.2</v>
      </c>
      <c r="G320" s="24">
        <v>215861.2</v>
      </c>
      <c r="H320" s="24">
        <v>215861.2</v>
      </c>
      <c r="I320" s="24">
        <v>215861.2</v>
      </c>
      <c r="J320" s="24">
        <v>215861.2</v>
      </c>
      <c r="K320" s="24">
        <v>215861.2</v>
      </c>
      <c r="L320" s="70"/>
      <c r="M320" s="91"/>
      <c r="N320" s="16">
        <v>1</v>
      </c>
    </row>
    <row r="321" spans="1:14" s="16" customFormat="1" ht="18" customHeight="1">
      <c r="A321" s="59"/>
      <c r="B321" s="62"/>
      <c r="C321" s="63"/>
      <c r="D321" s="23" t="s">
        <v>5</v>
      </c>
      <c r="E321" s="30">
        <f t="shared" si="138"/>
        <v>0</v>
      </c>
      <c r="F321" s="24">
        <v>0</v>
      </c>
      <c r="G321" s="24">
        <v>0</v>
      </c>
      <c r="H321" s="24">
        <v>0</v>
      </c>
      <c r="I321" s="25">
        <v>0</v>
      </c>
      <c r="J321" s="25">
        <v>0</v>
      </c>
      <c r="K321" s="26">
        <v>0</v>
      </c>
      <c r="L321" s="70"/>
      <c r="M321" s="91"/>
      <c r="N321" s="16">
        <v>1</v>
      </c>
    </row>
    <row r="322" spans="1:14" s="16" customFormat="1" ht="15" customHeight="1">
      <c r="A322" s="59" t="s">
        <v>81</v>
      </c>
      <c r="B322" s="60" t="s">
        <v>218</v>
      </c>
      <c r="C322" s="63" t="s">
        <v>34</v>
      </c>
      <c r="D322" s="23" t="s">
        <v>1</v>
      </c>
      <c r="E322" s="30">
        <f t="shared" ref="E322:E326" si="149">SUM(F322:K322)</f>
        <v>40630.199999999997</v>
      </c>
      <c r="F322" s="24">
        <f>F323+F324+F325+F326</f>
        <v>6771.7</v>
      </c>
      <c r="G322" s="24">
        <f>G323+G324+G325+G326</f>
        <v>6771.7</v>
      </c>
      <c r="H322" s="24">
        <f>H323+H324+H325+H326</f>
        <v>6771.7</v>
      </c>
      <c r="I322" s="24">
        <f t="shared" ref="I322:K322" si="150">I323+I324+I325+I326</f>
        <v>6771.7</v>
      </c>
      <c r="J322" s="24">
        <f t="shared" si="150"/>
        <v>6771.7</v>
      </c>
      <c r="K322" s="24">
        <f t="shared" si="150"/>
        <v>6771.7</v>
      </c>
      <c r="L322" s="69" t="s">
        <v>195</v>
      </c>
      <c r="M322" s="91" t="s">
        <v>103</v>
      </c>
      <c r="N322" s="16">
        <v>1</v>
      </c>
    </row>
    <row r="323" spans="1:14" s="16" customFormat="1">
      <c r="A323" s="59"/>
      <c r="B323" s="61"/>
      <c r="C323" s="63"/>
      <c r="D323" s="23" t="s">
        <v>2</v>
      </c>
      <c r="E323" s="30">
        <f t="shared" si="149"/>
        <v>0</v>
      </c>
      <c r="F323" s="24">
        <v>0</v>
      </c>
      <c r="G323" s="24">
        <v>0</v>
      </c>
      <c r="H323" s="24">
        <v>0</v>
      </c>
      <c r="I323" s="25">
        <v>0</v>
      </c>
      <c r="J323" s="25">
        <v>0</v>
      </c>
      <c r="K323" s="26">
        <v>0</v>
      </c>
      <c r="L323" s="70"/>
      <c r="M323" s="91"/>
      <c r="N323" s="16">
        <v>1</v>
      </c>
    </row>
    <row r="324" spans="1:14" s="16" customFormat="1">
      <c r="A324" s="59"/>
      <c r="B324" s="61"/>
      <c r="C324" s="63"/>
      <c r="D324" s="23" t="s">
        <v>3</v>
      </c>
      <c r="E324" s="30">
        <f t="shared" si="149"/>
        <v>40630.199999999997</v>
      </c>
      <c r="F324" s="24">
        <v>6771.7</v>
      </c>
      <c r="G324" s="24">
        <v>6771.7</v>
      </c>
      <c r="H324" s="24">
        <v>6771.7</v>
      </c>
      <c r="I324" s="24">
        <v>6771.7</v>
      </c>
      <c r="J324" s="24">
        <v>6771.7</v>
      </c>
      <c r="K324" s="24">
        <v>6771.7</v>
      </c>
      <c r="L324" s="70"/>
      <c r="M324" s="91"/>
      <c r="N324" s="17">
        <f t="shared" ref="N324" si="151">I324-H324</f>
        <v>0</v>
      </c>
    </row>
    <row r="325" spans="1:14" s="16" customFormat="1">
      <c r="A325" s="59"/>
      <c r="B325" s="61"/>
      <c r="C325" s="63"/>
      <c r="D325" s="23" t="s">
        <v>4</v>
      </c>
      <c r="E325" s="30">
        <f t="shared" si="149"/>
        <v>0</v>
      </c>
      <c r="F325" s="24"/>
      <c r="G325" s="24"/>
      <c r="H325" s="24"/>
      <c r="I325" s="25"/>
      <c r="J325" s="25"/>
      <c r="K325" s="26"/>
      <c r="L325" s="70"/>
      <c r="M325" s="91"/>
      <c r="N325" s="16">
        <v>1</v>
      </c>
    </row>
    <row r="326" spans="1:14" s="16" customFormat="1" ht="27" customHeight="1">
      <c r="A326" s="59"/>
      <c r="B326" s="62"/>
      <c r="C326" s="63"/>
      <c r="D326" s="23" t="s">
        <v>5</v>
      </c>
      <c r="E326" s="30">
        <f t="shared" si="149"/>
        <v>0</v>
      </c>
      <c r="F326" s="24">
        <v>0</v>
      </c>
      <c r="G326" s="24">
        <v>0</v>
      </c>
      <c r="H326" s="24">
        <v>0</v>
      </c>
      <c r="I326" s="25">
        <v>0</v>
      </c>
      <c r="J326" s="25">
        <v>0</v>
      </c>
      <c r="K326" s="26">
        <v>0</v>
      </c>
      <c r="L326" s="70"/>
      <c r="M326" s="91"/>
      <c r="N326" s="16">
        <v>1</v>
      </c>
    </row>
    <row r="327" spans="1:14" s="16" customFormat="1" ht="27" customHeight="1">
      <c r="A327" s="59" t="s">
        <v>82</v>
      </c>
      <c r="B327" s="60" t="s">
        <v>233</v>
      </c>
      <c r="C327" s="63" t="s">
        <v>34</v>
      </c>
      <c r="D327" s="23" t="s">
        <v>1</v>
      </c>
      <c r="E327" s="30">
        <f t="shared" si="138"/>
        <v>4392465.8</v>
      </c>
      <c r="F327" s="24">
        <f>F328+F329+F330+F331</f>
        <v>684688.70000000007</v>
      </c>
      <c r="G327" s="24">
        <f t="shared" ref="G327:K327" si="152">G328+G329+G330+G331</f>
        <v>710241.70000000007</v>
      </c>
      <c r="H327" s="24">
        <f t="shared" si="152"/>
        <v>739080.8</v>
      </c>
      <c r="I327" s="24">
        <f t="shared" si="152"/>
        <v>741740.8</v>
      </c>
      <c r="J327" s="24">
        <f t="shared" si="152"/>
        <v>758356.9</v>
      </c>
      <c r="K327" s="24">
        <f t="shared" si="152"/>
        <v>758356.9</v>
      </c>
      <c r="L327" s="69" t="s">
        <v>194</v>
      </c>
      <c r="M327" s="67" t="s">
        <v>101</v>
      </c>
      <c r="N327" s="16">
        <v>1</v>
      </c>
    </row>
    <row r="328" spans="1:14" s="16" customFormat="1" ht="27" customHeight="1">
      <c r="A328" s="59"/>
      <c r="B328" s="61"/>
      <c r="C328" s="63"/>
      <c r="D328" s="23" t="s">
        <v>2</v>
      </c>
      <c r="E328" s="30">
        <f t="shared" si="138"/>
        <v>4388767.4000000004</v>
      </c>
      <c r="F328" s="24">
        <f>F333+F338</f>
        <v>684072.3</v>
      </c>
      <c r="G328" s="24">
        <f t="shared" ref="G328:K328" si="153">G333+G338</f>
        <v>709625.3</v>
      </c>
      <c r="H328" s="24">
        <f t="shared" si="153"/>
        <v>738464.4</v>
      </c>
      <c r="I328" s="24">
        <f t="shared" si="153"/>
        <v>741124.4</v>
      </c>
      <c r="J328" s="24">
        <f t="shared" si="153"/>
        <v>757740.5</v>
      </c>
      <c r="K328" s="24">
        <f t="shared" si="153"/>
        <v>757740.5</v>
      </c>
      <c r="L328" s="75"/>
      <c r="M328" s="68"/>
      <c r="N328" s="16">
        <v>1</v>
      </c>
    </row>
    <row r="329" spans="1:14" s="16" customFormat="1" ht="27" customHeight="1">
      <c r="A329" s="59"/>
      <c r="B329" s="61"/>
      <c r="C329" s="63"/>
      <c r="D329" s="23" t="s">
        <v>3</v>
      </c>
      <c r="E329" s="30">
        <f t="shared" si="138"/>
        <v>3698.4</v>
      </c>
      <c r="F329" s="24">
        <f>F334+F339</f>
        <v>616.4</v>
      </c>
      <c r="G329" s="24">
        <f t="shared" ref="G329:K329" si="154">G334+G339</f>
        <v>616.4</v>
      </c>
      <c r="H329" s="24">
        <f t="shared" si="154"/>
        <v>616.4</v>
      </c>
      <c r="I329" s="24">
        <f t="shared" si="154"/>
        <v>616.4</v>
      </c>
      <c r="J329" s="24">
        <f t="shared" si="154"/>
        <v>616.4</v>
      </c>
      <c r="K329" s="24">
        <f t="shared" si="154"/>
        <v>616.4</v>
      </c>
      <c r="L329" s="75"/>
      <c r="M329" s="68"/>
      <c r="N329" s="17">
        <f t="shared" ref="N329" si="155">I329-H329</f>
        <v>0</v>
      </c>
    </row>
    <row r="330" spans="1:14" s="16" customFormat="1" ht="27" customHeight="1">
      <c r="A330" s="59"/>
      <c r="B330" s="61"/>
      <c r="C330" s="63"/>
      <c r="D330" s="23" t="s">
        <v>4</v>
      </c>
      <c r="E330" s="30">
        <f t="shared" si="138"/>
        <v>0</v>
      </c>
      <c r="F330" s="24">
        <v>0</v>
      </c>
      <c r="G330" s="24">
        <v>0</v>
      </c>
      <c r="H330" s="24">
        <v>0</v>
      </c>
      <c r="I330" s="25">
        <v>0</v>
      </c>
      <c r="J330" s="25">
        <v>0</v>
      </c>
      <c r="K330" s="26">
        <v>0</v>
      </c>
      <c r="L330" s="75"/>
      <c r="M330" s="68"/>
      <c r="N330" s="16">
        <v>1</v>
      </c>
    </row>
    <row r="331" spans="1:14" s="16" customFormat="1" ht="27" customHeight="1">
      <c r="A331" s="59"/>
      <c r="B331" s="62"/>
      <c r="C331" s="63"/>
      <c r="D331" s="23" t="s">
        <v>5</v>
      </c>
      <c r="E331" s="30">
        <f t="shared" si="138"/>
        <v>0</v>
      </c>
      <c r="F331" s="24">
        <v>0</v>
      </c>
      <c r="G331" s="24">
        <v>0</v>
      </c>
      <c r="H331" s="24">
        <v>0</v>
      </c>
      <c r="I331" s="25">
        <v>0</v>
      </c>
      <c r="J331" s="25">
        <v>0</v>
      </c>
      <c r="K331" s="26">
        <v>0</v>
      </c>
      <c r="L331" s="76"/>
      <c r="M331" s="68"/>
      <c r="N331" s="16">
        <v>1</v>
      </c>
    </row>
    <row r="332" spans="1:14" s="16" customFormat="1" ht="27" customHeight="1">
      <c r="A332" s="59" t="s">
        <v>187</v>
      </c>
      <c r="B332" s="60" t="s">
        <v>76</v>
      </c>
      <c r="C332" s="63" t="s">
        <v>34</v>
      </c>
      <c r="D332" s="23" t="s">
        <v>1</v>
      </c>
      <c r="E332" s="30">
        <f t="shared" ref="E332:E336" si="156">SUM(F332:K332)</f>
        <v>4388767.4000000004</v>
      </c>
      <c r="F332" s="24">
        <f>F333+F334+F335+F336</f>
        <v>684072.3</v>
      </c>
      <c r="G332" s="24">
        <f t="shared" ref="G332:K332" si="157">G333+G334+G335+G336</f>
        <v>709625.3</v>
      </c>
      <c r="H332" s="24">
        <f t="shared" si="157"/>
        <v>738464.4</v>
      </c>
      <c r="I332" s="24">
        <f t="shared" si="157"/>
        <v>741124.4</v>
      </c>
      <c r="J332" s="24">
        <f t="shared" si="157"/>
        <v>757740.5</v>
      </c>
      <c r="K332" s="24">
        <f t="shared" si="157"/>
        <v>757740.5</v>
      </c>
      <c r="L332" s="71" t="s">
        <v>194</v>
      </c>
      <c r="M332" s="68"/>
      <c r="N332" s="16">
        <v>1</v>
      </c>
    </row>
    <row r="333" spans="1:14" s="16" customFormat="1" ht="27" customHeight="1">
      <c r="A333" s="59"/>
      <c r="B333" s="61"/>
      <c r="C333" s="63"/>
      <c r="D333" s="23" t="s">
        <v>2</v>
      </c>
      <c r="E333" s="30">
        <f t="shared" si="156"/>
        <v>4388767.4000000004</v>
      </c>
      <c r="F333" s="24">
        <v>684072.3</v>
      </c>
      <c r="G333" s="24">
        <v>709625.3</v>
      </c>
      <c r="H333" s="24">
        <v>738464.4</v>
      </c>
      <c r="I333" s="25">
        <f>691124.4+50000</f>
        <v>741124.4</v>
      </c>
      <c r="J333" s="25">
        <f>707740.5+50000</f>
        <v>757740.5</v>
      </c>
      <c r="K333" s="26">
        <f>707740.5+50000</f>
        <v>757740.5</v>
      </c>
      <c r="L333" s="72"/>
      <c r="M333" s="68"/>
      <c r="N333" s="16">
        <v>1</v>
      </c>
    </row>
    <row r="334" spans="1:14" s="16" customFormat="1" ht="27" customHeight="1">
      <c r="A334" s="59"/>
      <c r="B334" s="61"/>
      <c r="C334" s="63"/>
      <c r="D334" s="23" t="s">
        <v>3</v>
      </c>
      <c r="E334" s="30">
        <f t="shared" si="156"/>
        <v>0</v>
      </c>
      <c r="F334" s="24">
        <v>0</v>
      </c>
      <c r="G334" s="24">
        <v>0</v>
      </c>
      <c r="H334" s="24">
        <v>0</v>
      </c>
      <c r="I334" s="25">
        <v>0</v>
      </c>
      <c r="J334" s="25">
        <v>0</v>
      </c>
      <c r="K334" s="26">
        <v>0</v>
      </c>
      <c r="L334" s="72"/>
      <c r="M334" s="68"/>
      <c r="N334" s="17">
        <f t="shared" ref="N334" si="158">I334-H334</f>
        <v>0</v>
      </c>
    </row>
    <row r="335" spans="1:14" s="16" customFormat="1" ht="27" customHeight="1">
      <c r="A335" s="59"/>
      <c r="B335" s="61"/>
      <c r="C335" s="63"/>
      <c r="D335" s="23" t="s">
        <v>4</v>
      </c>
      <c r="E335" s="30">
        <f t="shared" si="156"/>
        <v>0</v>
      </c>
      <c r="F335" s="24">
        <v>0</v>
      </c>
      <c r="G335" s="24">
        <v>0</v>
      </c>
      <c r="H335" s="24">
        <v>0</v>
      </c>
      <c r="I335" s="25">
        <v>0</v>
      </c>
      <c r="J335" s="25">
        <v>0</v>
      </c>
      <c r="K335" s="26">
        <v>0</v>
      </c>
      <c r="L335" s="72"/>
      <c r="M335" s="68"/>
      <c r="N335" s="16">
        <v>1</v>
      </c>
    </row>
    <row r="336" spans="1:14" s="16" customFormat="1" ht="27" customHeight="1">
      <c r="A336" s="59"/>
      <c r="B336" s="62"/>
      <c r="C336" s="63"/>
      <c r="D336" s="23" t="s">
        <v>5</v>
      </c>
      <c r="E336" s="30">
        <f t="shared" si="156"/>
        <v>0</v>
      </c>
      <c r="F336" s="24">
        <v>0</v>
      </c>
      <c r="G336" s="24">
        <v>0</v>
      </c>
      <c r="H336" s="24">
        <v>0</v>
      </c>
      <c r="I336" s="25">
        <v>0</v>
      </c>
      <c r="J336" s="25">
        <v>0</v>
      </c>
      <c r="K336" s="26">
        <v>0</v>
      </c>
      <c r="L336" s="72"/>
      <c r="M336" s="68"/>
      <c r="N336" s="16">
        <v>1</v>
      </c>
    </row>
    <row r="337" spans="1:14" s="16" customFormat="1" ht="30" customHeight="1">
      <c r="A337" s="59" t="s">
        <v>188</v>
      </c>
      <c r="B337" s="60" t="s">
        <v>247</v>
      </c>
      <c r="C337" s="63" t="s">
        <v>34</v>
      </c>
      <c r="D337" s="23" t="s">
        <v>1</v>
      </c>
      <c r="E337" s="30">
        <f t="shared" ref="E337:E341" si="159">SUM(F337:K337)</f>
        <v>3698.4</v>
      </c>
      <c r="F337" s="24">
        <f>F338+F339+F340+F341</f>
        <v>616.4</v>
      </c>
      <c r="G337" s="24">
        <f t="shared" ref="G337:K337" si="160">G338+G339+G340+G341</f>
        <v>616.4</v>
      </c>
      <c r="H337" s="24">
        <f t="shared" si="160"/>
        <v>616.4</v>
      </c>
      <c r="I337" s="24">
        <f t="shared" si="160"/>
        <v>616.4</v>
      </c>
      <c r="J337" s="24">
        <f t="shared" si="160"/>
        <v>616.4</v>
      </c>
      <c r="K337" s="24">
        <f t="shared" si="160"/>
        <v>616.4</v>
      </c>
      <c r="L337" s="73"/>
      <c r="M337" s="68"/>
      <c r="N337" s="16">
        <v>1</v>
      </c>
    </row>
    <row r="338" spans="1:14" s="16" customFormat="1" ht="21" customHeight="1">
      <c r="A338" s="59"/>
      <c r="B338" s="61"/>
      <c r="C338" s="63"/>
      <c r="D338" s="23" t="s">
        <v>2</v>
      </c>
      <c r="E338" s="30">
        <f t="shared" si="159"/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73"/>
      <c r="M338" s="68"/>
      <c r="N338" s="16">
        <v>1</v>
      </c>
    </row>
    <row r="339" spans="1:14" s="16" customFormat="1">
      <c r="A339" s="59"/>
      <c r="B339" s="61"/>
      <c r="C339" s="63"/>
      <c r="D339" s="23" t="s">
        <v>3</v>
      </c>
      <c r="E339" s="30">
        <f t="shared" si="159"/>
        <v>3698.4</v>
      </c>
      <c r="F339" s="24">
        <v>616.4</v>
      </c>
      <c r="G339" s="24">
        <v>616.4</v>
      </c>
      <c r="H339" s="24">
        <v>616.4</v>
      </c>
      <c r="I339" s="24">
        <v>616.4</v>
      </c>
      <c r="J339" s="24">
        <v>616.4</v>
      </c>
      <c r="K339" s="24">
        <v>616.4</v>
      </c>
      <c r="L339" s="73"/>
      <c r="M339" s="68"/>
      <c r="N339" s="17">
        <f t="shared" ref="N339" si="161">I339-H339</f>
        <v>0</v>
      </c>
    </row>
    <row r="340" spans="1:14" s="16" customFormat="1">
      <c r="A340" s="59"/>
      <c r="B340" s="61"/>
      <c r="C340" s="63"/>
      <c r="D340" s="23" t="s">
        <v>4</v>
      </c>
      <c r="E340" s="30">
        <f t="shared" si="159"/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73"/>
      <c r="M340" s="68"/>
      <c r="N340" s="16">
        <v>1</v>
      </c>
    </row>
    <row r="341" spans="1:14" s="16" customFormat="1">
      <c r="A341" s="59"/>
      <c r="B341" s="62"/>
      <c r="C341" s="63"/>
      <c r="D341" s="23" t="s">
        <v>5</v>
      </c>
      <c r="E341" s="30">
        <f t="shared" si="159"/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74"/>
      <c r="M341" s="89"/>
      <c r="N341" s="16">
        <v>1</v>
      </c>
    </row>
    <row r="342" spans="1:14" s="16" customFormat="1" ht="15" customHeight="1">
      <c r="A342" s="59" t="s">
        <v>39</v>
      </c>
      <c r="B342" s="60" t="s">
        <v>128</v>
      </c>
      <c r="C342" s="63" t="s">
        <v>34</v>
      </c>
      <c r="D342" s="23" t="s">
        <v>1</v>
      </c>
      <c r="E342" s="30">
        <f t="shared" ref="E342:E346" si="162">SUM(F342:K342)</f>
        <v>445378.8</v>
      </c>
      <c r="F342" s="24">
        <f>F343+F344+F345+F346</f>
        <v>74229.8</v>
      </c>
      <c r="G342" s="24">
        <f t="shared" ref="G342:K342" si="163">G343+G344+G345+G346</f>
        <v>74229.8</v>
      </c>
      <c r="H342" s="24">
        <f t="shared" si="163"/>
        <v>74229.8</v>
      </c>
      <c r="I342" s="24">
        <f t="shared" si="163"/>
        <v>74229.8</v>
      </c>
      <c r="J342" s="24">
        <f t="shared" si="163"/>
        <v>74229.8</v>
      </c>
      <c r="K342" s="24">
        <f t="shared" si="163"/>
        <v>74229.8</v>
      </c>
      <c r="L342" s="69" t="s">
        <v>196</v>
      </c>
      <c r="M342" s="67" t="s">
        <v>109</v>
      </c>
      <c r="N342" s="16">
        <v>1</v>
      </c>
    </row>
    <row r="343" spans="1:14" s="16" customFormat="1">
      <c r="A343" s="59"/>
      <c r="B343" s="61"/>
      <c r="C343" s="63"/>
      <c r="D343" s="23" t="s">
        <v>2</v>
      </c>
      <c r="E343" s="30">
        <f t="shared" si="162"/>
        <v>445378.8</v>
      </c>
      <c r="F343" s="24">
        <v>74229.8</v>
      </c>
      <c r="G343" s="24">
        <v>74229.8</v>
      </c>
      <c r="H343" s="24">
        <v>74229.8</v>
      </c>
      <c r="I343" s="24">
        <v>74229.8</v>
      </c>
      <c r="J343" s="24">
        <v>74229.8</v>
      </c>
      <c r="K343" s="24">
        <v>74229.8</v>
      </c>
      <c r="L343" s="70"/>
      <c r="M343" s="68"/>
      <c r="N343" s="16">
        <v>1</v>
      </c>
    </row>
    <row r="344" spans="1:14" s="16" customFormat="1">
      <c r="A344" s="59"/>
      <c r="B344" s="61"/>
      <c r="C344" s="63"/>
      <c r="D344" s="23" t="s">
        <v>3</v>
      </c>
      <c r="E344" s="30">
        <f t="shared" si="162"/>
        <v>0</v>
      </c>
      <c r="F344" s="24">
        <v>0</v>
      </c>
      <c r="G344" s="24">
        <v>0</v>
      </c>
      <c r="H344" s="24">
        <v>0</v>
      </c>
      <c r="I344" s="25">
        <v>0</v>
      </c>
      <c r="J344" s="25">
        <v>0</v>
      </c>
      <c r="K344" s="26">
        <v>0</v>
      </c>
      <c r="L344" s="70"/>
      <c r="M344" s="68"/>
      <c r="N344" s="17">
        <f t="shared" ref="N344" si="164">I344-H344</f>
        <v>0</v>
      </c>
    </row>
    <row r="345" spans="1:14" s="16" customFormat="1">
      <c r="A345" s="59"/>
      <c r="B345" s="61"/>
      <c r="C345" s="63"/>
      <c r="D345" s="23" t="s">
        <v>4</v>
      </c>
      <c r="E345" s="30">
        <f t="shared" si="162"/>
        <v>0</v>
      </c>
      <c r="F345" s="24">
        <v>0</v>
      </c>
      <c r="G345" s="24">
        <v>0</v>
      </c>
      <c r="H345" s="24">
        <v>0</v>
      </c>
      <c r="I345" s="25">
        <v>0</v>
      </c>
      <c r="J345" s="25">
        <v>0</v>
      </c>
      <c r="K345" s="26">
        <v>0</v>
      </c>
      <c r="L345" s="70"/>
      <c r="M345" s="68"/>
      <c r="N345" s="16">
        <v>1</v>
      </c>
    </row>
    <row r="346" spans="1:14" s="16" customFormat="1" ht="86.25" customHeight="1">
      <c r="A346" s="59"/>
      <c r="B346" s="62"/>
      <c r="C346" s="63"/>
      <c r="D346" s="23" t="s">
        <v>5</v>
      </c>
      <c r="E346" s="30">
        <f t="shared" si="162"/>
        <v>0</v>
      </c>
      <c r="F346" s="24">
        <v>0</v>
      </c>
      <c r="G346" s="24">
        <v>0</v>
      </c>
      <c r="H346" s="24">
        <v>0</v>
      </c>
      <c r="I346" s="25">
        <v>0</v>
      </c>
      <c r="J346" s="25">
        <v>0</v>
      </c>
      <c r="K346" s="26">
        <v>0</v>
      </c>
      <c r="L346" s="70"/>
      <c r="M346" s="68"/>
      <c r="N346" s="16">
        <v>1</v>
      </c>
    </row>
    <row r="347" spans="1:14" s="16" customFormat="1" ht="26.25" customHeight="1">
      <c r="A347" s="59" t="s">
        <v>40</v>
      </c>
      <c r="B347" s="60" t="s">
        <v>220</v>
      </c>
      <c r="C347" s="63" t="s">
        <v>34</v>
      </c>
      <c r="D347" s="23" t="s">
        <v>1</v>
      </c>
      <c r="E347" s="30">
        <f t="shared" si="138"/>
        <v>2851530</v>
      </c>
      <c r="F347" s="24">
        <f>F348+F349+F350+F351</f>
        <v>475255</v>
      </c>
      <c r="G347" s="24">
        <f t="shared" ref="G347:K347" si="165">G348+G349+G350+G351</f>
        <v>475255</v>
      </c>
      <c r="H347" s="24">
        <f t="shared" si="165"/>
        <v>475255</v>
      </c>
      <c r="I347" s="24">
        <f t="shared" si="165"/>
        <v>475255</v>
      </c>
      <c r="J347" s="24">
        <f t="shared" si="165"/>
        <v>475255</v>
      </c>
      <c r="K347" s="24">
        <f t="shared" si="165"/>
        <v>475255</v>
      </c>
      <c r="L347" s="69" t="s">
        <v>92</v>
      </c>
      <c r="M347" s="67" t="s">
        <v>25</v>
      </c>
      <c r="N347" s="16">
        <v>1</v>
      </c>
    </row>
    <row r="348" spans="1:14" s="16" customFormat="1" ht="26.25" customHeight="1">
      <c r="A348" s="59"/>
      <c r="B348" s="61"/>
      <c r="C348" s="63"/>
      <c r="D348" s="23" t="s">
        <v>2</v>
      </c>
      <c r="E348" s="30">
        <f t="shared" si="138"/>
        <v>1425765</v>
      </c>
      <c r="F348" s="24">
        <v>237627.5</v>
      </c>
      <c r="G348" s="24">
        <v>237627.5</v>
      </c>
      <c r="H348" s="24">
        <v>237627.5</v>
      </c>
      <c r="I348" s="24">
        <v>237627.5</v>
      </c>
      <c r="J348" s="24">
        <v>237627.5</v>
      </c>
      <c r="K348" s="24">
        <v>237627.5</v>
      </c>
      <c r="L348" s="70"/>
      <c r="M348" s="68"/>
      <c r="N348" s="16">
        <v>1</v>
      </c>
    </row>
    <row r="349" spans="1:14" s="16" customFormat="1" ht="25.5" customHeight="1">
      <c r="A349" s="59"/>
      <c r="B349" s="61"/>
      <c r="C349" s="63"/>
      <c r="D349" s="23" t="s">
        <v>3</v>
      </c>
      <c r="E349" s="30">
        <f t="shared" si="138"/>
        <v>1425765</v>
      </c>
      <c r="F349" s="24">
        <v>237627.5</v>
      </c>
      <c r="G349" s="24">
        <v>237627.5</v>
      </c>
      <c r="H349" s="24">
        <v>237627.5</v>
      </c>
      <c r="I349" s="24">
        <v>237627.5</v>
      </c>
      <c r="J349" s="24">
        <v>237627.5</v>
      </c>
      <c r="K349" s="24">
        <v>237627.5</v>
      </c>
      <c r="L349" s="70"/>
      <c r="M349" s="68"/>
      <c r="N349" s="17">
        <f t="shared" ref="N349" si="166">I349-H349</f>
        <v>0</v>
      </c>
    </row>
    <row r="350" spans="1:14" s="16" customFormat="1" ht="19.5" customHeight="1">
      <c r="A350" s="59"/>
      <c r="B350" s="61"/>
      <c r="C350" s="63"/>
      <c r="D350" s="23" t="s">
        <v>4</v>
      </c>
      <c r="E350" s="30"/>
      <c r="F350" s="24"/>
      <c r="G350" s="24"/>
      <c r="H350" s="24"/>
      <c r="I350" s="25"/>
      <c r="J350" s="25"/>
      <c r="K350" s="26"/>
      <c r="L350" s="70"/>
      <c r="M350" s="68"/>
      <c r="N350" s="16">
        <v>1</v>
      </c>
    </row>
    <row r="351" spans="1:14" s="16" customFormat="1" ht="19.5" customHeight="1">
      <c r="A351" s="59"/>
      <c r="B351" s="62"/>
      <c r="C351" s="63"/>
      <c r="D351" s="23" t="s">
        <v>5</v>
      </c>
      <c r="E351" s="30"/>
      <c r="F351" s="24"/>
      <c r="G351" s="24"/>
      <c r="H351" s="24"/>
      <c r="I351" s="25"/>
      <c r="J351" s="25"/>
      <c r="K351" s="26"/>
      <c r="L351" s="70"/>
      <c r="M351" s="68"/>
      <c r="N351" s="16">
        <v>1</v>
      </c>
    </row>
    <row r="352" spans="1:14" s="16" customFormat="1" ht="15" hidden="1" customHeight="1" outlineLevel="1">
      <c r="A352" s="59" t="s">
        <v>168</v>
      </c>
      <c r="B352" s="60" t="s">
        <v>126</v>
      </c>
      <c r="C352" s="64" t="s">
        <v>34</v>
      </c>
      <c r="D352" s="23" t="s">
        <v>1</v>
      </c>
      <c r="E352" s="30">
        <f>SUM(E353:E356)</f>
        <v>0</v>
      </c>
      <c r="F352" s="24">
        <f>SUM(F353:F356)</f>
        <v>0</v>
      </c>
      <c r="G352" s="24">
        <f>SUM(G353:G356)</f>
        <v>0</v>
      </c>
      <c r="H352" s="24">
        <f>SUM(H353:H356)</f>
        <v>0</v>
      </c>
      <c r="I352" s="24">
        <f t="shared" ref="I352" si="167">SUM(I353:I356)</f>
        <v>0</v>
      </c>
      <c r="J352" s="24">
        <f t="shared" ref="J352" si="168">SUM(J353:J356)</f>
        <v>0</v>
      </c>
      <c r="K352" s="24">
        <f t="shared" ref="K352" si="169">SUM(K353:K356)</f>
        <v>0</v>
      </c>
      <c r="L352" s="70"/>
      <c r="M352" s="68"/>
      <c r="N352" s="16">
        <v>1</v>
      </c>
    </row>
    <row r="353" spans="1:14" s="16" customFormat="1" ht="15" hidden="1" customHeight="1" outlineLevel="1">
      <c r="A353" s="59"/>
      <c r="B353" s="61"/>
      <c r="C353" s="65"/>
      <c r="D353" s="23" t="s">
        <v>2</v>
      </c>
      <c r="E353" s="30"/>
      <c r="F353" s="24"/>
      <c r="G353" s="24"/>
      <c r="H353" s="24"/>
      <c r="I353" s="24"/>
      <c r="J353" s="24"/>
      <c r="K353" s="24"/>
      <c r="L353" s="70"/>
      <c r="M353" s="68"/>
      <c r="N353" s="16">
        <v>1</v>
      </c>
    </row>
    <row r="354" spans="1:14" s="16" customFormat="1" ht="15" hidden="1" customHeight="1" outlineLevel="1">
      <c r="A354" s="59"/>
      <c r="B354" s="61"/>
      <c r="C354" s="65"/>
      <c r="D354" s="23" t="s">
        <v>3</v>
      </c>
      <c r="E354" s="30">
        <f t="shared" ref="E354" si="170">SUM(F354:K354)</f>
        <v>0</v>
      </c>
      <c r="F354" s="24"/>
      <c r="G354" s="24"/>
      <c r="H354" s="24"/>
      <c r="I354" s="24"/>
      <c r="J354" s="24"/>
      <c r="K354" s="24"/>
      <c r="L354" s="70"/>
      <c r="M354" s="68"/>
      <c r="N354" s="17">
        <f t="shared" ref="N354" si="171">I354-H354</f>
        <v>0</v>
      </c>
    </row>
    <row r="355" spans="1:14" s="16" customFormat="1" ht="15" hidden="1" customHeight="1" outlineLevel="1">
      <c r="A355" s="59"/>
      <c r="B355" s="61"/>
      <c r="C355" s="65"/>
      <c r="D355" s="23" t="s">
        <v>4</v>
      </c>
      <c r="E355" s="30"/>
      <c r="F355" s="24"/>
      <c r="G355" s="24"/>
      <c r="H355" s="24"/>
      <c r="I355" s="24"/>
      <c r="J355" s="24"/>
      <c r="K355" s="24">
        <v>0</v>
      </c>
      <c r="L355" s="70"/>
      <c r="M355" s="68"/>
      <c r="N355" s="16">
        <v>1</v>
      </c>
    </row>
    <row r="356" spans="1:14" s="16" customFormat="1" ht="15" hidden="1" customHeight="1" outlineLevel="1">
      <c r="A356" s="59"/>
      <c r="B356" s="62"/>
      <c r="C356" s="65"/>
      <c r="D356" s="23" t="s">
        <v>5</v>
      </c>
      <c r="E356" s="30"/>
      <c r="F356" s="24"/>
      <c r="G356" s="24"/>
      <c r="H356" s="24"/>
      <c r="I356" s="24"/>
      <c r="J356" s="24"/>
      <c r="K356" s="24">
        <v>0</v>
      </c>
      <c r="L356" s="70"/>
      <c r="M356" s="68"/>
      <c r="N356" s="16">
        <v>1</v>
      </c>
    </row>
    <row r="357" spans="1:14" s="16" customFormat="1" ht="15" hidden="1" customHeight="1" outlineLevel="1">
      <c r="A357" s="59" t="s">
        <v>169</v>
      </c>
      <c r="B357" s="60" t="s">
        <v>127</v>
      </c>
      <c r="C357" s="64" t="s">
        <v>34</v>
      </c>
      <c r="D357" s="23" t="s">
        <v>1</v>
      </c>
      <c r="E357" s="30">
        <f>SUM(E358:E361)</f>
        <v>0</v>
      </c>
      <c r="F357" s="24">
        <f>SUM(F358:F361)</f>
        <v>0</v>
      </c>
      <c r="G357" s="24">
        <f>SUM(G358:G361)</f>
        <v>0</v>
      </c>
      <c r="H357" s="24">
        <f>SUM(H358:H361)</f>
        <v>0</v>
      </c>
      <c r="I357" s="24">
        <f t="shared" ref="I357" si="172">SUM(I358:I361)</f>
        <v>0</v>
      </c>
      <c r="J357" s="24">
        <f t="shared" ref="J357" si="173">SUM(J358:J361)</f>
        <v>0</v>
      </c>
      <c r="K357" s="24">
        <f t="shared" ref="K357" si="174">SUM(K358:K361)</f>
        <v>0</v>
      </c>
      <c r="L357" s="70"/>
      <c r="M357" s="68"/>
      <c r="N357" s="16">
        <v>1</v>
      </c>
    </row>
    <row r="358" spans="1:14" s="16" customFormat="1" ht="15" hidden="1" customHeight="1" outlineLevel="1">
      <c r="A358" s="59"/>
      <c r="B358" s="61"/>
      <c r="C358" s="65"/>
      <c r="D358" s="23" t="s">
        <v>2</v>
      </c>
      <c r="E358" s="30"/>
      <c r="F358" s="24"/>
      <c r="G358" s="24"/>
      <c r="H358" s="24"/>
      <c r="I358" s="24"/>
      <c r="J358" s="24"/>
      <c r="K358" s="24"/>
      <c r="L358" s="70"/>
      <c r="M358" s="68"/>
      <c r="N358" s="16">
        <v>1</v>
      </c>
    </row>
    <row r="359" spans="1:14" s="16" customFormat="1" ht="15" hidden="1" customHeight="1" outlineLevel="1">
      <c r="A359" s="59"/>
      <c r="B359" s="61"/>
      <c r="C359" s="65"/>
      <c r="D359" s="23" t="s">
        <v>3</v>
      </c>
      <c r="E359" s="30">
        <f t="shared" ref="E359" si="175">SUM(F359:K359)</f>
        <v>0</v>
      </c>
      <c r="F359" s="24"/>
      <c r="G359" s="24"/>
      <c r="H359" s="24"/>
      <c r="I359" s="24"/>
      <c r="J359" s="24"/>
      <c r="K359" s="24"/>
      <c r="L359" s="70"/>
      <c r="M359" s="68"/>
      <c r="N359" s="17">
        <f t="shared" ref="N359" si="176">I359-H359</f>
        <v>0</v>
      </c>
    </row>
    <row r="360" spans="1:14" s="16" customFormat="1" ht="15" hidden="1" customHeight="1" outlineLevel="1">
      <c r="A360" s="59"/>
      <c r="B360" s="61"/>
      <c r="C360" s="65"/>
      <c r="D360" s="23" t="s">
        <v>4</v>
      </c>
      <c r="E360" s="30"/>
      <c r="F360" s="24"/>
      <c r="G360" s="24"/>
      <c r="H360" s="24"/>
      <c r="I360" s="24"/>
      <c r="J360" s="24"/>
      <c r="K360" s="24">
        <v>0</v>
      </c>
      <c r="L360" s="70"/>
      <c r="M360" s="68"/>
      <c r="N360" s="16">
        <v>1</v>
      </c>
    </row>
    <row r="361" spans="1:14" s="16" customFormat="1" ht="15" hidden="1" customHeight="1" outlineLevel="1">
      <c r="A361" s="59"/>
      <c r="B361" s="62"/>
      <c r="C361" s="65"/>
      <c r="D361" s="23" t="s">
        <v>5</v>
      </c>
      <c r="E361" s="30"/>
      <c r="F361" s="24"/>
      <c r="G361" s="24"/>
      <c r="H361" s="24"/>
      <c r="I361" s="24"/>
      <c r="J361" s="24"/>
      <c r="K361" s="24">
        <v>0</v>
      </c>
      <c r="L361" s="70"/>
      <c r="M361" s="68"/>
      <c r="N361" s="16">
        <v>1</v>
      </c>
    </row>
    <row r="362" spans="1:14" s="16" customFormat="1" ht="15" hidden="1" customHeight="1" outlineLevel="1">
      <c r="A362" s="59" t="s">
        <v>170</v>
      </c>
      <c r="B362" s="60" t="s">
        <v>126</v>
      </c>
      <c r="C362" s="64" t="s">
        <v>34</v>
      </c>
      <c r="D362" s="23" t="s">
        <v>1</v>
      </c>
      <c r="E362" s="30">
        <f>SUM(E363:E366)</f>
        <v>0</v>
      </c>
      <c r="F362" s="24">
        <f>SUM(F363:F366)</f>
        <v>0</v>
      </c>
      <c r="G362" s="24">
        <f>SUM(G363:G366)</f>
        <v>0</v>
      </c>
      <c r="H362" s="24">
        <f>SUM(H363:H366)</f>
        <v>0</v>
      </c>
      <c r="I362" s="24">
        <f t="shared" ref="I362" si="177">SUM(I363:I366)</f>
        <v>0</v>
      </c>
      <c r="J362" s="24">
        <f t="shared" ref="J362" si="178">SUM(J363:J366)</f>
        <v>0</v>
      </c>
      <c r="K362" s="24">
        <f t="shared" ref="K362" si="179">SUM(K363:K366)</f>
        <v>0</v>
      </c>
      <c r="L362" s="70"/>
      <c r="M362" s="68"/>
      <c r="N362" s="16">
        <v>1</v>
      </c>
    </row>
    <row r="363" spans="1:14" s="16" customFormat="1" ht="15" hidden="1" customHeight="1" outlineLevel="1">
      <c r="A363" s="59"/>
      <c r="B363" s="61"/>
      <c r="C363" s="65"/>
      <c r="D363" s="23" t="s">
        <v>2</v>
      </c>
      <c r="E363" s="30">
        <f>SUM(F363:K363)</f>
        <v>0</v>
      </c>
      <c r="F363" s="24"/>
      <c r="G363" s="24"/>
      <c r="H363" s="24"/>
      <c r="I363" s="24"/>
      <c r="J363" s="24"/>
      <c r="K363" s="24">
        <v>0</v>
      </c>
      <c r="L363" s="70"/>
      <c r="M363" s="68"/>
      <c r="N363" s="16">
        <v>1</v>
      </c>
    </row>
    <row r="364" spans="1:14" s="16" customFormat="1" ht="15" hidden="1" customHeight="1" outlineLevel="1">
      <c r="A364" s="59"/>
      <c r="B364" s="61"/>
      <c r="C364" s="65"/>
      <c r="D364" s="23" t="s">
        <v>3</v>
      </c>
      <c r="E364" s="30"/>
      <c r="F364" s="24"/>
      <c r="G364" s="24"/>
      <c r="H364" s="24"/>
      <c r="I364" s="24"/>
      <c r="J364" s="24"/>
      <c r="K364" s="24"/>
      <c r="L364" s="70"/>
      <c r="M364" s="68"/>
      <c r="N364" s="17">
        <f t="shared" ref="N364" si="180">I364-H364</f>
        <v>0</v>
      </c>
    </row>
    <row r="365" spans="1:14" s="16" customFormat="1" ht="15" hidden="1" customHeight="1" outlineLevel="1">
      <c r="A365" s="59"/>
      <c r="B365" s="61"/>
      <c r="C365" s="65"/>
      <c r="D365" s="23" t="s">
        <v>4</v>
      </c>
      <c r="E365" s="30"/>
      <c r="F365" s="24"/>
      <c r="G365" s="24"/>
      <c r="H365" s="24"/>
      <c r="I365" s="24"/>
      <c r="J365" s="24"/>
      <c r="K365" s="24"/>
      <c r="L365" s="70"/>
      <c r="M365" s="68"/>
      <c r="N365" s="16">
        <v>1</v>
      </c>
    </row>
    <row r="366" spans="1:14" s="16" customFormat="1" ht="15" hidden="1" customHeight="1" outlineLevel="1">
      <c r="A366" s="59"/>
      <c r="B366" s="62"/>
      <c r="C366" s="65"/>
      <c r="D366" s="23" t="s">
        <v>5</v>
      </c>
      <c r="E366" s="30"/>
      <c r="F366" s="24"/>
      <c r="G366" s="24"/>
      <c r="H366" s="24"/>
      <c r="I366" s="24"/>
      <c r="J366" s="24"/>
      <c r="K366" s="24"/>
      <c r="L366" s="70"/>
      <c r="M366" s="68"/>
      <c r="N366" s="16">
        <v>1</v>
      </c>
    </row>
    <row r="367" spans="1:14" s="16" customFormat="1" ht="15" hidden="1" customHeight="1" outlineLevel="1">
      <c r="A367" s="59" t="s">
        <v>171</v>
      </c>
      <c r="B367" s="60" t="s">
        <v>127</v>
      </c>
      <c r="C367" s="64" t="s">
        <v>34</v>
      </c>
      <c r="D367" s="23" t="s">
        <v>1</v>
      </c>
      <c r="E367" s="30">
        <f>SUM(E368:E371)</f>
        <v>0</v>
      </c>
      <c r="F367" s="24">
        <f>SUM(F368:F371)</f>
        <v>0</v>
      </c>
      <c r="G367" s="24">
        <f>SUM(G368:G371)</f>
        <v>0</v>
      </c>
      <c r="H367" s="24">
        <f>SUM(H368:H371)</f>
        <v>0</v>
      </c>
      <c r="I367" s="24">
        <f t="shared" ref="I367:K367" si="181">SUM(I368:I371)</f>
        <v>0</v>
      </c>
      <c r="J367" s="24">
        <f t="shared" si="181"/>
        <v>0</v>
      </c>
      <c r="K367" s="24">
        <f t="shared" si="181"/>
        <v>0</v>
      </c>
      <c r="L367" s="70"/>
      <c r="M367" s="68"/>
      <c r="N367" s="16">
        <v>1</v>
      </c>
    </row>
    <row r="368" spans="1:14" s="16" customFormat="1" ht="15" hidden="1" customHeight="1" outlineLevel="1">
      <c r="A368" s="59"/>
      <c r="B368" s="61"/>
      <c r="C368" s="65"/>
      <c r="D368" s="23" t="s">
        <v>2</v>
      </c>
      <c r="E368" s="30">
        <f>SUM(F368:K368)</f>
        <v>0</v>
      </c>
      <c r="F368" s="24"/>
      <c r="G368" s="24"/>
      <c r="H368" s="24"/>
      <c r="I368" s="24"/>
      <c r="J368" s="24"/>
      <c r="K368" s="24">
        <v>0</v>
      </c>
      <c r="L368" s="70"/>
      <c r="M368" s="68"/>
      <c r="N368" s="16">
        <v>1</v>
      </c>
    </row>
    <row r="369" spans="1:14" s="16" customFormat="1" ht="15" hidden="1" customHeight="1" outlineLevel="1">
      <c r="A369" s="59"/>
      <c r="B369" s="61"/>
      <c r="C369" s="65"/>
      <c r="D369" s="23" t="s">
        <v>3</v>
      </c>
      <c r="E369" s="30"/>
      <c r="F369" s="24"/>
      <c r="G369" s="24"/>
      <c r="H369" s="24"/>
      <c r="I369" s="24"/>
      <c r="J369" s="24"/>
      <c r="K369" s="24"/>
      <c r="L369" s="70"/>
      <c r="M369" s="68"/>
      <c r="N369" s="17">
        <f t="shared" ref="N369" si="182">I369-H369</f>
        <v>0</v>
      </c>
    </row>
    <row r="370" spans="1:14" s="16" customFormat="1" ht="15" hidden="1" customHeight="1" outlineLevel="1">
      <c r="A370" s="59"/>
      <c r="B370" s="61"/>
      <c r="C370" s="65"/>
      <c r="D370" s="23" t="s">
        <v>4</v>
      </c>
      <c r="E370" s="30"/>
      <c r="F370" s="24"/>
      <c r="G370" s="24"/>
      <c r="H370" s="24"/>
      <c r="I370" s="24"/>
      <c r="J370" s="24"/>
      <c r="K370" s="24"/>
      <c r="L370" s="70"/>
      <c r="M370" s="68"/>
      <c r="N370" s="16">
        <v>1</v>
      </c>
    </row>
    <row r="371" spans="1:14" s="16" customFormat="1" ht="15" hidden="1" customHeight="1" outlineLevel="1">
      <c r="A371" s="59"/>
      <c r="B371" s="62"/>
      <c r="C371" s="65"/>
      <c r="D371" s="23" t="s">
        <v>5</v>
      </c>
      <c r="E371" s="30"/>
      <c r="F371" s="24"/>
      <c r="G371" s="24"/>
      <c r="H371" s="24"/>
      <c r="I371" s="24"/>
      <c r="J371" s="24"/>
      <c r="K371" s="24"/>
      <c r="L371" s="77"/>
      <c r="M371" s="89"/>
      <c r="N371" s="16">
        <v>1</v>
      </c>
    </row>
    <row r="372" spans="1:14" s="16" customFormat="1" ht="23.25" customHeight="1" collapsed="1">
      <c r="A372" s="59" t="s">
        <v>189</v>
      </c>
      <c r="B372" s="60" t="s">
        <v>235</v>
      </c>
      <c r="C372" s="63" t="s">
        <v>34</v>
      </c>
      <c r="D372" s="23" t="s">
        <v>1</v>
      </c>
      <c r="E372" s="30">
        <f>SUM(E373:E376)</f>
        <v>2370611.1</v>
      </c>
      <c r="F372" s="24">
        <f>SUM(F373:F376)</f>
        <v>388502</v>
      </c>
      <c r="G372" s="24">
        <f t="shared" ref="G372:K372" si="183">SUM(G373:G376)</f>
        <v>392849.60000000009</v>
      </c>
      <c r="H372" s="24">
        <f t="shared" si="183"/>
        <v>393250.69999999995</v>
      </c>
      <c r="I372" s="24">
        <f t="shared" si="183"/>
        <v>398669.6</v>
      </c>
      <c r="J372" s="24">
        <f t="shared" si="183"/>
        <v>398669.6</v>
      </c>
      <c r="K372" s="24">
        <f t="shared" si="183"/>
        <v>398669.6</v>
      </c>
      <c r="L372" s="66" t="s">
        <v>91</v>
      </c>
      <c r="M372" s="67" t="s">
        <v>104</v>
      </c>
      <c r="N372" s="16">
        <v>1</v>
      </c>
    </row>
    <row r="373" spans="1:14" s="16" customFormat="1" ht="26.25" customHeight="1">
      <c r="A373" s="59"/>
      <c r="B373" s="61"/>
      <c r="C373" s="63"/>
      <c r="D373" s="23" t="s">
        <v>2</v>
      </c>
      <c r="E373" s="30">
        <f>SUM(F373:K373)</f>
        <v>2370611.1</v>
      </c>
      <c r="F373" s="24">
        <f>F378+F383+F388+F393</f>
        <v>388502</v>
      </c>
      <c r="G373" s="24">
        <f t="shared" ref="G373:K373" si="184">G378+G383+G388+G393</f>
        <v>392849.60000000009</v>
      </c>
      <c r="H373" s="24">
        <f t="shared" si="184"/>
        <v>393250.69999999995</v>
      </c>
      <c r="I373" s="24">
        <f t="shared" si="184"/>
        <v>398669.6</v>
      </c>
      <c r="J373" s="24">
        <f t="shared" si="184"/>
        <v>398669.6</v>
      </c>
      <c r="K373" s="24">
        <f t="shared" si="184"/>
        <v>398669.6</v>
      </c>
      <c r="L373" s="66"/>
      <c r="M373" s="68"/>
      <c r="N373" s="16">
        <v>1</v>
      </c>
    </row>
    <row r="374" spans="1:14" s="16" customFormat="1">
      <c r="A374" s="59"/>
      <c r="B374" s="61"/>
      <c r="C374" s="63"/>
      <c r="D374" s="23" t="s">
        <v>3</v>
      </c>
      <c r="E374" s="30">
        <f t="shared" ref="E374:E376" si="185">SUM(F374:K374)</f>
        <v>0</v>
      </c>
      <c r="F374" s="24">
        <f>F379+F384+F389+F394</f>
        <v>0</v>
      </c>
      <c r="G374" s="24">
        <f t="shared" ref="G374:K374" si="186">G379+G384+G389+G394</f>
        <v>0</v>
      </c>
      <c r="H374" s="24">
        <f t="shared" si="186"/>
        <v>0</v>
      </c>
      <c r="I374" s="24">
        <f t="shared" si="186"/>
        <v>0</v>
      </c>
      <c r="J374" s="24">
        <f t="shared" si="186"/>
        <v>0</v>
      </c>
      <c r="K374" s="24">
        <f t="shared" si="186"/>
        <v>0</v>
      </c>
      <c r="L374" s="66"/>
      <c r="M374" s="68"/>
      <c r="N374" s="17">
        <f t="shared" ref="N374" si="187">I374-H374</f>
        <v>0</v>
      </c>
    </row>
    <row r="375" spans="1:14" s="16" customFormat="1">
      <c r="A375" s="59"/>
      <c r="B375" s="61"/>
      <c r="C375" s="63"/>
      <c r="D375" s="23" t="s">
        <v>4</v>
      </c>
      <c r="E375" s="30">
        <f t="shared" si="185"/>
        <v>0</v>
      </c>
      <c r="F375" s="24">
        <f t="shared" ref="F375" si="188">F380+F385+F390+F395</f>
        <v>0</v>
      </c>
      <c r="G375" s="24">
        <f t="shared" ref="G375:K375" si="189">G380+G385+G390+G395</f>
        <v>0</v>
      </c>
      <c r="H375" s="24">
        <f t="shared" si="189"/>
        <v>0</v>
      </c>
      <c r="I375" s="24">
        <f t="shared" si="189"/>
        <v>0</v>
      </c>
      <c r="J375" s="24">
        <f t="shared" si="189"/>
        <v>0</v>
      </c>
      <c r="K375" s="24">
        <f t="shared" si="189"/>
        <v>0</v>
      </c>
      <c r="L375" s="66"/>
      <c r="M375" s="68"/>
      <c r="N375" s="16">
        <v>1</v>
      </c>
    </row>
    <row r="376" spans="1:14" s="16" customFormat="1" ht="15.75" customHeight="1">
      <c r="A376" s="59"/>
      <c r="B376" s="62"/>
      <c r="C376" s="63"/>
      <c r="D376" s="23" t="s">
        <v>5</v>
      </c>
      <c r="E376" s="30">
        <f t="shared" si="185"/>
        <v>0</v>
      </c>
      <c r="F376" s="24">
        <f t="shared" ref="F376" si="190">F381+F386+F391+F396</f>
        <v>0</v>
      </c>
      <c r="G376" s="24">
        <f t="shared" ref="G376:K376" si="191">G381+G386+G391+G396</f>
        <v>0</v>
      </c>
      <c r="H376" s="24">
        <f t="shared" si="191"/>
        <v>0</v>
      </c>
      <c r="I376" s="24">
        <f t="shared" si="191"/>
        <v>0</v>
      </c>
      <c r="J376" s="24">
        <f t="shared" si="191"/>
        <v>0</v>
      </c>
      <c r="K376" s="24">
        <f t="shared" si="191"/>
        <v>0</v>
      </c>
      <c r="L376" s="66"/>
      <c r="M376" s="68"/>
      <c r="N376" s="16">
        <v>1</v>
      </c>
    </row>
    <row r="377" spans="1:14" s="16" customFormat="1" ht="15" customHeight="1">
      <c r="A377" s="59" t="s">
        <v>190</v>
      </c>
      <c r="B377" s="60" t="s">
        <v>83</v>
      </c>
      <c r="C377" s="63" t="s">
        <v>34</v>
      </c>
      <c r="D377" s="23" t="s">
        <v>1</v>
      </c>
      <c r="E377" s="30">
        <f>SUM(E378:E381)</f>
        <v>314757.5</v>
      </c>
      <c r="F377" s="24">
        <f>SUM(F378:F381)</f>
        <v>50980</v>
      </c>
      <c r="G377" s="24">
        <f>SUM(G378:G381)</f>
        <v>51464.4</v>
      </c>
      <c r="H377" s="24">
        <f>SUM(H378:H381)</f>
        <v>51554.5</v>
      </c>
      <c r="I377" s="24">
        <f t="shared" ref="I377:K377" si="192">SUM(I378:I381)</f>
        <v>53586.2</v>
      </c>
      <c r="J377" s="24">
        <f t="shared" si="192"/>
        <v>53586.2</v>
      </c>
      <c r="K377" s="24">
        <f t="shared" si="192"/>
        <v>53586.2</v>
      </c>
      <c r="L377" s="66" t="s">
        <v>89</v>
      </c>
      <c r="M377" s="67" t="s">
        <v>33</v>
      </c>
      <c r="N377" s="16">
        <v>1</v>
      </c>
    </row>
    <row r="378" spans="1:14" s="16" customFormat="1">
      <c r="A378" s="59"/>
      <c r="B378" s="61"/>
      <c r="C378" s="63"/>
      <c r="D378" s="23" t="s">
        <v>2</v>
      </c>
      <c r="E378" s="30">
        <f>SUM(F378:K378)</f>
        <v>314757.5</v>
      </c>
      <c r="F378" s="24">
        <v>50980</v>
      </c>
      <c r="G378" s="24">
        <v>51464.4</v>
      </c>
      <c r="H378" s="24">
        <v>51554.5</v>
      </c>
      <c r="I378" s="24">
        <f>54086.2-2500+2000</f>
        <v>53586.2</v>
      </c>
      <c r="J378" s="24">
        <f>54086.2-2500+2000</f>
        <v>53586.2</v>
      </c>
      <c r="K378" s="24">
        <f>54086.2-2500+2000</f>
        <v>53586.2</v>
      </c>
      <c r="L378" s="66"/>
      <c r="M378" s="68"/>
      <c r="N378" s="16">
        <v>1</v>
      </c>
    </row>
    <row r="379" spans="1:14" s="16" customFormat="1">
      <c r="A379" s="59"/>
      <c r="B379" s="61"/>
      <c r="C379" s="63"/>
      <c r="D379" s="23" t="s">
        <v>3</v>
      </c>
      <c r="E379" s="30">
        <f t="shared" ref="E379" si="193">SUM(F379:K379)</f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66"/>
      <c r="M379" s="68"/>
      <c r="N379" s="17">
        <f t="shared" ref="N379" si="194">I379-H379</f>
        <v>0</v>
      </c>
    </row>
    <row r="380" spans="1:14" s="16" customFormat="1">
      <c r="A380" s="59"/>
      <c r="B380" s="61"/>
      <c r="C380" s="63"/>
      <c r="D380" s="23" t="s">
        <v>4</v>
      </c>
      <c r="E380" s="30">
        <f t="shared" ref="E380:E381" si="195">SUM(F380:K380)</f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66"/>
      <c r="M380" s="68"/>
      <c r="N380" s="16">
        <v>1</v>
      </c>
    </row>
    <row r="381" spans="1:14" s="16" customFormat="1">
      <c r="A381" s="59"/>
      <c r="B381" s="62"/>
      <c r="C381" s="63"/>
      <c r="D381" s="23" t="s">
        <v>5</v>
      </c>
      <c r="E381" s="30">
        <f t="shared" si="195"/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66"/>
      <c r="M381" s="68"/>
      <c r="N381" s="16">
        <v>1</v>
      </c>
    </row>
    <row r="382" spans="1:14" s="16" customFormat="1" ht="15" customHeight="1">
      <c r="A382" s="59" t="s">
        <v>191</v>
      </c>
      <c r="B382" s="60" t="s">
        <v>84</v>
      </c>
      <c r="C382" s="63" t="s">
        <v>34</v>
      </c>
      <c r="D382" s="23" t="s">
        <v>1</v>
      </c>
      <c r="E382" s="30">
        <f>SUM(E383:E386)</f>
        <v>1428626.5000000002</v>
      </c>
      <c r="F382" s="24">
        <f>SUM(F383:F386)</f>
        <v>234701.1</v>
      </c>
      <c r="G382" s="24">
        <f>SUM(G383:G386)</f>
        <v>237838.7</v>
      </c>
      <c r="H382" s="24">
        <f>SUM(H383:H386)</f>
        <v>238011.8</v>
      </c>
      <c r="I382" s="24">
        <f t="shared" ref="I382:J382" si="196">SUM(I383:I386)</f>
        <v>239358.3</v>
      </c>
      <c r="J382" s="24">
        <f t="shared" si="196"/>
        <v>239358.3</v>
      </c>
      <c r="K382" s="24">
        <f>SUM(K383:K386)</f>
        <v>239358.3</v>
      </c>
      <c r="L382" s="66" t="s">
        <v>90</v>
      </c>
      <c r="M382" s="67" t="s">
        <v>27</v>
      </c>
      <c r="N382" s="16">
        <v>1</v>
      </c>
    </row>
    <row r="383" spans="1:14" s="16" customFormat="1">
      <c r="A383" s="59"/>
      <c r="B383" s="61"/>
      <c r="C383" s="63"/>
      <c r="D383" s="23" t="s">
        <v>2</v>
      </c>
      <c r="E383" s="30">
        <f>SUM(F383:K383)</f>
        <v>1428626.5000000002</v>
      </c>
      <c r="F383" s="24">
        <v>234701.1</v>
      </c>
      <c r="G383" s="24">
        <v>237838.7</v>
      </c>
      <c r="H383" s="24">
        <v>238011.8</v>
      </c>
      <c r="I383" s="24">
        <f>250483.3-20300+2500+175+7000-500</f>
        <v>239358.3</v>
      </c>
      <c r="J383" s="24">
        <f>250483.3-20300+2500+175+7000-500</f>
        <v>239358.3</v>
      </c>
      <c r="K383" s="24">
        <f>250483.3-20300+2500+175+7000-500</f>
        <v>239358.3</v>
      </c>
      <c r="L383" s="66"/>
      <c r="M383" s="68"/>
      <c r="N383" s="16">
        <v>1</v>
      </c>
    </row>
    <row r="384" spans="1:14" s="16" customFormat="1">
      <c r="A384" s="59"/>
      <c r="B384" s="61"/>
      <c r="C384" s="63"/>
      <c r="D384" s="44" t="s">
        <v>3</v>
      </c>
      <c r="E384" s="30">
        <f t="shared" ref="E384:E386" si="197">SUM(F384:K384)</f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66"/>
      <c r="M384" s="68"/>
      <c r="N384" s="17">
        <f t="shared" ref="N384" si="198">I384-H384</f>
        <v>0</v>
      </c>
    </row>
    <row r="385" spans="1:14" s="16" customFormat="1">
      <c r="A385" s="59"/>
      <c r="B385" s="61"/>
      <c r="C385" s="63"/>
      <c r="D385" s="23" t="s">
        <v>4</v>
      </c>
      <c r="E385" s="30">
        <f t="shared" si="197"/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66"/>
      <c r="M385" s="68"/>
      <c r="N385" s="16">
        <v>1</v>
      </c>
    </row>
    <row r="386" spans="1:14" s="16" customFormat="1">
      <c r="A386" s="59"/>
      <c r="B386" s="62"/>
      <c r="C386" s="63"/>
      <c r="D386" s="44" t="s">
        <v>5</v>
      </c>
      <c r="E386" s="30">
        <f t="shared" si="197"/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66"/>
      <c r="M386" s="68"/>
      <c r="N386" s="16">
        <v>1</v>
      </c>
    </row>
    <row r="387" spans="1:14" s="16" customFormat="1" ht="15" customHeight="1">
      <c r="A387" s="59" t="s">
        <v>192</v>
      </c>
      <c r="B387" s="60" t="s">
        <v>248</v>
      </c>
      <c r="C387" s="63" t="s">
        <v>34</v>
      </c>
      <c r="D387" s="23" t="s">
        <v>1</v>
      </c>
      <c r="E387" s="30">
        <f t="shared" ref="E387:K387" si="199">SUM(E388:E391)</f>
        <v>574792.5</v>
      </c>
      <c r="F387" s="24">
        <f t="shared" si="199"/>
        <v>94690.2</v>
      </c>
      <c r="G387" s="24">
        <f t="shared" si="199"/>
        <v>95304.6</v>
      </c>
      <c r="H387" s="24">
        <f t="shared" si="199"/>
        <v>95421.3</v>
      </c>
      <c r="I387" s="24">
        <f t="shared" si="199"/>
        <v>96458.8</v>
      </c>
      <c r="J387" s="24">
        <f t="shared" si="199"/>
        <v>96458.8</v>
      </c>
      <c r="K387" s="24">
        <f t="shared" si="199"/>
        <v>96458.8</v>
      </c>
      <c r="L387" s="69" t="s">
        <v>263</v>
      </c>
      <c r="M387" s="67" t="s">
        <v>110</v>
      </c>
      <c r="N387" s="16">
        <v>1</v>
      </c>
    </row>
    <row r="388" spans="1:14" s="16" customFormat="1">
      <c r="A388" s="59"/>
      <c r="B388" s="61"/>
      <c r="C388" s="63"/>
      <c r="D388" s="23" t="s">
        <v>2</v>
      </c>
      <c r="E388" s="30">
        <f>SUM(F388:K388)</f>
        <v>574792.5</v>
      </c>
      <c r="F388" s="24">
        <v>94690.2</v>
      </c>
      <c r="G388" s="24">
        <v>95304.6</v>
      </c>
      <c r="H388" s="24">
        <v>95421.3</v>
      </c>
      <c r="I388" s="24">
        <f>75958.8+20000+500</f>
        <v>96458.8</v>
      </c>
      <c r="J388" s="24">
        <f>75958.8+20000+500</f>
        <v>96458.8</v>
      </c>
      <c r="K388" s="24">
        <f>75958.8+20000+500</f>
        <v>96458.8</v>
      </c>
      <c r="L388" s="70"/>
      <c r="M388" s="68"/>
      <c r="N388" s="16">
        <v>1</v>
      </c>
    </row>
    <row r="389" spans="1:14" s="16" customFormat="1">
      <c r="A389" s="59"/>
      <c r="B389" s="61"/>
      <c r="C389" s="63"/>
      <c r="D389" s="23" t="s">
        <v>3</v>
      </c>
      <c r="E389" s="30">
        <f t="shared" ref="E389:E391" si="200">SUM(F389:K389)</f>
        <v>0</v>
      </c>
      <c r="F389" s="24">
        <v>0</v>
      </c>
      <c r="G389" s="24">
        <v>0</v>
      </c>
      <c r="H389" s="24">
        <v>0</v>
      </c>
      <c r="I389" s="24">
        <v>0</v>
      </c>
      <c r="J389" s="24">
        <v>0</v>
      </c>
      <c r="K389" s="24">
        <v>0</v>
      </c>
      <c r="L389" s="70"/>
      <c r="M389" s="68"/>
      <c r="N389" s="17">
        <f t="shared" ref="N389" si="201">I389-H389</f>
        <v>0</v>
      </c>
    </row>
    <row r="390" spans="1:14" s="16" customFormat="1">
      <c r="A390" s="59"/>
      <c r="B390" s="61"/>
      <c r="C390" s="63"/>
      <c r="D390" s="23" t="s">
        <v>4</v>
      </c>
      <c r="E390" s="30">
        <f t="shared" si="200"/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70"/>
      <c r="M390" s="68"/>
      <c r="N390" s="16">
        <v>1</v>
      </c>
    </row>
    <row r="391" spans="1:14" s="16" customFormat="1">
      <c r="A391" s="59"/>
      <c r="B391" s="62"/>
      <c r="C391" s="63"/>
      <c r="D391" s="23" t="s">
        <v>5</v>
      </c>
      <c r="E391" s="30">
        <f t="shared" si="200"/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77"/>
      <c r="M391" s="68"/>
      <c r="N391" s="16">
        <v>1</v>
      </c>
    </row>
    <row r="392" spans="1:14" s="16" customFormat="1" ht="15" customHeight="1">
      <c r="A392" s="59" t="s">
        <v>193</v>
      </c>
      <c r="B392" s="60" t="s">
        <v>249</v>
      </c>
      <c r="C392" s="63" t="s">
        <v>34</v>
      </c>
      <c r="D392" s="23" t="s">
        <v>1</v>
      </c>
      <c r="E392" s="30">
        <f>SUM(E393:E396)</f>
        <v>52434.600000000006</v>
      </c>
      <c r="F392" s="24">
        <f>SUM(F393:F396)</f>
        <v>8130.7</v>
      </c>
      <c r="G392" s="24">
        <f>SUM(G393:G396)</f>
        <v>8241.9</v>
      </c>
      <c r="H392" s="24">
        <f>SUM(H393:H396)</f>
        <v>8263.1</v>
      </c>
      <c r="I392" s="24">
        <f t="shared" ref="I392:K392" si="202">SUM(I393:I396)</f>
        <v>9266.2999999999993</v>
      </c>
      <c r="J392" s="24">
        <f t="shared" si="202"/>
        <v>9266.2999999999993</v>
      </c>
      <c r="K392" s="24">
        <f t="shared" si="202"/>
        <v>9266.2999999999993</v>
      </c>
      <c r="L392" s="69" t="s">
        <v>264</v>
      </c>
      <c r="M392" s="67" t="s">
        <v>109</v>
      </c>
      <c r="N392" s="16">
        <v>1</v>
      </c>
    </row>
    <row r="393" spans="1:14" s="16" customFormat="1">
      <c r="A393" s="59"/>
      <c r="B393" s="61"/>
      <c r="C393" s="63"/>
      <c r="D393" s="23" t="s">
        <v>2</v>
      </c>
      <c r="E393" s="30">
        <f>SUM(F393:K393)</f>
        <v>52434.600000000006</v>
      </c>
      <c r="F393" s="24">
        <v>8130.7</v>
      </c>
      <c r="G393" s="24">
        <v>8241.9</v>
      </c>
      <c r="H393" s="24">
        <v>8263.1</v>
      </c>
      <c r="I393" s="24">
        <f>8141.3+300-175+1000</f>
        <v>9266.2999999999993</v>
      </c>
      <c r="J393" s="24">
        <f>8141.3+300-175+1000</f>
        <v>9266.2999999999993</v>
      </c>
      <c r="K393" s="24">
        <f>8141.3+300-175+1000</f>
        <v>9266.2999999999993</v>
      </c>
      <c r="L393" s="70"/>
      <c r="M393" s="68"/>
      <c r="N393" s="16">
        <v>1</v>
      </c>
    </row>
    <row r="394" spans="1:14" s="16" customFormat="1">
      <c r="A394" s="59"/>
      <c r="B394" s="61"/>
      <c r="C394" s="63"/>
      <c r="D394" s="23" t="s">
        <v>3</v>
      </c>
      <c r="E394" s="30">
        <f t="shared" ref="E394:E396" si="203">SUM(F394:K394)</f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70"/>
      <c r="M394" s="68"/>
      <c r="N394" s="17">
        <f t="shared" ref="N394" si="204">I394-H394</f>
        <v>0</v>
      </c>
    </row>
    <row r="395" spans="1:14" s="16" customFormat="1">
      <c r="A395" s="59"/>
      <c r="B395" s="61"/>
      <c r="C395" s="63"/>
      <c r="D395" s="23" t="s">
        <v>4</v>
      </c>
      <c r="E395" s="30">
        <f t="shared" si="203"/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70"/>
      <c r="M395" s="68"/>
      <c r="N395" s="16">
        <v>1</v>
      </c>
    </row>
    <row r="396" spans="1:14" s="16" customFormat="1">
      <c r="A396" s="59"/>
      <c r="B396" s="62"/>
      <c r="C396" s="63"/>
      <c r="D396" s="23" t="s">
        <v>5</v>
      </c>
      <c r="E396" s="30">
        <f t="shared" si="203"/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77"/>
      <c r="M396" s="68"/>
      <c r="N396" s="16">
        <v>1</v>
      </c>
    </row>
    <row r="397" spans="1:14" s="16" customFormat="1">
      <c r="A397" s="123" t="s">
        <v>237</v>
      </c>
      <c r="B397" s="60" t="s">
        <v>250</v>
      </c>
      <c r="C397" s="64" t="s">
        <v>34</v>
      </c>
      <c r="D397" s="23" t="s">
        <v>1</v>
      </c>
      <c r="E397" s="30">
        <f>SUM(E398:E401)</f>
        <v>0</v>
      </c>
      <c r="F397" s="24">
        <f>SUM(F398:F401)</f>
        <v>0</v>
      </c>
      <c r="G397" s="24">
        <f>SUM(G398:G401)</f>
        <v>0</v>
      </c>
      <c r="H397" s="24">
        <f>SUM(H398:H401)</f>
        <v>0</v>
      </c>
      <c r="I397" s="24">
        <f t="shared" ref="I397:K397" si="205">SUM(I398:I401)</f>
        <v>0</v>
      </c>
      <c r="J397" s="24">
        <f t="shared" si="205"/>
        <v>0</v>
      </c>
      <c r="K397" s="24">
        <f t="shared" si="205"/>
        <v>0</v>
      </c>
      <c r="L397" s="69" t="s">
        <v>270</v>
      </c>
      <c r="M397" s="68" t="s">
        <v>102</v>
      </c>
    </row>
    <row r="398" spans="1:14" s="16" customFormat="1">
      <c r="A398" s="124"/>
      <c r="B398" s="61"/>
      <c r="C398" s="65"/>
      <c r="D398" s="23" t="s">
        <v>2</v>
      </c>
      <c r="E398" s="30">
        <f t="shared" ref="E398:E400" si="206">SUM(F398:K398)</f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70"/>
      <c r="M398" s="68"/>
    </row>
    <row r="399" spans="1:14" s="16" customFormat="1">
      <c r="A399" s="124"/>
      <c r="B399" s="61"/>
      <c r="C399" s="65"/>
      <c r="D399" s="23" t="s">
        <v>3</v>
      </c>
      <c r="E399" s="30">
        <f t="shared" si="206"/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70"/>
      <c r="M399" s="68"/>
    </row>
    <row r="400" spans="1:14" s="16" customFormat="1">
      <c r="A400" s="125"/>
      <c r="B400" s="62"/>
      <c r="C400" s="92"/>
      <c r="D400" s="23" t="s">
        <v>4</v>
      </c>
      <c r="E400" s="30">
        <f t="shared" si="206"/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70"/>
      <c r="M400" s="68"/>
    </row>
    <row r="401" spans="1:13" s="16" customFormat="1" ht="18" customHeight="1">
      <c r="A401" s="59" t="s">
        <v>269</v>
      </c>
      <c r="B401" s="127" t="s">
        <v>271</v>
      </c>
      <c r="C401" s="63" t="s">
        <v>34</v>
      </c>
      <c r="D401" s="23" t="s">
        <v>1</v>
      </c>
      <c r="E401" s="30">
        <f>SUM(E402:E405)</f>
        <v>0</v>
      </c>
      <c r="F401" s="24">
        <f>SUM(F402:F405)</f>
        <v>0</v>
      </c>
      <c r="G401" s="24">
        <f>SUM(G402:G405)</f>
        <v>0</v>
      </c>
      <c r="H401" s="24">
        <f>SUM(H402:H405)</f>
        <v>0</v>
      </c>
      <c r="I401" s="24">
        <f t="shared" ref="I401:K401" si="207">SUM(I402:I405)</f>
        <v>0</v>
      </c>
      <c r="J401" s="24">
        <f t="shared" si="207"/>
        <v>0</v>
      </c>
      <c r="K401" s="24">
        <f t="shared" si="207"/>
        <v>0</v>
      </c>
      <c r="L401" s="70"/>
      <c r="M401" s="68"/>
    </row>
    <row r="402" spans="1:13" s="16" customFormat="1" ht="18" customHeight="1">
      <c r="A402" s="59"/>
      <c r="B402" s="128"/>
      <c r="C402" s="63"/>
      <c r="D402" s="23" t="s">
        <v>2</v>
      </c>
      <c r="E402" s="30">
        <f t="shared" ref="E402" si="208">SUM(F402:K402)</f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70"/>
      <c r="M402" s="68"/>
    </row>
    <row r="403" spans="1:13" s="16" customFormat="1" ht="18" customHeight="1">
      <c r="A403" s="59"/>
      <c r="B403" s="128"/>
      <c r="C403" s="63"/>
      <c r="D403" s="23" t="s">
        <v>3</v>
      </c>
      <c r="E403" s="30">
        <f t="shared" ref="E403:E405" si="209">SUM(F403:K403)</f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70"/>
      <c r="M403" s="68"/>
    </row>
    <row r="404" spans="1:13" s="16" customFormat="1" ht="18" customHeight="1">
      <c r="A404" s="59"/>
      <c r="B404" s="128"/>
      <c r="C404" s="63"/>
      <c r="D404" s="23" t="s">
        <v>4</v>
      </c>
      <c r="E404" s="30">
        <f t="shared" si="209"/>
        <v>0</v>
      </c>
      <c r="F404" s="24">
        <v>0</v>
      </c>
      <c r="G404" s="24">
        <v>0</v>
      </c>
      <c r="H404" s="24">
        <v>0</v>
      </c>
      <c r="I404" s="24">
        <v>0</v>
      </c>
      <c r="J404" s="24">
        <v>0</v>
      </c>
      <c r="K404" s="24">
        <v>0</v>
      </c>
      <c r="L404" s="70"/>
      <c r="M404" s="68"/>
    </row>
    <row r="405" spans="1:13" s="16" customFormat="1" ht="24" hidden="1" customHeight="1">
      <c r="A405" s="59"/>
      <c r="B405" s="129"/>
      <c r="C405" s="63"/>
      <c r="D405" s="23" t="s">
        <v>5</v>
      </c>
      <c r="E405" s="30">
        <f t="shared" si="209"/>
        <v>0</v>
      </c>
      <c r="F405" s="24">
        <v>0</v>
      </c>
      <c r="G405" s="24">
        <v>0</v>
      </c>
      <c r="H405" s="24">
        <v>0</v>
      </c>
      <c r="I405" s="24">
        <v>0</v>
      </c>
      <c r="J405" s="24">
        <v>0</v>
      </c>
      <c r="K405" s="24">
        <v>0</v>
      </c>
      <c r="L405" s="77"/>
      <c r="M405" s="89"/>
    </row>
    <row r="406" spans="1:13" s="16" customFormat="1">
      <c r="A406" s="78">
        <v>4</v>
      </c>
      <c r="B406" s="79" t="s">
        <v>251</v>
      </c>
      <c r="C406" s="90" t="s">
        <v>34</v>
      </c>
      <c r="D406" s="22" t="s">
        <v>1</v>
      </c>
      <c r="E406" s="29">
        <f>E407+E408+E409+E410</f>
        <v>2650078.2999999998</v>
      </c>
      <c r="F406" s="18">
        <f>F407+F408+F409+F410</f>
        <v>441280.6</v>
      </c>
      <c r="G406" s="18">
        <f t="shared" ref="G406:K406" si="210">G407+G408+G409+G410</f>
        <v>441542.1</v>
      </c>
      <c r="H406" s="18">
        <f t="shared" si="210"/>
        <v>441813.89999999997</v>
      </c>
      <c r="I406" s="18">
        <f t="shared" si="210"/>
        <v>441813.89999999997</v>
      </c>
      <c r="J406" s="18">
        <f t="shared" si="210"/>
        <v>441813.89999999997</v>
      </c>
      <c r="K406" s="18">
        <f t="shared" si="210"/>
        <v>441813.89999999997</v>
      </c>
      <c r="L406" s="37"/>
      <c r="M406" s="67" t="s">
        <v>29</v>
      </c>
    </row>
    <row r="407" spans="1:13" s="16" customFormat="1" ht="15" customHeight="1">
      <c r="A407" s="78"/>
      <c r="B407" s="80"/>
      <c r="C407" s="90"/>
      <c r="D407" s="22" t="s">
        <v>2</v>
      </c>
      <c r="E407" s="29">
        <f>SUM(F407:K407)</f>
        <v>225174.10000000003</v>
      </c>
      <c r="F407" s="18">
        <f t="shared" ref="F407:K408" si="211">F412+F427+F432</f>
        <v>37129.9</v>
      </c>
      <c r="G407" s="18">
        <f t="shared" si="211"/>
        <v>37391.4</v>
      </c>
      <c r="H407" s="18">
        <f t="shared" si="211"/>
        <v>37663.200000000004</v>
      </c>
      <c r="I407" s="18">
        <f t="shared" si="211"/>
        <v>37663.200000000004</v>
      </c>
      <c r="J407" s="18">
        <f t="shared" si="211"/>
        <v>37663.200000000004</v>
      </c>
      <c r="K407" s="18">
        <f t="shared" si="211"/>
        <v>37663.200000000004</v>
      </c>
      <c r="L407" s="38"/>
      <c r="M407" s="68"/>
    </row>
    <row r="408" spans="1:13" s="16" customFormat="1">
      <c r="A408" s="78"/>
      <c r="B408" s="80"/>
      <c r="C408" s="90"/>
      <c r="D408" s="22" t="s">
        <v>3</v>
      </c>
      <c r="E408" s="29">
        <f>SUM(F408:K408)</f>
        <v>2424904.1999999997</v>
      </c>
      <c r="F408" s="18">
        <f t="shared" si="211"/>
        <v>404150.69999999995</v>
      </c>
      <c r="G408" s="18">
        <f t="shared" si="211"/>
        <v>404150.69999999995</v>
      </c>
      <c r="H408" s="18">
        <f t="shared" si="211"/>
        <v>404150.69999999995</v>
      </c>
      <c r="I408" s="18">
        <f t="shared" si="211"/>
        <v>404150.69999999995</v>
      </c>
      <c r="J408" s="18">
        <f t="shared" si="211"/>
        <v>404150.69999999995</v>
      </c>
      <c r="K408" s="18">
        <f t="shared" si="211"/>
        <v>404150.69999999995</v>
      </c>
      <c r="L408" s="38"/>
      <c r="M408" s="68"/>
    </row>
    <row r="409" spans="1:13" s="16" customFormat="1">
      <c r="A409" s="78"/>
      <c r="B409" s="80"/>
      <c r="C409" s="90"/>
      <c r="D409" s="22" t="s">
        <v>4</v>
      </c>
      <c r="E409" s="29">
        <f t="shared" ref="E409:K410" si="212">E414+E424+E429+E434</f>
        <v>0</v>
      </c>
      <c r="F409" s="18">
        <f t="shared" si="212"/>
        <v>0</v>
      </c>
      <c r="G409" s="18">
        <f t="shared" si="212"/>
        <v>0</v>
      </c>
      <c r="H409" s="18">
        <f t="shared" si="212"/>
        <v>0</v>
      </c>
      <c r="I409" s="18">
        <f t="shared" si="212"/>
        <v>0</v>
      </c>
      <c r="J409" s="18">
        <f t="shared" si="212"/>
        <v>0</v>
      </c>
      <c r="K409" s="18">
        <f t="shared" si="212"/>
        <v>0</v>
      </c>
      <c r="L409" s="38"/>
      <c r="M409" s="68"/>
    </row>
    <row r="410" spans="1:13" s="16" customFormat="1">
      <c r="A410" s="78"/>
      <c r="B410" s="81"/>
      <c r="C410" s="90"/>
      <c r="D410" s="22" t="s">
        <v>5</v>
      </c>
      <c r="E410" s="29">
        <f t="shared" si="212"/>
        <v>0</v>
      </c>
      <c r="F410" s="18">
        <f t="shared" si="212"/>
        <v>0</v>
      </c>
      <c r="G410" s="18">
        <f t="shared" si="212"/>
        <v>0</v>
      </c>
      <c r="H410" s="18">
        <f t="shared" si="212"/>
        <v>0</v>
      </c>
      <c r="I410" s="18">
        <f t="shared" si="212"/>
        <v>0</v>
      </c>
      <c r="J410" s="18">
        <f t="shared" si="212"/>
        <v>0</v>
      </c>
      <c r="K410" s="18">
        <f t="shared" si="212"/>
        <v>0</v>
      </c>
      <c r="L410" s="38"/>
      <c r="M410" s="68"/>
    </row>
    <row r="411" spans="1:13" s="16" customFormat="1" ht="21.95" customHeight="1">
      <c r="A411" s="59" t="s">
        <v>12</v>
      </c>
      <c r="B411" s="60" t="s">
        <v>129</v>
      </c>
      <c r="C411" s="63" t="s">
        <v>34</v>
      </c>
      <c r="D411" s="23" t="s">
        <v>1</v>
      </c>
      <c r="E411" s="30">
        <f>E412+E413+E414+E415</f>
        <v>907100.5</v>
      </c>
      <c r="F411" s="24">
        <f>F412+F413+F414+F415</f>
        <v>150784.29999999999</v>
      </c>
      <c r="G411" s="24">
        <f t="shared" ref="G411:K411" si="213">G412+G413+G414+G415</f>
        <v>151045.79999999999</v>
      </c>
      <c r="H411" s="24">
        <f t="shared" si="213"/>
        <v>151317.6</v>
      </c>
      <c r="I411" s="24">
        <f t="shared" si="213"/>
        <v>151317.6</v>
      </c>
      <c r="J411" s="24">
        <f t="shared" si="213"/>
        <v>151317.6</v>
      </c>
      <c r="K411" s="24">
        <f t="shared" si="213"/>
        <v>151317.6</v>
      </c>
      <c r="L411" s="69" t="s">
        <v>87</v>
      </c>
      <c r="M411" s="67" t="s">
        <v>29</v>
      </c>
    </row>
    <row r="412" spans="1:13" s="16" customFormat="1" ht="21.95" customHeight="1">
      <c r="A412" s="59"/>
      <c r="B412" s="61"/>
      <c r="C412" s="63"/>
      <c r="D412" s="23" t="s">
        <v>2</v>
      </c>
      <c r="E412" s="30">
        <f>SUM(F412:K412)</f>
        <v>55299.099999999991</v>
      </c>
      <c r="F412" s="24">
        <f>F417+F422</f>
        <v>8817.4</v>
      </c>
      <c r="G412" s="24">
        <f t="shared" ref="G412:K412" si="214">G417+G422</f>
        <v>9078.9</v>
      </c>
      <c r="H412" s="24">
        <f t="shared" si="214"/>
        <v>9350.7000000000007</v>
      </c>
      <c r="I412" s="24">
        <f t="shared" si="214"/>
        <v>9350.7000000000007</v>
      </c>
      <c r="J412" s="24">
        <f t="shared" si="214"/>
        <v>9350.7000000000007</v>
      </c>
      <c r="K412" s="24">
        <f t="shared" si="214"/>
        <v>9350.7000000000007</v>
      </c>
      <c r="L412" s="70"/>
      <c r="M412" s="68"/>
    </row>
    <row r="413" spans="1:13" s="16" customFormat="1" ht="21.95" customHeight="1">
      <c r="A413" s="59"/>
      <c r="B413" s="61"/>
      <c r="C413" s="63"/>
      <c r="D413" s="23" t="s">
        <v>3</v>
      </c>
      <c r="E413" s="30">
        <f t="shared" ref="E413:E415" si="215">SUM(F413:K413)</f>
        <v>851801.4</v>
      </c>
      <c r="F413" s="24">
        <f>F418+F423</f>
        <v>141966.9</v>
      </c>
      <c r="G413" s="24">
        <f t="shared" ref="G413:J413" si="216">G418+G423</f>
        <v>141966.9</v>
      </c>
      <c r="H413" s="24">
        <f t="shared" si="216"/>
        <v>141966.9</v>
      </c>
      <c r="I413" s="24">
        <f t="shared" si="216"/>
        <v>141966.9</v>
      </c>
      <c r="J413" s="24">
        <f t="shared" si="216"/>
        <v>141966.9</v>
      </c>
      <c r="K413" s="24">
        <f>K418+K423</f>
        <v>141966.9</v>
      </c>
      <c r="L413" s="70"/>
      <c r="M413" s="68"/>
    </row>
    <row r="414" spans="1:13" s="16" customFormat="1" ht="21.95" customHeight="1">
      <c r="A414" s="59"/>
      <c r="B414" s="61"/>
      <c r="C414" s="63"/>
      <c r="D414" s="23" t="s">
        <v>4</v>
      </c>
      <c r="E414" s="30">
        <f t="shared" si="215"/>
        <v>0</v>
      </c>
      <c r="F414" s="24">
        <v>0</v>
      </c>
      <c r="G414" s="24">
        <v>0</v>
      </c>
      <c r="H414" s="24">
        <v>0</v>
      </c>
      <c r="I414" s="25">
        <v>0</v>
      </c>
      <c r="J414" s="25">
        <v>0</v>
      </c>
      <c r="K414" s="26">
        <v>0</v>
      </c>
      <c r="L414" s="70"/>
      <c r="M414" s="68"/>
    </row>
    <row r="415" spans="1:13" s="16" customFormat="1" ht="21.95" customHeight="1">
      <c r="A415" s="59"/>
      <c r="B415" s="62"/>
      <c r="C415" s="63"/>
      <c r="D415" s="23" t="s">
        <v>5</v>
      </c>
      <c r="E415" s="30">
        <f t="shared" si="215"/>
        <v>0</v>
      </c>
      <c r="F415" s="24">
        <v>0</v>
      </c>
      <c r="G415" s="24">
        <v>0</v>
      </c>
      <c r="H415" s="24">
        <v>0</v>
      </c>
      <c r="I415" s="25">
        <v>0</v>
      </c>
      <c r="J415" s="25">
        <v>0</v>
      </c>
      <c r="K415" s="26">
        <v>0</v>
      </c>
      <c r="L415" s="70"/>
      <c r="M415" s="68"/>
    </row>
    <row r="416" spans="1:13" s="16" customFormat="1" ht="21.95" customHeight="1">
      <c r="A416" s="59" t="s">
        <v>172</v>
      </c>
      <c r="B416" s="60" t="s">
        <v>111</v>
      </c>
      <c r="C416" s="63" t="s">
        <v>34</v>
      </c>
      <c r="D416" s="23" t="s">
        <v>1</v>
      </c>
      <c r="E416" s="30">
        <f>E417+E418+E419+E420</f>
        <v>55299.099999999991</v>
      </c>
      <c r="F416" s="24">
        <f>F417+F418+F419+F420</f>
        <v>8817.4</v>
      </c>
      <c r="G416" s="24">
        <f t="shared" ref="G416:K416" si="217">G417+G418+G419+G420</f>
        <v>9078.9</v>
      </c>
      <c r="H416" s="24">
        <f t="shared" si="217"/>
        <v>9350.7000000000007</v>
      </c>
      <c r="I416" s="24">
        <f t="shared" si="217"/>
        <v>9350.7000000000007</v>
      </c>
      <c r="J416" s="24">
        <f t="shared" si="217"/>
        <v>9350.7000000000007</v>
      </c>
      <c r="K416" s="24">
        <f t="shared" si="217"/>
        <v>9350.7000000000007</v>
      </c>
      <c r="L416" s="70"/>
      <c r="M416" s="68"/>
    </row>
    <row r="417" spans="1:13" s="16" customFormat="1" ht="21.95" customHeight="1">
      <c r="A417" s="59"/>
      <c r="B417" s="61"/>
      <c r="C417" s="63"/>
      <c r="D417" s="23" t="s">
        <v>2</v>
      </c>
      <c r="E417" s="30">
        <f>SUM(F417:K417)</f>
        <v>55299.099999999991</v>
      </c>
      <c r="F417" s="24">
        <v>8817.4</v>
      </c>
      <c r="G417" s="24">
        <v>9078.9</v>
      </c>
      <c r="H417" s="24">
        <v>9350.7000000000007</v>
      </c>
      <c r="I417" s="24">
        <v>9350.7000000000007</v>
      </c>
      <c r="J417" s="24">
        <v>9350.7000000000007</v>
      </c>
      <c r="K417" s="24">
        <v>9350.7000000000007</v>
      </c>
      <c r="L417" s="70"/>
      <c r="M417" s="68"/>
    </row>
    <row r="418" spans="1:13" s="16" customFormat="1" ht="21.95" customHeight="1">
      <c r="A418" s="59"/>
      <c r="B418" s="61"/>
      <c r="C418" s="63"/>
      <c r="D418" s="23" t="s">
        <v>3</v>
      </c>
      <c r="E418" s="30">
        <f t="shared" ref="E418:E420" si="218">SUM(F418:K418)</f>
        <v>0</v>
      </c>
      <c r="F418" s="24">
        <v>0</v>
      </c>
      <c r="G418" s="24">
        <v>0</v>
      </c>
      <c r="H418" s="24">
        <v>0</v>
      </c>
      <c r="I418" s="25">
        <v>0</v>
      </c>
      <c r="J418" s="25">
        <v>0</v>
      </c>
      <c r="K418" s="26">
        <v>0</v>
      </c>
      <c r="L418" s="70"/>
      <c r="M418" s="68"/>
    </row>
    <row r="419" spans="1:13" s="16" customFormat="1" ht="21.95" customHeight="1">
      <c r="A419" s="59"/>
      <c r="B419" s="61"/>
      <c r="C419" s="63"/>
      <c r="D419" s="23" t="s">
        <v>4</v>
      </c>
      <c r="E419" s="30">
        <f t="shared" si="218"/>
        <v>0</v>
      </c>
      <c r="F419" s="24">
        <v>0</v>
      </c>
      <c r="G419" s="24">
        <v>0</v>
      </c>
      <c r="H419" s="24">
        <v>0</v>
      </c>
      <c r="I419" s="25">
        <v>0</v>
      </c>
      <c r="J419" s="25">
        <v>0</v>
      </c>
      <c r="K419" s="26">
        <v>0</v>
      </c>
      <c r="L419" s="70"/>
      <c r="M419" s="68"/>
    </row>
    <row r="420" spans="1:13" s="16" customFormat="1" ht="21.95" customHeight="1">
      <c r="A420" s="59"/>
      <c r="B420" s="62"/>
      <c r="C420" s="63"/>
      <c r="D420" s="23" t="s">
        <v>5</v>
      </c>
      <c r="E420" s="30">
        <f t="shared" si="218"/>
        <v>0</v>
      </c>
      <c r="F420" s="24">
        <v>0</v>
      </c>
      <c r="G420" s="24">
        <v>0</v>
      </c>
      <c r="H420" s="24">
        <v>0</v>
      </c>
      <c r="I420" s="25">
        <v>0</v>
      </c>
      <c r="J420" s="25">
        <v>0</v>
      </c>
      <c r="K420" s="26">
        <v>0</v>
      </c>
      <c r="L420" s="70"/>
      <c r="M420" s="68"/>
    </row>
    <row r="421" spans="1:13" s="16" customFormat="1" ht="23.1" customHeight="1">
      <c r="A421" s="59" t="s">
        <v>173</v>
      </c>
      <c r="B421" s="60" t="s">
        <v>252</v>
      </c>
      <c r="C421" s="63" t="s">
        <v>34</v>
      </c>
      <c r="D421" s="23" t="s">
        <v>1</v>
      </c>
      <c r="E421" s="30">
        <f>E422+E423+E424+E425</f>
        <v>851801.4</v>
      </c>
      <c r="F421" s="24">
        <f>F422+F423+F424+F425</f>
        <v>141966.9</v>
      </c>
      <c r="G421" s="24">
        <f t="shared" ref="G421:K421" si="219">G422+G423+G424+G425</f>
        <v>141966.9</v>
      </c>
      <c r="H421" s="24">
        <f t="shared" si="219"/>
        <v>141966.9</v>
      </c>
      <c r="I421" s="24">
        <f t="shared" si="219"/>
        <v>141966.9</v>
      </c>
      <c r="J421" s="24">
        <f t="shared" si="219"/>
        <v>141966.9</v>
      </c>
      <c r="K421" s="24">
        <f t="shared" si="219"/>
        <v>141966.9</v>
      </c>
      <c r="L421" s="70"/>
      <c r="M421" s="68"/>
    </row>
    <row r="422" spans="1:13" s="16" customFormat="1" ht="23.1" customHeight="1">
      <c r="A422" s="59"/>
      <c r="B422" s="61"/>
      <c r="C422" s="63"/>
      <c r="D422" s="23" t="s">
        <v>2</v>
      </c>
      <c r="E422" s="30">
        <f t="shared" ref="E422:E425" si="220">SUM(F422:K422)</f>
        <v>0</v>
      </c>
      <c r="F422" s="24">
        <v>0</v>
      </c>
      <c r="G422" s="24">
        <v>0</v>
      </c>
      <c r="H422" s="24">
        <v>0</v>
      </c>
      <c r="I422" s="25">
        <v>0</v>
      </c>
      <c r="J422" s="25">
        <v>0</v>
      </c>
      <c r="K422" s="26">
        <v>0</v>
      </c>
      <c r="L422" s="70"/>
      <c r="M422" s="68"/>
    </row>
    <row r="423" spans="1:13" s="16" customFormat="1" ht="23.1" customHeight="1">
      <c r="A423" s="59"/>
      <c r="B423" s="61"/>
      <c r="C423" s="63"/>
      <c r="D423" s="23" t="s">
        <v>3</v>
      </c>
      <c r="E423" s="30">
        <f t="shared" si="220"/>
        <v>851801.4</v>
      </c>
      <c r="F423" s="24">
        <v>141966.9</v>
      </c>
      <c r="G423" s="24">
        <v>141966.9</v>
      </c>
      <c r="H423" s="24">
        <v>141966.9</v>
      </c>
      <c r="I423" s="24">
        <v>141966.9</v>
      </c>
      <c r="J423" s="24">
        <v>141966.9</v>
      </c>
      <c r="K423" s="24">
        <v>141966.9</v>
      </c>
      <c r="L423" s="70"/>
      <c r="M423" s="68"/>
    </row>
    <row r="424" spans="1:13" s="16" customFormat="1" ht="23.1" customHeight="1">
      <c r="A424" s="59"/>
      <c r="B424" s="61"/>
      <c r="C424" s="63"/>
      <c r="D424" s="23" t="s">
        <v>4</v>
      </c>
      <c r="E424" s="30">
        <f t="shared" si="220"/>
        <v>0</v>
      </c>
      <c r="F424" s="24">
        <v>0</v>
      </c>
      <c r="G424" s="24">
        <v>0</v>
      </c>
      <c r="H424" s="24">
        <v>0</v>
      </c>
      <c r="I424" s="25">
        <v>0</v>
      </c>
      <c r="J424" s="25">
        <v>0</v>
      </c>
      <c r="K424" s="26">
        <v>0</v>
      </c>
      <c r="L424" s="70"/>
      <c r="M424" s="68"/>
    </row>
    <row r="425" spans="1:13" s="16" customFormat="1" ht="23.1" customHeight="1">
      <c r="A425" s="59"/>
      <c r="B425" s="62"/>
      <c r="C425" s="63"/>
      <c r="D425" s="23" t="s">
        <v>5</v>
      </c>
      <c r="E425" s="30">
        <f t="shared" si="220"/>
        <v>0</v>
      </c>
      <c r="F425" s="24">
        <v>0</v>
      </c>
      <c r="G425" s="24">
        <v>0</v>
      </c>
      <c r="H425" s="24">
        <v>0</v>
      </c>
      <c r="I425" s="25">
        <v>0</v>
      </c>
      <c r="J425" s="25">
        <v>0</v>
      </c>
      <c r="K425" s="26">
        <v>0</v>
      </c>
      <c r="L425" s="77"/>
      <c r="M425" s="89"/>
    </row>
    <row r="426" spans="1:13" s="16" customFormat="1" ht="30.75" customHeight="1">
      <c r="A426" s="59" t="s">
        <v>13</v>
      </c>
      <c r="B426" s="60" t="s">
        <v>131</v>
      </c>
      <c r="C426" s="63" t="s">
        <v>34</v>
      </c>
      <c r="D426" s="23" t="s">
        <v>1</v>
      </c>
      <c r="E426" s="30">
        <f>E427+E428+E429+E430</f>
        <v>196480.8</v>
      </c>
      <c r="F426" s="24">
        <f>F427+F428+F429+F430</f>
        <v>32746.800000000003</v>
      </c>
      <c r="G426" s="24">
        <f t="shared" ref="G426:K426" si="221">G427+G428+G429+G430</f>
        <v>32746.800000000003</v>
      </c>
      <c r="H426" s="24">
        <f t="shared" si="221"/>
        <v>32746.800000000003</v>
      </c>
      <c r="I426" s="24">
        <f t="shared" si="221"/>
        <v>32746.800000000003</v>
      </c>
      <c r="J426" s="24">
        <f t="shared" si="221"/>
        <v>32746.800000000003</v>
      </c>
      <c r="K426" s="24">
        <f t="shared" si="221"/>
        <v>32746.800000000003</v>
      </c>
      <c r="L426" s="69" t="s">
        <v>88</v>
      </c>
      <c r="M426" s="67" t="s">
        <v>29</v>
      </c>
    </row>
    <row r="427" spans="1:13" s="16" customFormat="1" ht="25.5" customHeight="1">
      <c r="A427" s="59"/>
      <c r="B427" s="61"/>
      <c r="C427" s="63"/>
      <c r="D427" s="23" t="s">
        <v>2</v>
      </c>
      <c r="E427" s="30">
        <f t="shared" ref="E427:E430" si="222">SUM(F427:K427)</f>
        <v>138944.4</v>
      </c>
      <c r="F427" s="24">
        <v>23157.4</v>
      </c>
      <c r="G427" s="24">
        <v>23157.4</v>
      </c>
      <c r="H427" s="24">
        <v>23157.4</v>
      </c>
      <c r="I427" s="24">
        <v>23157.4</v>
      </c>
      <c r="J427" s="24">
        <v>23157.4</v>
      </c>
      <c r="K427" s="24">
        <v>23157.4</v>
      </c>
      <c r="L427" s="70"/>
      <c r="M427" s="68"/>
    </row>
    <row r="428" spans="1:13" s="16" customFormat="1" ht="29.25" customHeight="1">
      <c r="A428" s="59"/>
      <c r="B428" s="61"/>
      <c r="C428" s="63"/>
      <c r="D428" s="23" t="s">
        <v>3</v>
      </c>
      <c r="E428" s="30">
        <f t="shared" si="222"/>
        <v>57536.4</v>
      </c>
      <c r="F428" s="24">
        <v>9589.4</v>
      </c>
      <c r="G428" s="24">
        <v>9589.4</v>
      </c>
      <c r="H428" s="24">
        <v>9589.4</v>
      </c>
      <c r="I428" s="24">
        <v>9589.4</v>
      </c>
      <c r="J428" s="24">
        <v>9589.4</v>
      </c>
      <c r="K428" s="24">
        <v>9589.4</v>
      </c>
      <c r="L428" s="70"/>
      <c r="M428" s="68"/>
    </row>
    <row r="429" spans="1:13" s="16" customFormat="1" ht="21.75" customHeight="1">
      <c r="A429" s="59"/>
      <c r="B429" s="61"/>
      <c r="C429" s="63"/>
      <c r="D429" s="23" t="s">
        <v>4</v>
      </c>
      <c r="E429" s="30">
        <f t="shared" si="222"/>
        <v>0</v>
      </c>
      <c r="F429" s="24">
        <v>0</v>
      </c>
      <c r="G429" s="24">
        <v>0</v>
      </c>
      <c r="H429" s="24">
        <v>0</v>
      </c>
      <c r="I429" s="25">
        <v>0</v>
      </c>
      <c r="J429" s="25">
        <v>0</v>
      </c>
      <c r="K429" s="26">
        <v>0</v>
      </c>
      <c r="L429" s="70"/>
      <c r="M429" s="68"/>
    </row>
    <row r="430" spans="1:13" s="16" customFormat="1" ht="54" customHeight="1">
      <c r="A430" s="59"/>
      <c r="B430" s="62"/>
      <c r="C430" s="63"/>
      <c r="D430" s="23" t="s">
        <v>5</v>
      </c>
      <c r="E430" s="30">
        <f t="shared" si="222"/>
        <v>0</v>
      </c>
      <c r="F430" s="24">
        <v>0</v>
      </c>
      <c r="G430" s="24">
        <v>0</v>
      </c>
      <c r="H430" s="24">
        <v>0</v>
      </c>
      <c r="I430" s="25">
        <v>0</v>
      </c>
      <c r="J430" s="25">
        <v>0</v>
      </c>
      <c r="K430" s="26">
        <v>0</v>
      </c>
      <c r="L430" s="70"/>
      <c r="M430" s="68"/>
    </row>
    <row r="431" spans="1:13" s="16" customFormat="1" ht="32.25" customHeight="1">
      <c r="A431" s="59" t="s">
        <v>14</v>
      </c>
      <c r="B431" s="60" t="s">
        <v>130</v>
      </c>
      <c r="C431" s="63" t="s">
        <v>34</v>
      </c>
      <c r="D431" s="23" t="s">
        <v>1</v>
      </c>
      <c r="E431" s="30">
        <f>E432+E433+E434+E435</f>
        <v>1546497</v>
      </c>
      <c r="F431" s="24">
        <f>F432+F433+F434+F435</f>
        <v>257749.5</v>
      </c>
      <c r="G431" s="24">
        <f t="shared" ref="G431:K431" si="223">G432+G433+G434+G435</f>
        <v>257749.5</v>
      </c>
      <c r="H431" s="24">
        <f t="shared" si="223"/>
        <v>257749.5</v>
      </c>
      <c r="I431" s="24">
        <f t="shared" si="223"/>
        <v>257749.5</v>
      </c>
      <c r="J431" s="24">
        <f t="shared" si="223"/>
        <v>257749.5</v>
      </c>
      <c r="K431" s="24">
        <f t="shared" si="223"/>
        <v>257749.5</v>
      </c>
      <c r="L431" s="69" t="s">
        <v>100</v>
      </c>
      <c r="M431" s="67" t="s">
        <v>29</v>
      </c>
    </row>
    <row r="432" spans="1:13" s="16" customFormat="1" ht="42.95" customHeight="1">
      <c r="A432" s="59"/>
      <c r="B432" s="61"/>
      <c r="C432" s="63"/>
      <c r="D432" s="23" t="s">
        <v>2</v>
      </c>
      <c r="E432" s="30">
        <f t="shared" ref="E432:E435" si="224">SUM(F432:K432)</f>
        <v>30930.599999999995</v>
      </c>
      <c r="F432" s="24">
        <f>719.9+4435.2</f>
        <v>5155.0999999999995</v>
      </c>
      <c r="G432" s="24">
        <f>719.9+4435.2</f>
        <v>5155.0999999999995</v>
      </c>
      <c r="H432" s="24">
        <f>719.9+4435.2</f>
        <v>5155.0999999999995</v>
      </c>
      <c r="I432" s="24">
        <f t="shared" ref="I432:K432" si="225">719.9+4435.2</f>
        <v>5155.0999999999995</v>
      </c>
      <c r="J432" s="24">
        <f t="shared" si="225"/>
        <v>5155.0999999999995</v>
      </c>
      <c r="K432" s="24">
        <f t="shared" si="225"/>
        <v>5155.0999999999995</v>
      </c>
      <c r="L432" s="70"/>
      <c r="M432" s="68"/>
    </row>
    <row r="433" spans="1:15" s="16" customFormat="1" ht="42.95" customHeight="1">
      <c r="A433" s="59"/>
      <c r="B433" s="61"/>
      <c r="C433" s="63"/>
      <c r="D433" s="23" t="s">
        <v>3</v>
      </c>
      <c r="E433" s="30">
        <f t="shared" si="224"/>
        <v>1515566.4</v>
      </c>
      <c r="F433" s="24">
        <f>35274.9+217319.5</f>
        <v>252594.4</v>
      </c>
      <c r="G433" s="24">
        <f t="shared" ref="G433:K433" si="226">35274.9+217319.5</f>
        <v>252594.4</v>
      </c>
      <c r="H433" s="24">
        <f t="shared" si="226"/>
        <v>252594.4</v>
      </c>
      <c r="I433" s="24">
        <f t="shared" si="226"/>
        <v>252594.4</v>
      </c>
      <c r="J433" s="24">
        <f t="shared" si="226"/>
        <v>252594.4</v>
      </c>
      <c r="K433" s="24">
        <f t="shared" si="226"/>
        <v>252594.4</v>
      </c>
      <c r="L433" s="70"/>
      <c r="M433" s="68"/>
    </row>
    <row r="434" spans="1:15" s="16" customFormat="1" ht="33" customHeight="1">
      <c r="A434" s="59"/>
      <c r="B434" s="61"/>
      <c r="C434" s="63"/>
      <c r="D434" s="23" t="s">
        <v>4</v>
      </c>
      <c r="E434" s="47">
        <f t="shared" si="224"/>
        <v>0</v>
      </c>
      <c r="F434" s="48">
        <v>0</v>
      </c>
      <c r="G434" s="48">
        <v>0</v>
      </c>
      <c r="H434" s="48">
        <v>0</v>
      </c>
      <c r="I434" s="49">
        <v>0</v>
      </c>
      <c r="J434" s="49">
        <v>0</v>
      </c>
      <c r="K434" s="50">
        <v>0</v>
      </c>
      <c r="L434" s="70"/>
      <c r="M434" s="68"/>
    </row>
    <row r="435" spans="1:15" s="16" customFormat="1" ht="25.5" customHeight="1">
      <c r="A435" s="59"/>
      <c r="B435" s="62"/>
      <c r="C435" s="63"/>
      <c r="D435" s="23" t="s">
        <v>5</v>
      </c>
      <c r="E435" s="47">
        <f t="shared" si="224"/>
        <v>0</v>
      </c>
      <c r="F435" s="48">
        <v>0</v>
      </c>
      <c r="G435" s="48">
        <v>0</v>
      </c>
      <c r="H435" s="48">
        <v>0</v>
      </c>
      <c r="I435" s="49">
        <v>0</v>
      </c>
      <c r="J435" s="49">
        <v>0</v>
      </c>
      <c r="K435" s="50">
        <v>0</v>
      </c>
      <c r="L435" s="70"/>
      <c r="M435" s="68"/>
    </row>
    <row r="436" spans="1:15" s="16" customFormat="1" ht="37.5" customHeight="1">
      <c r="A436" s="78">
        <v>5</v>
      </c>
      <c r="B436" s="79" t="s">
        <v>46</v>
      </c>
      <c r="C436" s="90" t="s">
        <v>34</v>
      </c>
      <c r="D436" s="22" t="s">
        <v>1</v>
      </c>
      <c r="E436" s="29">
        <f>E437+E438+E439+E440</f>
        <v>577983.4</v>
      </c>
      <c r="F436" s="18">
        <f t="shared" ref="F436:K436" si="227">F437+F438+F439+F440</f>
        <v>101301.8</v>
      </c>
      <c r="G436" s="18">
        <f t="shared" si="227"/>
        <v>96292.800000000003</v>
      </c>
      <c r="H436" s="18">
        <f t="shared" si="227"/>
        <v>96450.1</v>
      </c>
      <c r="I436" s="18">
        <f t="shared" si="227"/>
        <v>91175.6</v>
      </c>
      <c r="J436" s="18">
        <f t="shared" si="227"/>
        <v>94442.7</v>
      </c>
      <c r="K436" s="18">
        <f t="shared" si="227"/>
        <v>98320.4</v>
      </c>
      <c r="L436" s="69" t="s">
        <v>266</v>
      </c>
      <c r="M436" s="67" t="s">
        <v>30</v>
      </c>
    </row>
    <row r="437" spans="1:15" s="16" customFormat="1" ht="33" customHeight="1">
      <c r="A437" s="78"/>
      <c r="B437" s="80"/>
      <c r="C437" s="90"/>
      <c r="D437" s="22" t="s">
        <v>2</v>
      </c>
      <c r="E437" s="29">
        <f>E442+E457+E482</f>
        <v>577983.4</v>
      </c>
      <c r="F437" s="18">
        <f t="shared" ref="F437:K437" si="228">F442+F457+F482</f>
        <v>101301.8</v>
      </c>
      <c r="G437" s="18">
        <f t="shared" si="228"/>
        <v>96292.800000000003</v>
      </c>
      <c r="H437" s="18">
        <f t="shared" si="228"/>
        <v>96450.1</v>
      </c>
      <c r="I437" s="18">
        <f t="shared" si="228"/>
        <v>91175.6</v>
      </c>
      <c r="J437" s="18">
        <f t="shared" si="228"/>
        <v>94442.7</v>
      </c>
      <c r="K437" s="18">
        <f t="shared" si="228"/>
        <v>98320.4</v>
      </c>
      <c r="L437" s="70"/>
      <c r="M437" s="68"/>
    </row>
    <row r="438" spans="1:15" s="16" customFormat="1" ht="24" customHeight="1">
      <c r="A438" s="78"/>
      <c r="B438" s="80"/>
      <c r="C438" s="90"/>
      <c r="D438" s="22" t="s">
        <v>3</v>
      </c>
      <c r="E438" s="29">
        <f t="shared" ref="E438:K440" si="229">E443+E458+E483</f>
        <v>0</v>
      </c>
      <c r="F438" s="18">
        <f t="shared" si="229"/>
        <v>0</v>
      </c>
      <c r="G438" s="18">
        <f t="shared" si="229"/>
        <v>0</v>
      </c>
      <c r="H438" s="18">
        <f t="shared" si="229"/>
        <v>0</v>
      </c>
      <c r="I438" s="18">
        <f t="shared" si="229"/>
        <v>0</v>
      </c>
      <c r="J438" s="18">
        <f t="shared" si="229"/>
        <v>0</v>
      </c>
      <c r="K438" s="18">
        <f t="shared" si="229"/>
        <v>0</v>
      </c>
      <c r="L438" s="70"/>
      <c r="M438" s="68"/>
    </row>
    <row r="439" spans="1:15" s="16" customFormat="1" ht="21" customHeight="1">
      <c r="A439" s="78"/>
      <c r="B439" s="80"/>
      <c r="C439" s="90"/>
      <c r="D439" s="22" t="s">
        <v>4</v>
      </c>
      <c r="E439" s="29">
        <f t="shared" si="229"/>
        <v>0</v>
      </c>
      <c r="F439" s="18">
        <f t="shared" si="229"/>
        <v>0</v>
      </c>
      <c r="G439" s="18">
        <f t="shared" si="229"/>
        <v>0</v>
      </c>
      <c r="H439" s="18">
        <f t="shared" si="229"/>
        <v>0</v>
      </c>
      <c r="I439" s="18">
        <f t="shared" si="229"/>
        <v>0</v>
      </c>
      <c r="J439" s="18">
        <f t="shared" si="229"/>
        <v>0</v>
      </c>
      <c r="K439" s="18">
        <f t="shared" si="229"/>
        <v>0</v>
      </c>
      <c r="L439" s="70"/>
      <c r="M439" s="68"/>
    </row>
    <row r="440" spans="1:15" s="16" customFormat="1" ht="60" customHeight="1">
      <c r="A440" s="78"/>
      <c r="B440" s="81"/>
      <c r="C440" s="90"/>
      <c r="D440" s="22" t="s">
        <v>5</v>
      </c>
      <c r="E440" s="29">
        <f t="shared" si="229"/>
        <v>0</v>
      </c>
      <c r="F440" s="18">
        <f t="shared" si="229"/>
        <v>0</v>
      </c>
      <c r="G440" s="18">
        <f t="shared" si="229"/>
        <v>0</v>
      </c>
      <c r="H440" s="18">
        <f t="shared" si="229"/>
        <v>0</v>
      </c>
      <c r="I440" s="18">
        <f t="shared" si="229"/>
        <v>0</v>
      </c>
      <c r="J440" s="18">
        <f t="shared" si="229"/>
        <v>0</v>
      </c>
      <c r="K440" s="18">
        <f t="shared" si="229"/>
        <v>0</v>
      </c>
      <c r="L440" s="77"/>
      <c r="M440" s="68"/>
    </row>
    <row r="441" spans="1:15" s="16" customFormat="1" ht="49.5" customHeight="1">
      <c r="A441" s="59" t="s">
        <v>41</v>
      </c>
      <c r="B441" s="60" t="s">
        <v>253</v>
      </c>
      <c r="C441" s="84" t="s">
        <v>34</v>
      </c>
      <c r="D441" s="31" t="s">
        <v>1</v>
      </c>
      <c r="E441" s="30">
        <f>E442+E443+E444+E445</f>
        <v>552458.6</v>
      </c>
      <c r="F441" s="24">
        <f>F442+F443+F444+F445</f>
        <v>94021.8</v>
      </c>
      <c r="G441" s="24">
        <f t="shared" ref="G441:K441" si="230">G442+G443+G444+G445</f>
        <v>94012.800000000003</v>
      </c>
      <c r="H441" s="24">
        <f t="shared" si="230"/>
        <v>94170.1</v>
      </c>
      <c r="I441" s="24">
        <f t="shared" si="230"/>
        <v>87050.8</v>
      </c>
      <c r="J441" s="24">
        <f t="shared" si="230"/>
        <v>90162.7</v>
      </c>
      <c r="K441" s="24">
        <f t="shared" si="230"/>
        <v>93040.4</v>
      </c>
      <c r="L441" s="69" t="s">
        <v>197</v>
      </c>
      <c r="M441" s="91" t="s">
        <v>30</v>
      </c>
    </row>
    <row r="442" spans="1:15" s="16" customFormat="1" ht="29.25" customHeight="1">
      <c r="A442" s="59"/>
      <c r="B442" s="61"/>
      <c r="C442" s="85"/>
      <c r="D442" s="31" t="s">
        <v>2</v>
      </c>
      <c r="E442" s="30">
        <f>SUM(F442:K442)</f>
        <v>552458.6</v>
      </c>
      <c r="F442" s="24">
        <f>F447+F452</f>
        <v>94021.8</v>
      </c>
      <c r="G442" s="24">
        <f t="shared" ref="G442:K442" si="231">G447+G452</f>
        <v>94012.800000000003</v>
      </c>
      <c r="H442" s="24">
        <f t="shared" si="231"/>
        <v>94170.1</v>
      </c>
      <c r="I442" s="24">
        <f t="shared" si="231"/>
        <v>87050.8</v>
      </c>
      <c r="J442" s="24">
        <f t="shared" si="231"/>
        <v>90162.7</v>
      </c>
      <c r="K442" s="24">
        <f t="shared" si="231"/>
        <v>93040.4</v>
      </c>
      <c r="L442" s="70"/>
      <c r="M442" s="91"/>
    </row>
    <row r="443" spans="1:15" s="16" customFormat="1" ht="29.25" customHeight="1">
      <c r="A443" s="59"/>
      <c r="B443" s="61"/>
      <c r="C443" s="85"/>
      <c r="D443" s="31" t="s">
        <v>3</v>
      </c>
      <c r="E443" s="30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70"/>
      <c r="M443" s="91"/>
    </row>
    <row r="444" spans="1:15" s="16" customFormat="1" ht="29.25" customHeight="1">
      <c r="A444" s="59"/>
      <c r="B444" s="61"/>
      <c r="C444" s="85"/>
      <c r="D444" s="31" t="s">
        <v>4</v>
      </c>
      <c r="E444" s="30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70"/>
      <c r="M444" s="91"/>
    </row>
    <row r="445" spans="1:15" s="16" customFormat="1" ht="29.25" customHeight="1">
      <c r="A445" s="59"/>
      <c r="B445" s="62"/>
      <c r="C445" s="85"/>
      <c r="D445" s="31" t="s">
        <v>5</v>
      </c>
      <c r="E445" s="30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70"/>
      <c r="M445" s="91"/>
    </row>
    <row r="446" spans="1:15" s="16" customFormat="1" ht="33" customHeight="1">
      <c r="A446" s="59" t="s">
        <v>174</v>
      </c>
      <c r="B446" s="60" t="s">
        <v>254</v>
      </c>
      <c r="C446" s="84" t="s">
        <v>34</v>
      </c>
      <c r="D446" s="31" t="s">
        <v>1</v>
      </c>
      <c r="E446" s="30">
        <f>E447+E448+E449+E450</f>
        <v>1815.2</v>
      </c>
      <c r="F446" s="24">
        <f>F447+F448+F449+F450</f>
        <v>360</v>
      </c>
      <c r="G446" s="24">
        <f t="shared" ref="G446:K446" si="232">G447+G448+G449+G450</f>
        <v>360</v>
      </c>
      <c r="H446" s="24">
        <f t="shared" si="232"/>
        <v>360</v>
      </c>
      <c r="I446" s="24">
        <f t="shared" si="232"/>
        <v>15.2</v>
      </c>
      <c r="J446" s="24">
        <f t="shared" si="232"/>
        <v>360</v>
      </c>
      <c r="K446" s="24">
        <f t="shared" si="232"/>
        <v>360</v>
      </c>
      <c r="L446" s="69" t="s">
        <v>198</v>
      </c>
      <c r="M446" s="68" t="s">
        <v>30</v>
      </c>
    </row>
    <row r="447" spans="1:15" s="16" customFormat="1" ht="25.5" customHeight="1">
      <c r="A447" s="59"/>
      <c r="B447" s="61"/>
      <c r="C447" s="85"/>
      <c r="D447" s="31" t="s">
        <v>2</v>
      </c>
      <c r="E447" s="30">
        <f>SUM(F447:K447)</f>
        <v>1815.2</v>
      </c>
      <c r="F447" s="24">
        <v>360</v>
      </c>
      <c r="G447" s="24">
        <v>360</v>
      </c>
      <c r="H447" s="24">
        <v>360</v>
      </c>
      <c r="I447" s="24">
        <v>15.2</v>
      </c>
      <c r="J447" s="24">
        <v>360</v>
      </c>
      <c r="K447" s="24">
        <v>360</v>
      </c>
      <c r="L447" s="70"/>
      <c r="M447" s="68"/>
    </row>
    <row r="448" spans="1:15" s="16" customFormat="1" ht="27" customHeight="1">
      <c r="A448" s="59"/>
      <c r="B448" s="61"/>
      <c r="C448" s="85"/>
      <c r="D448" s="31" t="s">
        <v>3</v>
      </c>
      <c r="E448" s="30">
        <f t="shared" ref="E448:E450" si="233">SUM(F448:K448)</f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70"/>
      <c r="M448" s="68"/>
      <c r="O448" s="17"/>
    </row>
    <row r="449" spans="1:13" s="16" customFormat="1" ht="27" customHeight="1">
      <c r="A449" s="59"/>
      <c r="B449" s="61"/>
      <c r="C449" s="85"/>
      <c r="D449" s="31" t="s">
        <v>4</v>
      </c>
      <c r="E449" s="30">
        <f t="shared" si="233"/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70"/>
      <c r="M449" s="68"/>
    </row>
    <row r="450" spans="1:13" s="16" customFormat="1" ht="21.75" customHeight="1">
      <c r="A450" s="59"/>
      <c r="B450" s="62"/>
      <c r="C450" s="85"/>
      <c r="D450" s="31" t="s">
        <v>5</v>
      </c>
      <c r="E450" s="30">
        <f t="shared" si="233"/>
        <v>0</v>
      </c>
      <c r="F450" s="24">
        <v>0</v>
      </c>
      <c r="G450" s="24">
        <v>0</v>
      </c>
      <c r="H450" s="24">
        <v>0</v>
      </c>
      <c r="I450" s="24">
        <v>0</v>
      </c>
      <c r="J450" s="24">
        <v>0</v>
      </c>
      <c r="K450" s="24">
        <v>0</v>
      </c>
      <c r="L450" s="70"/>
      <c r="M450" s="89"/>
    </row>
    <row r="451" spans="1:13" s="16" customFormat="1" ht="39" customHeight="1">
      <c r="A451" s="59" t="s">
        <v>175</v>
      </c>
      <c r="B451" s="60" t="s">
        <v>76</v>
      </c>
      <c r="C451" s="84" t="s">
        <v>34</v>
      </c>
      <c r="D451" s="31" t="s">
        <v>1</v>
      </c>
      <c r="E451" s="30">
        <f>E452+E453+E454+E455</f>
        <v>550643.4</v>
      </c>
      <c r="F451" s="24">
        <v>93661.8</v>
      </c>
      <c r="G451" s="24">
        <v>93652.800000000003</v>
      </c>
      <c r="H451" s="24">
        <v>93810.1</v>
      </c>
      <c r="I451" s="24">
        <f t="shared" ref="I451:K451" si="234">I452+I453+I454+I455</f>
        <v>87035.6</v>
      </c>
      <c r="J451" s="24">
        <f t="shared" si="234"/>
        <v>89802.7</v>
      </c>
      <c r="K451" s="24">
        <f t="shared" si="234"/>
        <v>92680.4</v>
      </c>
      <c r="L451" s="69" t="s">
        <v>199</v>
      </c>
      <c r="M451" s="67" t="s">
        <v>42</v>
      </c>
    </row>
    <row r="452" spans="1:13" s="16" customFormat="1" ht="39" customHeight="1">
      <c r="A452" s="59"/>
      <c r="B452" s="61"/>
      <c r="C452" s="85"/>
      <c r="D452" s="31" t="s">
        <v>2</v>
      </c>
      <c r="E452" s="30">
        <f t="shared" ref="E452:E455" si="235">SUM(F452:K452)</f>
        <v>550643.4</v>
      </c>
      <c r="F452" s="24">
        <v>93661.8</v>
      </c>
      <c r="G452" s="24">
        <v>93652.800000000003</v>
      </c>
      <c r="H452" s="24">
        <v>93810.1</v>
      </c>
      <c r="I452" s="40">
        <v>87035.6</v>
      </c>
      <c r="J452" s="40">
        <v>89802.7</v>
      </c>
      <c r="K452" s="40">
        <v>92680.4</v>
      </c>
      <c r="L452" s="70"/>
      <c r="M452" s="68"/>
    </row>
    <row r="453" spans="1:13" s="16" customFormat="1" ht="39" customHeight="1">
      <c r="A453" s="59"/>
      <c r="B453" s="61"/>
      <c r="C453" s="85"/>
      <c r="D453" s="31" t="s">
        <v>3</v>
      </c>
      <c r="E453" s="30">
        <f t="shared" si="235"/>
        <v>0</v>
      </c>
      <c r="F453" s="24">
        <v>0</v>
      </c>
      <c r="G453" s="24">
        <v>0</v>
      </c>
      <c r="H453" s="24">
        <v>0</v>
      </c>
      <c r="I453" s="24">
        <v>0</v>
      </c>
      <c r="J453" s="24">
        <v>0</v>
      </c>
      <c r="K453" s="24">
        <v>0</v>
      </c>
      <c r="L453" s="70"/>
      <c r="M453" s="68"/>
    </row>
    <row r="454" spans="1:13" s="16" customFormat="1" ht="39" customHeight="1">
      <c r="A454" s="59"/>
      <c r="B454" s="61"/>
      <c r="C454" s="85"/>
      <c r="D454" s="31" t="s">
        <v>4</v>
      </c>
      <c r="E454" s="30">
        <f t="shared" si="235"/>
        <v>0</v>
      </c>
      <c r="F454" s="24">
        <v>0</v>
      </c>
      <c r="G454" s="24">
        <v>0</v>
      </c>
      <c r="H454" s="24">
        <v>0</v>
      </c>
      <c r="I454" s="24">
        <v>0</v>
      </c>
      <c r="J454" s="24">
        <v>0</v>
      </c>
      <c r="K454" s="24">
        <v>0</v>
      </c>
      <c r="L454" s="70"/>
      <c r="M454" s="68"/>
    </row>
    <row r="455" spans="1:13" s="16" customFormat="1" ht="39" customHeight="1">
      <c r="A455" s="59"/>
      <c r="B455" s="62"/>
      <c r="C455" s="85"/>
      <c r="D455" s="31" t="s">
        <v>5</v>
      </c>
      <c r="E455" s="30">
        <f t="shared" si="235"/>
        <v>0</v>
      </c>
      <c r="F455" s="24">
        <v>0</v>
      </c>
      <c r="G455" s="24">
        <v>0</v>
      </c>
      <c r="H455" s="24">
        <v>0</v>
      </c>
      <c r="I455" s="24">
        <v>0</v>
      </c>
      <c r="J455" s="24">
        <v>0</v>
      </c>
      <c r="K455" s="24">
        <v>0</v>
      </c>
      <c r="L455" s="70"/>
      <c r="M455" s="68"/>
    </row>
    <row r="456" spans="1:13" s="16" customFormat="1" ht="50.25" customHeight="1">
      <c r="A456" s="59" t="s">
        <v>43</v>
      </c>
      <c r="B456" s="60" t="s">
        <v>255</v>
      </c>
      <c r="C456" s="84" t="s">
        <v>34</v>
      </c>
      <c r="D456" s="31" t="s">
        <v>1</v>
      </c>
      <c r="E456" s="30">
        <v>14024.8</v>
      </c>
      <c r="F456" s="24">
        <f>F457+F458+F459+F460</f>
        <v>2280</v>
      </c>
      <c r="G456" s="24">
        <f t="shared" ref="G456:K456" si="236">G457+G458+G459+G460</f>
        <v>2280</v>
      </c>
      <c r="H456" s="24">
        <f t="shared" si="236"/>
        <v>2280</v>
      </c>
      <c r="I456" s="24">
        <f t="shared" si="236"/>
        <v>2624.8</v>
      </c>
      <c r="J456" s="24">
        <f t="shared" si="236"/>
        <v>2280</v>
      </c>
      <c r="K456" s="24">
        <f t="shared" si="236"/>
        <v>2280</v>
      </c>
      <c r="L456" s="69" t="s">
        <v>200</v>
      </c>
      <c r="M456" s="67" t="s">
        <v>44</v>
      </c>
    </row>
    <row r="457" spans="1:13" s="16" customFormat="1" ht="50.25" customHeight="1">
      <c r="A457" s="59"/>
      <c r="B457" s="61"/>
      <c r="C457" s="85"/>
      <c r="D457" s="31" t="s">
        <v>2</v>
      </c>
      <c r="E457" s="30">
        <f>SUM(F457:K457)</f>
        <v>14024.8</v>
      </c>
      <c r="F457" s="24">
        <f>F462+F467+F472+F477</f>
        <v>2280</v>
      </c>
      <c r="G457" s="24">
        <f t="shared" ref="G457:K457" si="237">G462+G467+G472+G477</f>
        <v>2280</v>
      </c>
      <c r="H457" s="24">
        <f t="shared" si="237"/>
        <v>2280</v>
      </c>
      <c r="I457" s="24">
        <f t="shared" si="237"/>
        <v>2624.8</v>
      </c>
      <c r="J457" s="24">
        <f t="shared" si="237"/>
        <v>2280</v>
      </c>
      <c r="K457" s="24">
        <f t="shared" si="237"/>
        <v>2280</v>
      </c>
      <c r="L457" s="70"/>
      <c r="M457" s="68"/>
    </row>
    <row r="458" spans="1:13" s="16" customFormat="1" ht="50.25" customHeight="1">
      <c r="A458" s="59"/>
      <c r="B458" s="61"/>
      <c r="C458" s="85"/>
      <c r="D458" s="31" t="s">
        <v>3</v>
      </c>
      <c r="E458" s="30">
        <f t="shared" ref="E458:E460" si="238">SUM(F458:K458)</f>
        <v>0</v>
      </c>
      <c r="F458" s="24">
        <f t="shared" ref="F458:K460" si="239">F463+F468+F473+F478</f>
        <v>0</v>
      </c>
      <c r="G458" s="24">
        <f t="shared" si="239"/>
        <v>0</v>
      </c>
      <c r="H458" s="24">
        <f t="shared" si="239"/>
        <v>0</v>
      </c>
      <c r="I458" s="24">
        <f t="shared" si="239"/>
        <v>0</v>
      </c>
      <c r="J458" s="24">
        <f t="shared" si="239"/>
        <v>0</v>
      </c>
      <c r="K458" s="24">
        <f t="shared" si="239"/>
        <v>0</v>
      </c>
      <c r="L458" s="70"/>
      <c r="M458" s="68"/>
    </row>
    <row r="459" spans="1:13" s="16" customFormat="1" ht="50.25" customHeight="1">
      <c r="A459" s="59"/>
      <c r="B459" s="61"/>
      <c r="C459" s="85"/>
      <c r="D459" s="31" t="s">
        <v>4</v>
      </c>
      <c r="E459" s="30">
        <f t="shared" si="238"/>
        <v>0</v>
      </c>
      <c r="F459" s="24">
        <f t="shared" si="239"/>
        <v>0</v>
      </c>
      <c r="G459" s="24">
        <f t="shared" si="239"/>
        <v>0</v>
      </c>
      <c r="H459" s="24">
        <f t="shared" si="239"/>
        <v>0</v>
      </c>
      <c r="I459" s="24">
        <f t="shared" si="239"/>
        <v>0</v>
      </c>
      <c r="J459" s="24">
        <f t="shared" si="239"/>
        <v>0</v>
      </c>
      <c r="K459" s="24">
        <f t="shared" si="239"/>
        <v>0</v>
      </c>
      <c r="L459" s="70"/>
      <c r="M459" s="68"/>
    </row>
    <row r="460" spans="1:13" s="16" customFormat="1" ht="50.25" customHeight="1">
      <c r="A460" s="59"/>
      <c r="B460" s="62"/>
      <c r="C460" s="85"/>
      <c r="D460" s="31" t="s">
        <v>5</v>
      </c>
      <c r="E460" s="30">
        <f t="shared" si="238"/>
        <v>0</v>
      </c>
      <c r="F460" s="24">
        <f t="shared" si="239"/>
        <v>0</v>
      </c>
      <c r="G460" s="24">
        <f t="shared" si="239"/>
        <v>0</v>
      </c>
      <c r="H460" s="24">
        <f t="shared" si="239"/>
        <v>0</v>
      </c>
      <c r="I460" s="24">
        <f t="shared" si="239"/>
        <v>0</v>
      </c>
      <c r="J460" s="24">
        <f t="shared" si="239"/>
        <v>0</v>
      </c>
      <c r="K460" s="24">
        <f t="shared" si="239"/>
        <v>0</v>
      </c>
      <c r="L460" s="70"/>
      <c r="M460" s="68"/>
    </row>
    <row r="461" spans="1:13" s="16" customFormat="1" ht="31.5" customHeight="1">
      <c r="A461" s="59" t="s">
        <v>176</v>
      </c>
      <c r="B461" s="60" t="s">
        <v>256</v>
      </c>
      <c r="C461" s="84" t="s">
        <v>34</v>
      </c>
      <c r="D461" s="31" t="s">
        <v>1</v>
      </c>
      <c r="E461" s="30">
        <f>E462+E463+E464+E465</f>
        <v>7680</v>
      </c>
      <c r="F461" s="24">
        <f t="shared" ref="F461:K461" si="240">F462+F463+F464+F465</f>
        <v>1280</v>
      </c>
      <c r="G461" s="24">
        <f t="shared" si="240"/>
        <v>1280</v>
      </c>
      <c r="H461" s="24">
        <f t="shared" si="240"/>
        <v>1280</v>
      </c>
      <c r="I461" s="24">
        <f t="shared" si="240"/>
        <v>1280</v>
      </c>
      <c r="J461" s="24">
        <f t="shared" si="240"/>
        <v>1280</v>
      </c>
      <c r="K461" s="24">
        <f t="shared" si="240"/>
        <v>1280</v>
      </c>
      <c r="L461" s="69" t="s">
        <v>201</v>
      </c>
      <c r="M461" s="67" t="s">
        <v>44</v>
      </c>
    </row>
    <row r="462" spans="1:13" s="16" customFormat="1" ht="31.5" customHeight="1">
      <c r="A462" s="59"/>
      <c r="B462" s="61"/>
      <c r="C462" s="85"/>
      <c r="D462" s="31" t="s">
        <v>2</v>
      </c>
      <c r="E462" s="30">
        <f>SUM(F462:K462)</f>
        <v>7680</v>
      </c>
      <c r="F462" s="24">
        <v>1280</v>
      </c>
      <c r="G462" s="24">
        <v>1280</v>
      </c>
      <c r="H462" s="24">
        <v>1280</v>
      </c>
      <c r="I462" s="24">
        <v>1280</v>
      </c>
      <c r="J462" s="24">
        <v>1280</v>
      </c>
      <c r="K462" s="24">
        <v>1280</v>
      </c>
      <c r="L462" s="70"/>
      <c r="M462" s="68"/>
    </row>
    <row r="463" spans="1:13" s="16" customFormat="1" ht="31.5" customHeight="1">
      <c r="A463" s="59"/>
      <c r="B463" s="61"/>
      <c r="C463" s="85"/>
      <c r="D463" s="31" t="s">
        <v>3</v>
      </c>
      <c r="E463" s="30">
        <f t="shared" ref="E463:E465" si="241">SUM(F463:K463)</f>
        <v>0</v>
      </c>
      <c r="F463" s="24">
        <v>0</v>
      </c>
      <c r="G463" s="24">
        <v>0</v>
      </c>
      <c r="H463" s="24">
        <v>0</v>
      </c>
      <c r="I463" s="24">
        <v>0</v>
      </c>
      <c r="J463" s="24">
        <v>0</v>
      </c>
      <c r="K463" s="24">
        <v>0</v>
      </c>
      <c r="L463" s="70"/>
      <c r="M463" s="68"/>
    </row>
    <row r="464" spans="1:13" s="16" customFormat="1" ht="18" customHeight="1">
      <c r="A464" s="59"/>
      <c r="B464" s="61"/>
      <c r="C464" s="85"/>
      <c r="D464" s="31" t="s">
        <v>4</v>
      </c>
      <c r="E464" s="30">
        <f t="shared" si="241"/>
        <v>0</v>
      </c>
      <c r="F464" s="24">
        <v>0</v>
      </c>
      <c r="G464" s="24">
        <v>0</v>
      </c>
      <c r="H464" s="24">
        <v>0</v>
      </c>
      <c r="I464" s="24">
        <v>0</v>
      </c>
      <c r="J464" s="24">
        <v>0</v>
      </c>
      <c r="K464" s="24">
        <v>0</v>
      </c>
      <c r="L464" s="70"/>
      <c r="M464" s="68"/>
    </row>
    <row r="465" spans="1:13" s="16" customFormat="1" ht="16.5" customHeight="1">
      <c r="A465" s="59"/>
      <c r="B465" s="62"/>
      <c r="C465" s="85"/>
      <c r="D465" s="31" t="s">
        <v>5</v>
      </c>
      <c r="E465" s="30">
        <f t="shared" si="241"/>
        <v>0</v>
      </c>
      <c r="F465" s="24">
        <v>0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70"/>
      <c r="M465" s="68"/>
    </row>
    <row r="466" spans="1:13" s="16" customFormat="1" ht="31.5" customHeight="1">
      <c r="A466" s="59" t="s">
        <v>177</v>
      </c>
      <c r="B466" s="60" t="s">
        <v>257</v>
      </c>
      <c r="C466" s="84" t="s">
        <v>34</v>
      </c>
      <c r="D466" s="31" t="s">
        <v>1</v>
      </c>
      <c r="E466" s="30">
        <f>E467+E468+E469+E470</f>
        <v>6000</v>
      </c>
      <c r="F466" s="24">
        <f t="shared" ref="F466:K466" si="242">F467+F468+F469+F470</f>
        <v>1000</v>
      </c>
      <c r="G466" s="24">
        <f t="shared" si="242"/>
        <v>1000</v>
      </c>
      <c r="H466" s="24">
        <f t="shared" si="242"/>
        <v>1000</v>
      </c>
      <c r="I466" s="24">
        <f t="shared" si="242"/>
        <v>1000</v>
      </c>
      <c r="J466" s="24">
        <f t="shared" si="242"/>
        <v>1000</v>
      </c>
      <c r="K466" s="24">
        <f t="shared" si="242"/>
        <v>1000</v>
      </c>
      <c r="L466" s="69" t="s">
        <v>267</v>
      </c>
      <c r="M466" s="67" t="s">
        <v>44</v>
      </c>
    </row>
    <row r="467" spans="1:13" s="16" customFormat="1" ht="31.5" customHeight="1">
      <c r="A467" s="59"/>
      <c r="B467" s="61"/>
      <c r="C467" s="85"/>
      <c r="D467" s="31" t="s">
        <v>2</v>
      </c>
      <c r="E467" s="30">
        <f t="shared" ref="E467:E480" si="243">SUM(F467:K467)</f>
        <v>6000</v>
      </c>
      <c r="F467" s="24">
        <v>1000</v>
      </c>
      <c r="G467" s="24">
        <v>1000</v>
      </c>
      <c r="H467" s="24">
        <v>1000</v>
      </c>
      <c r="I467" s="24">
        <v>1000</v>
      </c>
      <c r="J467" s="24">
        <v>1000</v>
      </c>
      <c r="K467" s="24">
        <v>1000</v>
      </c>
      <c r="L467" s="70"/>
      <c r="M467" s="68"/>
    </row>
    <row r="468" spans="1:13" s="16" customFormat="1" ht="31.5" customHeight="1">
      <c r="A468" s="59"/>
      <c r="B468" s="61"/>
      <c r="C468" s="85"/>
      <c r="D468" s="31" t="s">
        <v>3</v>
      </c>
      <c r="E468" s="30">
        <f t="shared" si="243"/>
        <v>0</v>
      </c>
      <c r="F468" s="24">
        <v>0</v>
      </c>
      <c r="G468" s="24">
        <v>0</v>
      </c>
      <c r="H468" s="24">
        <v>0</v>
      </c>
      <c r="I468" s="24">
        <v>0</v>
      </c>
      <c r="J468" s="24">
        <v>0</v>
      </c>
      <c r="K468" s="24">
        <v>0</v>
      </c>
      <c r="L468" s="70"/>
      <c r="M468" s="68"/>
    </row>
    <row r="469" spans="1:13" s="16" customFormat="1" ht="31.5" customHeight="1">
      <c r="A469" s="59"/>
      <c r="B469" s="61"/>
      <c r="C469" s="85"/>
      <c r="D469" s="31" t="s">
        <v>4</v>
      </c>
      <c r="E469" s="30">
        <f t="shared" si="243"/>
        <v>0</v>
      </c>
      <c r="F469" s="24">
        <v>0</v>
      </c>
      <c r="G469" s="24">
        <v>0</v>
      </c>
      <c r="H469" s="24">
        <v>0</v>
      </c>
      <c r="I469" s="24">
        <v>0</v>
      </c>
      <c r="J469" s="24">
        <v>0</v>
      </c>
      <c r="K469" s="24">
        <v>0</v>
      </c>
      <c r="L469" s="70"/>
      <c r="M469" s="68"/>
    </row>
    <row r="470" spans="1:13" s="16" customFormat="1" ht="31.5" customHeight="1">
      <c r="A470" s="59"/>
      <c r="B470" s="62"/>
      <c r="C470" s="85"/>
      <c r="D470" s="31" t="s">
        <v>5</v>
      </c>
      <c r="E470" s="30">
        <f t="shared" si="243"/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70"/>
      <c r="M470" s="68"/>
    </row>
    <row r="471" spans="1:13" s="16" customFormat="1" ht="31.5" customHeight="1">
      <c r="A471" s="59" t="s">
        <v>184</v>
      </c>
      <c r="B471" s="60" t="s">
        <v>258</v>
      </c>
      <c r="C471" s="82">
        <v>2026</v>
      </c>
      <c r="D471" s="31" t="s">
        <v>1</v>
      </c>
      <c r="E471" s="30">
        <f>E472+E473+E474+E475</f>
        <v>344.8</v>
      </c>
      <c r="F471" s="24">
        <f t="shared" ref="F471:K471" si="244">F472+F473+F474+F475</f>
        <v>0</v>
      </c>
      <c r="G471" s="24">
        <f t="shared" si="244"/>
        <v>0</v>
      </c>
      <c r="H471" s="24">
        <f t="shared" si="244"/>
        <v>0</v>
      </c>
      <c r="I471" s="24">
        <f t="shared" si="244"/>
        <v>344.8</v>
      </c>
      <c r="J471" s="24">
        <f t="shared" si="244"/>
        <v>0</v>
      </c>
      <c r="K471" s="24">
        <f t="shared" si="244"/>
        <v>0</v>
      </c>
      <c r="L471" s="69" t="s">
        <v>202</v>
      </c>
      <c r="M471" s="67" t="s">
        <v>44</v>
      </c>
    </row>
    <row r="472" spans="1:13" s="16" customFormat="1" ht="31.5" customHeight="1">
      <c r="A472" s="59"/>
      <c r="B472" s="61"/>
      <c r="C472" s="83"/>
      <c r="D472" s="31" t="s">
        <v>2</v>
      </c>
      <c r="E472" s="30">
        <f t="shared" si="243"/>
        <v>344.8</v>
      </c>
      <c r="F472" s="24">
        <v>0</v>
      </c>
      <c r="G472" s="24">
        <v>0</v>
      </c>
      <c r="H472" s="24">
        <v>0</v>
      </c>
      <c r="I472" s="24">
        <v>344.8</v>
      </c>
      <c r="J472" s="24">
        <v>0</v>
      </c>
      <c r="K472" s="24">
        <v>0</v>
      </c>
      <c r="L472" s="70"/>
      <c r="M472" s="68"/>
    </row>
    <row r="473" spans="1:13" s="16" customFormat="1">
      <c r="A473" s="59"/>
      <c r="B473" s="61"/>
      <c r="C473" s="83"/>
      <c r="D473" s="31" t="s">
        <v>3</v>
      </c>
      <c r="E473" s="30">
        <f t="shared" si="243"/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70"/>
      <c r="M473" s="68"/>
    </row>
    <row r="474" spans="1:13" s="16" customFormat="1">
      <c r="A474" s="59"/>
      <c r="B474" s="61"/>
      <c r="C474" s="83"/>
      <c r="D474" s="31" t="s">
        <v>4</v>
      </c>
      <c r="E474" s="30">
        <f t="shared" si="243"/>
        <v>0</v>
      </c>
      <c r="F474" s="24">
        <v>0</v>
      </c>
      <c r="G474" s="24">
        <v>0</v>
      </c>
      <c r="H474" s="24">
        <v>0</v>
      </c>
      <c r="I474" s="24">
        <v>0</v>
      </c>
      <c r="J474" s="24">
        <v>0</v>
      </c>
      <c r="K474" s="24">
        <v>0</v>
      </c>
      <c r="L474" s="70"/>
      <c r="M474" s="68"/>
    </row>
    <row r="475" spans="1:13" s="16" customFormat="1" ht="14.25" customHeight="1">
      <c r="A475" s="59"/>
      <c r="B475" s="62"/>
      <c r="C475" s="83"/>
      <c r="D475" s="31" t="s">
        <v>5</v>
      </c>
      <c r="E475" s="30">
        <f t="shared" si="243"/>
        <v>0</v>
      </c>
      <c r="F475" s="24">
        <v>0</v>
      </c>
      <c r="G475" s="24">
        <v>0</v>
      </c>
      <c r="H475" s="24">
        <v>0</v>
      </c>
      <c r="I475" s="24">
        <v>0</v>
      </c>
      <c r="J475" s="24">
        <v>0</v>
      </c>
      <c r="K475" s="24">
        <v>0</v>
      </c>
      <c r="L475" s="70"/>
      <c r="M475" s="68"/>
    </row>
    <row r="476" spans="1:13" s="16" customFormat="1" ht="31.5" hidden="1" customHeight="1">
      <c r="A476" s="59" t="s">
        <v>178</v>
      </c>
      <c r="B476" s="60" t="s">
        <v>112</v>
      </c>
      <c r="C476" s="84" t="s">
        <v>34</v>
      </c>
      <c r="D476" s="31" t="s">
        <v>1</v>
      </c>
      <c r="E476" s="30">
        <f>E477+E478+E479+E480</f>
        <v>0</v>
      </c>
      <c r="F476" s="24">
        <f t="shared" ref="F476:K476" si="245">F477+F478+F479+F480</f>
        <v>0</v>
      </c>
      <c r="G476" s="24">
        <f t="shared" si="245"/>
        <v>0</v>
      </c>
      <c r="H476" s="24">
        <f t="shared" si="245"/>
        <v>0</v>
      </c>
      <c r="I476" s="24">
        <f t="shared" si="245"/>
        <v>0</v>
      </c>
      <c r="J476" s="24">
        <f t="shared" si="245"/>
        <v>0</v>
      </c>
      <c r="K476" s="24">
        <f t="shared" si="245"/>
        <v>0</v>
      </c>
      <c r="L476" s="69" t="s">
        <v>203</v>
      </c>
      <c r="M476" s="67" t="s">
        <v>44</v>
      </c>
    </row>
    <row r="477" spans="1:13" s="16" customFormat="1" ht="31.5" hidden="1" customHeight="1">
      <c r="A477" s="59"/>
      <c r="B477" s="61"/>
      <c r="C477" s="85"/>
      <c r="D477" s="31" t="s">
        <v>2</v>
      </c>
      <c r="E477" s="30">
        <f t="shared" si="243"/>
        <v>0</v>
      </c>
      <c r="F477" s="24">
        <v>0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70"/>
      <c r="M477" s="68"/>
    </row>
    <row r="478" spans="1:13" s="16" customFormat="1" ht="31.5" hidden="1" customHeight="1">
      <c r="A478" s="59"/>
      <c r="B478" s="61"/>
      <c r="C478" s="85"/>
      <c r="D478" s="31" t="s">
        <v>3</v>
      </c>
      <c r="E478" s="30">
        <f t="shared" si="243"/>
        <v>0</v>
      </c>
      <c r="F478" s="24">
        <v>0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70"/>
      <c r="M478" s="68"/>
    </row>
    <row r="479" spans="1:13" s="16" customFormat="1" ht="30" hidden="1" customHeight="1">
      <c r="A479" s="59"/>
      <c r="B479" s="61"/>
      <c r="C479" s="85"/>
      <c r="D479" s="31" t="s">
        <v>4</v>
      </c>
      <c r="E479" s="30">
        <f t="shared" si="243"/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70"/>
      <c r="M479" s="68"/>
    </row>
    <row r="480" spans="1:13" s="16" customFormat="1" ht="15" hidden="1" customHeight="1">
      <c r="A480" s="59"/>
      <c r="B480" s="62"/>
      <c r="C480" s="88"/>
      <c r="D480" s="31" t="s">
        <v>5</v>
      </c>
      <c r="E480" s="30">
        <f t="shared" si="243"/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77"/>
      <c r="M480" s="89"/>
    </row>
    <row r="481" spans="1:20" s="16" customFormat="1" ht="36.75" customHeight="1">
      <c r="A481" s="59" t="s">
        <v>45</v>
      </c>
      <c r="B481" s="60" t="s">
        <v>259</v>
      </c>
      <c r="C481" s="84" t="s">
        <v>236</v>
      </c>
      <c r="D481" s="31" t="s">
        <v>1</v>
      </c>
      <c r="E481" s="30">
        <f>E482+E483+E484+E485</f>
        <v>11500</v>
      </c>
      <c r="F481" s="24">
        <f t="shared" ref="F481:K481" si="246">F482+F483+F484+F485</f>
        <v>5000</v>
      </c>
      <c r="G481" s="24">
        <f t="shared" si="246"/>
        <v>0</v>
      </c>
      <c r="H481" s="24">
        <f t="shared" si="246"/>
        <v>0</v>
      </c>
      <c r="I481" s="24">
        <f t="shared" si="246"/>
        <v>1500</v>
      </c>
      <c r="J481" s="24">
        <f t="shared" si="246"/>
        <v>2000</v>
      </c>
      <c r="K481" s="24">
        <f t="shared" si="246"/>
        <v>3000</v>
      </c>
      <c r="L481" s="69" t="s">
        <v>204</v>
      </c>
      <c r="M481" s="67" t="s">
        <v>30</v>
      </c>
    </row>
    <row r="482" spans="1:20" s="16" customFormat="1" ht="36.75" customHeight="1">
      <c r="A482" s="59"/>
      <c r="B482" s="61"/>
      <c r="C482" s="85"/>
      <c r="D482" s="31" t="s">
        <v>2</v>
      </c>
      <c r="E482" s="30">
        <f>SUM(F482:K482)</f>
        <v>11500</v>
      </c>
      <c r="F482" s="24">
        <f>F487</f>
        <v>5000</v>
      </c>
      <c r="G482" s="24">
        <f t="shared" ref="G482:K482" si="247">G487</f>
        <v>0</v>
      </c>
      <c r="H482" s="24">
        <f t="shared" si="247"/>
        <v>0</v>
      </c>
      <c r="I482" s="24">
        <f t="shared" si="247"/>
        <v>1500</v>
      </c>
      <c r="J482" s="24">
        <f t="shared" si="247"/>
        <v>2000</v>
      </c>
      <c r="K482" s="24">
        <f t="shared" si="247"/>
        <v>3000</v>
      </c>
      <c r="L482" s="70"/>
      <c r="M482" s="68"/>
    </row>
    <row r="483" spans="1:20" s="16" customFormat="1" ht="36.75" customHeight="1">
      <c r="A483" s="59"/>
      <c r="B483" s="61"/>
      <c r="C483" s="85"/>
      <c r="D483" s="31" t="s">
        <v>3</v>
      </c>
      <c r="E483" s="30">
        <f t="shared" ref="E483:E485" si="248">SUM(F483:K483)</f>
        <v>0</v>
      </c>
      <c r="F483" s="24">
        <v>0</v>
      </c>
      <c r="G483" s="24">
        <v>0</v>
      </c>
      <c r="H483" s="24">
        <v>0</v>
      </c>
      <c r="I483" s="24">
        <v>0</v>
      </c>
      <c r="J483" s="24">
        <v>0</v>
      </c>
      <c r="K483" s="24">
        <v>0</v>
      </c>
      <c r="L483" s="70"/>
      <c r="M483" s="68"/>
    </row>
    <row r="484" spans="1:20" s="16" customFormat="1" ht="36.75" customHeight="1">
      <c r="A484" s="59"/>
      <c r="B484" s="61"/>
      <c r="C484" s="85"/>
      <c r="D484" s="31" t="s">
        <v>4</v>
      </c>
      <c r="E484" s="30">
        <f t="shared" si="248"/>
        <v>0</v>
      </c>
      <c r="F484" s="24">
        <v>0</v>
      </c>
      <c r="G484" s="24">
        <v>0</v>
      </c>
      <c r="H484" s="24">
        <v>0</v>
      </c>
      <c r="I484" s="24">
        <v>0</v>
      </c>
      <c r="J484" s="24">
        <v>0</v>
      </c>
      <c r="K484" s="24">
        <v>0</v>
      </c>
      <c r="L484" s="70"/>
      <c r="M484" s="68"/>
    </row>
    <row r="485" spans="1:20" s="16" customFormat="1" ht="36.75" customHeight="1">
      <c r="A485" s="59"/>
      <c r="B485" s="62"/>
      <c r="C485" s="85"/>
      <c r="D485" s="31" t="s">
        <v>5</v>
      </c>
      <c r="E485" s="30">
        <f t="shared" si="248"/>
        <v>0</v>
      </c>
      <c r="F485" s="24">
        <v>0</v>
      </c>
      <c r="G485" s="24">
        <v>0</v>
      </c>
      <c r="H485" s="24">
        <v>0</v>
      </c>
      <c r="I485" s="24">
        <v>0</v>
      </c>
      <c r="J485" s="24">
        <v>0</v>
      </c>
      <c r="K485" s="24">
        <v>0</v>
      </c>
      <c r="L485" s="70"/>
      <c r="M485" s="68"/>
    </row>
    <row r="486" spans="1:20" s="16" customFormat="1" ht="36.75" customHeight="1">
      <c r="A486" s="59" t="s">
        <v>179</v>
      </c>
      <c r="B486" s="60" t="s">
        <v>260</v>
      </c>
      <c r="C486" s="84" t="s">
        <v>236</v>
      </c>
      <c r="D486" s="31" t="s">
        <v>1</v>
      </c>
      <c r="E486" s="30">
        <f>E487+E488+E489+E490</f>
        <v>11500</v>
      </c>
      <c r="F486" s="24">
        <f t="shared" ref="F486:H486" si="249">F487+F488+F489+F490</f>
        <v>5000</v>
      </c>
      <c r="G486" s="24">
        <f t="shared" si="249"/>
        <v>0</v>
      </c>
      <c r="H486" s="24">
        <f t="shared" si="249"/>
        <v>0</v>
      </c>
      <c r="I486" s="24">
        <v>1500</v>
      </c>
      <c r="J486" s="24">
        <v>2000</v>
      </c>
      <c r="K486" s="24">
        <v>3000</v>
      </c>
      <c r="L486" s="69" t="s">
        <v>204</v>
      </c>
      <c r="M486" s="67" t="s">
        <v>42</v>
      </c>
    </row>
    <row r="487" spans="1:20" s="16" customFormat="1" ht="36.75" customHeight="1">
      <c r="A487" s="59"/>
      <c r="B487" s="61"/>
      <c r="C487" s="85"/>
      <c r="D487" s="31" t="s">
        <v>2</v>
      </c>
      <c r="E487" s="30">
        <f>SUM(F487:K487)</f>
        <v>11500</v>
      </c>
      <c r="F487" s="24">
        <f>5000</f>
        <v>5000</v>
      </c>
      <c r="G487" s="24">
        <v>0</v>
      </c>
      <c r="H487" s="24">
        <v>0</v>
      </c>
      <c r="I487" s="24">
        <v>1500</v>
      </c>
      <c r="J487" s="24">
        <v>2000</v>
      </c>
      <c r="K487" s="24">
        <v>3000</v>
      </c>
      <c r="L487" s="70"/>
      <c r="M487" s="68"/>
    </row>
    <row r="488" spans="1:20" s="16" customFormat="1" ht="36.75" customHeight="1">
      <c r="A488" s="59"/>
      <c r="B488" s="61"/>
      <c r="C488" s="85"/>
      <c r="D488" s="31" t="s">
        <v>3</v>
      </c>
      <c r="E488" s="30">
        <f t="shared" ref="E488:E490" si="250">SUM(F488:K488)</f>
        <v>0</v>
      </c>
      <c r="F488" s="24">
        <v>0</v>
      </c>
      <c r="G488" s="24">
        <v>0</v>
      </c>
      <c r="H488" s="24">
        <v>0</v>
      </c>
      <c r="I488" s="24">
        <v>0</v>
      </c>
      <c r="J488" s="24">
        <v>0</v>
      </c>
      <c r="K488" s="24">
        <v>0</v>
      </c>
      <c r="L488" s="70"/>
      <c r="M488" s="68"/>
    </row>
    <row r="489" spans="1:20" s="16" customFormat="1" ht="36.75" customHeight="1">
      <c r="A489" s="59"/>
      <c r="B489" s="61"/>
      <c r="C489" s="85"/>
      <c r="D489" s="31" t="s">
        <v>4</v>
      </c>
      <c r="E489" s="30">
        <f t="shared" si="250"/>
        <v>0</v>
      </c>
      <c r="F489" s="24">
        <v>0</v>
      </c>
      <c r="G489" s="24">
        <v>0</v>
      </c>
      <c r="H489" s="24">
        <v>0</v>
      </c>
      <c r="I489" s="24">
        <v>0</v>
      </c>
      <c r="J489" s="24">
        <v>0</v>
      </c>
      <c r="K489" s="24">
        <v>0</v>
      </c>
      <c r="L489" s="70"/>
      <c r="M489" s="68"/>
    </row>
    <row r="490" spans="1:20" s="16" customFormat="1">
      <c r="A490" s="59"/>
      <c r="B490" s="62"/>
      <c r="C490" s="85"/>
      <c r="D490" s="31" t="s">
        <v>5</v>
      </c>
      <c r="E490" s="30">
        <f t="shared" si="250"/>
        <v>0</v>
      </c>
      <c r="F490" s="24">
        <v>0</v>
      </c>
      <c r="G490" s="24">
        <v>0</v>
      </c>
      <c r="H490" s="24">
        <v>0</v>
      </c>
      <c r="I490" s="24">
        <v>0</v>
      </c>
      <c r="J490" s="24">
        <v>0</v>
      </c>
      <c r="K490" s="24">
        <v>0</v>
      </c>
      <c r="L490" s="70"/>
      <c r="M490" s="68"/>
    </row>
    <row r="491" spans="1:20" s="16" customFormat="1" ht="15" customHeight="1">
      <c r="A491" s="78">
        <v>6</v>
      </c>
      <c r="B491" s="79" t="s">
        <v>261</v>
      </c>
      <c r="C491" s="90" t="s">
        <v>34</v>
      </c>
      <c r="D491" s="22" t="s">
        <v>1</v>
      </c>
      <c r="E491" s="29">
        <f>E492+E493+E494+E495</f>
        <v>589151.10000000009</v>
      </c>
      <c r="F491" s="18">
        <f t="shared" ref="F491:K491" si="251">F492+F493+F494+F495</f>
        <v>96058.3</v>
      </c>
      <c r="G491" s="18">
        <f t="shared" si="251"/>
        <v>96058.3</v>
      </c>
      <c r="H491" s="18">
        <f t="shared" si="251"/>
        <v>96058.3</v>
      </c>
      <c r="I491" s="18">
        <f t="shared" si="251"/>
        <v>98135.9</v>
      </c>
      <c r="J491" s="18">
        <f t="shared" si="251"/>
        <v>100296.6</v>
      </c>
      <c r="K491" s="18">
        <f t="shared" si="251"/>
        <v>102543.70000000001</v>
      </c>
      <c r="L491" s="69"/>
      <c r="M491" s="67" t="s">
        <v>20</v>
      </c>
      <c r="N491" s="16">
        <v>596618.1</v>
      </c>
      <c r="O491" s="16">
        <v>97916.1</v>
      </c>
      <c r="P491" s="16">
        <v>99740.4</v>
      </c>
      <c r="Q491" s="16">
        <v>99740.4</v>
      </c>
      <c r="R491" s="16">
        <v>99740.4</v>
      </c>
      <c r="S491" s="16">
        <v>99740.4</v>
      </c>
      <c r="T491" s="16">
        <v>99740.4</v>
      </c>
    </row>
    <row r="492" spans="1:20" s="16" customFormat="1">
      <c r="A492" s="78"/>
      <c r="B492" s="80"/>
      <c r="C492" s="90"/>
      <c r="D492" s="22" t="s">
        <v>2</v>
      </c>
      <c r="E492" s="29">
        <f>E497</f>
        <v>327441.30000000005</v>
      </c>
      <c r="F492" s="18">
        <f t="shared" ref="F492:K492" si="252">F497</f>
        <v>52440</v>
      </c>
      <c r="G492" s="18">
        <f t="shared" si="252"/>
        <v>52440</v>
      </c>
      <c r="H492" s="18">
        <f t="shared" si="252"/>
        <v>52440</v>
      </c>
      <c r="I492" s="18">
        <f t="shared" si="252"/>
        <v>54517.599999999999</v>
      </c>
      <c r="J492" s="18">
        <f t="shared" si="252"/>
        <v>56678.3</v>
      </c>
      <c r="K492" s="18">
        <f t="shared" si="252"/>
        <v>58925.4</v>
      </c>
      <c r="L492" s="70"/>
      <c r="M492" s="68"/>
      <c r="N492" s="16">
        <v>314640</v>
      </c>
      <c r="O492" s="16">
        <v>52440</v>
      </c>
      <c r="P492" s="16">
        <v>52440</v>
      </c>
      <c r="Q492" s="16">
        <v>52440</v>
      </c>
      <c r="R492" s="16">
        <v>52440</v>
      </c>
      <c r="S492" s="16">
        <v>52440</v>
      </c>
      <c r="T492" s="16">
        <v>52440</v>
      </c>
    </row>
    <row r="493" spans="1:20" s="16" customFormat="1">
      <c r="A493" s="78"/>
      <c r="B493" s="80"/>
      <c r="C493" s="90"/>
      <c r="D493" s="22" t="s">
        <v>3</v>
      </c>
      <c r="E493" s="29">
        <f t="shared" ref="E493:K493" si="253">E498</f>
        <v>261709.8</v>
      </c>
      <c r="F493" s="18">
        <f t="shared" si="253"/>
        <v>43618.3</v>
      </c>
      <c r="G493" s="18">
        <f t="shared" si="253"/>
        <v>43618.3</v>
      </c>
      <c r="H493" s="18">
        <f t="shared" si="253"/>
        <v>43618.3</v>
      </c>
      <c r="I493" s="18">
        <f t="shared" si="253"/>
        <v>43618.3</v>
      </c>
      <c r="J493" s="18">
        <f t="shared" si="253"/>
        <v>43618.3</v>
      </c>
      <c r="K493" s="18">
        <f t="shared" si="253"/>
        <v>43618.3</v>
      </c>
      <c r="L493" s="70"/>
      <c r="M493" s="68"/>
      <c r="N493" s="16">
        <v>281978.09999999998</v>
      </c>
      <c r="O493" s="16">
        <v>45476.100000000006</v>
      </c>
      <c r="P493" s="16">
        <v>47300.4</v>
      </c>
      <c r="Q493" s="16">
        <v>47300.4</v>
      </c>
      <c r="R493" s="16">
        <v>47300.4</v>
      </c>
      <c r="S493" s="16">
        <v>47300.4</v>
      </c>
      <c r="T493" s="16">
        <v>47300.4</v>
      </c>
    </row>
    <row r="494" spans="1:20" s="16" customFormat="1">
      <c r="A494" s="78"/>
      <c r="B494" s="80"/>
      <c r="C494" s="90"/>
      <c r="D494" s="22" t="s">
        <v>4</v>
      </c>
      <c r="E494" s="29">
        <f t="shared" ref="E494:K494" si="254">E499</f>
        <v>0</v>
      </c>
      <c r="F494" s="18">
        <f t="shared" si="254"/>
        <v>0</v>
      </c>
      <c r="G494" s="18">
        <f t="shared" si="254"/>
        <v>0</v>
      </c>
      <c r="H494" s="18">
        <f t="shared" si="254"/>
        <v>0</v>
      </c>
      <c r="I494" s="18">
        <f t="shared" si="254"/>
        <v>0</v>
      </c>
      <c r="J494" s="18">
        <f t="shared" si="254"/>
        <v>0</v>
      </c>
      <c r="K494" s="18">
        <f t="shared" si="254"/>
        <v>0</v>
      </c>
      <c r="L494" s="70"/>
      <c r="M494" s="68"/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</row>
    <row r="495" spans="1:20" s="16" customFormat="1">
      <c r="A495" s="78"/>
      <c r="B495" s="81"/>
      <c r="C495" s="90"/>
      <c r="D495" s="22" t="s">
        <v>5</v>
      </c>
      <c r="E495" s="29">
        <f t="shared" ref="E495:K495" si="255">E500</f>
        <v>0</v>
      </c>
      <c r="F495" s="18">
        <f t="shared" si="255"/>
        <v>0</v>
      </c>
      <c r="G495" s="18">
        <f t="shared" si="255"/>
        <v>0</v>
      </c>
      <c r="H495" s="18">
        <f t="shared" si="255"/>
        <v>0</v>
      </c>
      <c r="I495" s="18">
        <f t="shared" si="255"/>
        <v>0</v>
      </c>
      <c r="J495" s="18">
        <f t="shared" si="255"/>
        <v>0</v>
      </c>
      <c r="K495" s="18">
        <f t="shared" si="255"/>
        <v>0</v>
      </c>
      <c r="L495" s="70"/>
      <c r="M495" s="68"/>
      <c r="N495" s="16">
        <v>0</v>
      </c>
      <c r="O495" s="16">
        <v>0</v>
      </c>
      <c r="P495" s="16">
        <v>0</v>
      </c>
      <c r="Q495" s="16">
        <v>0</v>
      </c>
      <c r="R495" s="16">
        <v>0</v>
      </c>
      <c r="S495" s="16">
        <v>0</v>
      </c>
      <c r="T495" s="16">
        <v>0</v>
      </c>
    </row>
    <row r="496" spans="1:20" s="16" customFormat="1" ht="15" customHeight="1">
      <c r="A496" s="59" t="s">
        <v>15</v>
      </c>
      <c r="B496" s="60" t="s">
        <v>113</v>
      </c>
      <c r="C496" s="63" t="s">
        <v>34</v>
      </c>
      <c r="D496" s="23" t="s">
        <v>1</v>
      </c>
      <c r="E496" s="30">
        <f>SUM(E497:E500)</f>
        <v>589151.10000000009</v>
      </c>
      <c r="F496" s="24">
        <f>SUM(F497:F500)</f>
        <v>96058.3</v>
      </c>
      <c r="G496" s="24">
        <f>SUM(G497:G500)</f>
        <v>96058.3</v>
      </c>
      <c r="H496" s="24">
        <f>SUM(H497:H500)</f>
        <v>96058.3</v>
      </c>
      <c r="I496" s="24">
        <f t="shared" ref="I496:K496" si="256">SUM(I497:I500)</f>
        <v>98135.9</v>
      </c>
      <c r="J496" s="24">
        <f t="shared" si="256"/>
        <v>100296.6</v>
      </c>
      <c r="K496" s="24">
        <f t="shared" si="256"/>
        <v>102543.70000000001</v>
      </c>
      <c r="L496" s="69"/>
      <c r="M496" s="68"/>
      <c r="R496" s="17">
        <f>I492-R492</f>
        <v>2077.5999999999985</v>
      </c>
      <c r="S496" s="17">
        <f t="shared" ref="S496:T496" si="257">J492-S492</f>
        <v>4238.3000000000029</v>
      </c>
      <c r="T496" s="17">
        <f t="shared" si="257"/>
        <v>6485.4000000000015</v>
      </c>
    </row>
    <row r="497" spans="1:13" s="16" customFormat="1">
      <c r="A497" s="59"/>
      <c r="B497" s="61"/>
      <c r="C497" s="63"/>
      <c r="D497" s="23" t="s">
        <v>2</v>
      </c>
      <c r="E497" s="30">
        <f>E502+E507+E512+E517</f>
        <v>327441.30000000005</v>
      </c>
      <c r="F497" s="24">
        <f t="shared" ref="F497:K497" si="258">F502+F507+F512+F517</f>
        <v>52440</v>
      </c>
      <c r="G497" s="24">
        <f t="shared" si="258"/>
        <v>52440</v>
      </c>
      <c r="H497" s="24">
        <f t="shared" si="258"/>
        <v>52440</v>
      </c>
      <c r="I497" s="24">
        <f t="shared" si="258"/>
        <v>54517.599999999999</v>
      </c>
      <c r="J497" s="24">
        <f t="shared" si="258"/>
        <v>56678.3</v>
      </c>
      <c r="K497" s="24">
        <f t="shared" si="258"/>
        <v>58925.4</v>
      </c>
      <c r="L497" s="70"/>
      <c r="M497" s="68"/>
    </row>
    <row r="498" spans="1:13" s="16" customFormat="1">
      <c r="A498" s="59"/>
      <c r="B498" s="61"/>
      <c r="C498" s="63"/>
      <c r="D498" s="23" t="s">
        <v>3</v>
      </c>
      <c r="E498" s="30">
        <f t="shared" ref="E498:K498" si="259">E503+E508+E513+E518</f>
        <v>261709.8</v>
      </c>
      <c r="F498" s="24">
        <f t="shared" si="259"/>
        <v>43618.3</v>
      </c>
      <c r="G498" s="24">
        <f t="shared" si="259"/>
        <v>43618.3</v>
      </c>
      <c r="H498" s="24">
        <f t="shared" si="259"/>
        <v>43618.3</v>
      </c>
      <c r="I498" s="24">
        <f t="shared" si="259"/>
        <v>43618.3</v>
      </c>
      <c r="J498" s="24">
        <f t="shared" si="259"/>
        <v>43618.3</v>
      </c>
      <c r="K498" s="24">
        <f t="shared" si="259"/>
        <v>43618.3</v>
      </c>
      <c r="L498" s="70"/>
      <c r="M498" s="68"/>
    </row>
    <row r="499" spans="1:13" s="16" customFormat="1">
      <c r="A499" s="59"/>
      <c r="B499" s="61"/>
      <c r="C499" s="63"/>
      <c r="D499" s="23" t="s">
        <v>4</v>
      </c>
      <c r="E499" s="30">
        <f t="shared" ref="E499:K499" si="260">E504+E509+E514+E519</f>
        <v>0</v>
      </c>
      <c r="F499" s="24">
        <f t="shared" si="260"/>
        <v>0</v>
      </c>
      <c r="G499" s="24">
        <f t="shared" si="260"/>
        <v>0</v>
      </c>
      <c r="H499" s="24">
        <f t="shared" si="260"/>
        <v>0</v>
      </c>
      <c r="I499" s="24">
        <f t="shared" si="260"/>
        <v>0</v>
      </c>
      <c r="J499" s="24">
        <f t="shared" si="260"/>
        <v>0</v>
      </c>
      <c r="K499" s="24">
        <f t="shared" si="260"/>
        <v>0</v>
      </c>
      <c r="L499" s="70"/>
      <c r="M499" s="68"/>
    </row>
    <row r="500" spans="1:13" s="16" customFormat="1">
      <c r="A500" s="59"/>
      <c r="B500" s="62"/>
      <c r="C500" s="63"/>
      <c r="D500" s="23" t="s">
        <v>5</v>
      </c>
      <c r="E500" s="30">
        <f t="shared" ref="E500:K500" si="261">E505+E510+E515+E520</f>
        <v>0</v>
      </c>
      <c r="F500" s="24">
        <f t="shared" si="261"/>
        <v>0</v>
      </c>
      <c r="G500" s="24">
        <f t="shared" si="261"/>
        <v>0</v>
      </c>
      <c r="H500" s="24">
        <f t="shared" si="261"/>
        <v>0</v>
      </c>
      <c r="I500" s="24">
        <f t="shared" si="261"/>
        <v>0</v>
      </c>
      <c r="J500" s="24">
        <f t="shared" si="261"/>
        <v>0</v>
      </c>
      <c r="K500" s="24">
        <f t="shared" si="261"/>
        <v>0</v>
      </c>
      <c r="L500" s="70"/>
      <c r="M500" s="68"/>
    </row>
    <row r="501" spans="1:13" s="16" customFormat="1" ht="15" customHeight="1">
      <c r="A501" s="59" t="s">
        <v>180</v>
      </c>
      <c r="B501" s="60" t="s">
        <v>114</v>
      </c>
      <c r="C501" s="63" t="s">
        <v>34</v>
      </c>
      <c r="D501" s="23" t="s">
        <v>1</v>
      </c>
      <c r="E501" s="30">
        <f>SUM(E502:E505)</f>
        <v>324435.30000000005</v>
      </c>
      <c r="F501" s="24">
        <f>SUM(F502:F505)</f>
        <v>51939</v>
      </c>
      <c r="G501" s="24">
        <f>SUM(G502:G505)</f>
        <v>51939</v>
      </c>
      <c r="H501" s="24">
        <f>SUM(H502:H505)</f>
        <v>51939</v>
      </c>
      <c r="I501" s="24">
        <f t="shared" ref="I501:J501" si="262">SUM(I502:I505)</f>
        <v>54016.6</v>
      </c>
      <c r="J501" s="24">
        <f t="shared" si="262"/>
        <v>56177.3</v>
      </c>
      <c r="K501" s="24">
        <f>SUM(K502:K505)</f>
        <v>58424.4</v>
      </c>
      <c r="L501" s="69"/>
      <c r="M501" s="68"/>
    </row>
    <row r="502" spans="1:13" s="16" customFormat="1">
      <c r="A502" s="59"/>
      <c r="B502" s="61"/>
      <c r="C502" s="63"/>
      <c r="D502" s="23" t="s">
        <v>2</v>
      </c>
      <c r="E502" s="30">
        <f>SUM(F502:K502)</f>
        <v>324435.30000000005</v>
      </c>
      <c r="F502" s="24">
        <v>51939</v>
      </c>
      <c r="G502" s="24">
        <v>51939</v>
      </c>
      <c r="H502" s="24">
        <v>51939</v>
      </c>
      <c r="I502" s="24">
        <f>ROUND(51939*1.04,1)</f>
        <v>54016.6</v>
      </c>
      <c r="J502" s="24">
        <f>ROUND(I502*1.04,1)</f>
        <v>56177.3</v>
      </c>
      <c r="K502" s="24">
        <f>ROUND(J502*1.04,1)</f>
        <v>58424.4</v>
      </c>
      <c r="L502" s="70"/>
      <c r="M502" s="68"/>
    </row>
    <row r="503" spans="1:13" s="16" customFormat="1">
      <c r="A503" s="59"/>
      <c r="B503" s="61"/>
      <c r="C503" s="63"/>
      <c r="D503" s="23" t="s">
        <v>3</v>
      </c>
      <c r="E503" s="30">
        <f t="shared" ref="E503:E505" si="263">SUM(F503:K503)</f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70"/>
      <c r="M503" s="68"/>
    </row>
    <row r="504" spans="1:13" s="16" customFormat="1">
      <c r="A504" s="59"/>
      <c r="B504" s="61"/>
      <c r="C504" s="63"/>
      <c r="D504" s="23" t="s">
        <v>4</v>
      </c>
      <c r="E504" s="30">
        <f t="shared" si="263"/>
        <v>0</v>
      </c>
      <c r="F504" s="24">
        <v>0</v>
      </c>
      <c r="G504" s="24">
        <v>0</v>
      </c>
      <c r="H504" s="24">
        <v>0</v>
      </c>
      <c r="I504" s="24">
        <v>0</v>
      </c>
      <c r="J504" s="24">
        <v>0</v>
      </c>
      <c r="K504" s="24">
        <v>0</v>
      </c>
      <c r="L504" s="70"/>
      <c r="M504" s="68"/>
    </row>
    <row r="505" spans="1:13" s="16" customFormat="1">
      <c r="A505" s="59"/>
      <c r="B505" s="62"/>
      <c r="C505" s="63"/>
      <c r="D505" s="23" t="s">
        <v>5</v>
      </c>
      <c r="E505" s="30">
        <f t="shared" si="263"/>
        <v>0</v>
      </c>
      <c r="F505" s="24">
        <v>0</v>
      </c>
      <c r="G505" s="24">
        <v>0</v>
      </c>
      <c r="H505" s="24">
        <v>0</v>
      </c>
      <c r="I505" s="24">
        <v>0</v>
      </c>
      <c r="J505" s="24">
        <v>0</v>
      </c>
      <c r="K505" s="24">
        <v>0</v>
      </c>
      <c r="L505" s="70"/>
      <c r="M505" s="68"/>
    </row>
    <row r="506" spans="1:13" s="16" customFormat="1" ht="15" customHeight="1">
      <c r="A506" s="59" t="s">
        <v>181</v>
      </c>
      <c r="B506" s="60" t="s">
        <v>262</v>
      </c>
      <c r="C506" s="63" t="s">
        <v>34</v>
      </c>
      <c r="D506" s="23" t="s">
        <v>1</v>
      </c>
      <c r="E506" s="30">
        <f t="shared" ref="E506:I506" si="264">SUM(E507:E510)</f>
        <v>3006</v>
      </c>
      <c r="F506" s="24">
        <f t="shared" si="264"/>
        <v>501</v>
      </c>
      <c r="G506" s="24">
        <f t="shared" si="264"/>
        <v>501</v>
      </c>
      <c r="H506" s="24">
        <f t="shared" si="264"/>
        <v>501</v>
      </c>
      <c r="I506" s="24">
        <f t="shared" si="264"/>
        <v>501</v>
      </c>
      <c r="J506" s="24">
        <f t="shared" ref="J506:K506" si="265">SUM(J507:J510)</f>
        <v>501</v>
      </c>
      <c r="K506" s="24">
        <f t="shared" si="265"/>
        <v>501</v>
      </c>
      <c r="L506" s="69"/>
      <c r="M506" s="68"/>
    </row>
    <row r="507" spans="1:13" s="16" customFormat="1">
      <c r="A507" s="59"/>
      <c r="B507" s="61"/>
      <c r="C507" s="63"/>
      <c r="D507" s="23" t="s">
        <v>2</v>
      </c>
      <c r="E507" s="30">
        <f>SUM(F507:K507)</f>
        <v>3006</v>
      </c>
      <c r="F507" s="24">
        <v>501</v>
      </c>
      <c r="G507" s="24">
        <v>501</v>
      </c>
      <c r="H507" s="24">
        <v>501</v>
      </c>
      <c r="I507" s="24">
        <v>501</v>
      </c>
      <c r="J507" s="24">
        <v>501</v>
      </c>
      <c r="K507" s="24">
        <v>501</v>
      </c>
      <c r="L507" s="70"/>
      <c r="M507" s="68"/>
    </row>
    <row r="508" spans="1:13" s="16" customFormat="1">
      <c r="A508" s="59"/>
      <c r="B508" s="61"/>
      <c r="C508" s="63"/>
      <c r="D508" s="23" t="s">
        <v>3</v>
      </c>
      <c r="E508" s="30">
        <f t="shared" ref="E508" si="266">SUM(F508:K508)</f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0</v>
      </c>
      <c r="K508" s="24">
        <v>0</v>
      </c>
      <c r="L508" s="70"/>
      <c r="M508" s="68"/>
    </row>
    <row r="509" spans="1:13" s="16" customFormat="1">
      <c r="A509" s="59"/>
      <c r="B509" s="61"/>
      <c r="C509" s="63"/>
      <c r="D509" s="23" t="s">
        <v>4</v>
      </c>
      <c r="E509" s="30">
        <f t="shared" ref="E509:E510" si="267">SUM(F509:K509)</f>
        <v>0</v>
      </c>
      <c r="F509" s="24">
        <v>0</v>
      </c>
      <c r="G509" s="24">
        <v>0</v>
      </c>
      <c r="H509" s="24">
        <v>0</v>
      </c>
      <c r="I509" s="24">
        <v>0</v>
      </c>
      <c r="J509" s="24">
        <v>0</v>
      </c>
      <c r="K509" s="24">
        <v>0</v>
      </c>
      <c r="L509" s="70"/>
      <c r="M509" s="68"/>
    </row>
    <row r="510" spans="1:13" s="16" customFormat="1">
      <c r="A510" s="59"/>
      <c r="B510" s="62"/>
      <c r="C510" s="63"/>
      <c r="D510" s="23" t="s">
        <v>5</v>
      </c>
      <c r="E510" s="30">
        <f t="shared" si="267"/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70"/>
      <c r="M510" s="68"/>
    </row>
    <row r="511" spans="1:13" s="16" customFormat="1" ht="15" customHeight="1">
      <c r="A511" s="59" t="s">
        <v>182</v>
      </c>
      <c r="B511" s="60" t="s">
        <v>115</v>
      </c>
      <c r="C511" s="63" t="s">
        <v>34</v>
      </c>
      <c r="D511" s="23" t="s">
        <v>1</v>
      </c>
      <c r="E511" s="30">
        <f t="shared" ref="E511:K511" si="268">SUM(E512:E515)</f>
        <v>2565</v>
      </c>
      <c r="F511" s="24">
        <f t="shared" si="268"/>
        <v>427.5</v>
      </c>
      <c r="G511" s="24">
        <f t="shared" si="268"/>
        <v>427.5</v>
      </c>
      <c r="H511" s="24">
        <f t="shared" si="268"/>
        <v>427.5</v>
      </c>
      <c r="I511" s="24">
        <f t="shared" si="268"/>
        <v>427.5</v>
      </c>
      <c r="J511" s="24">
        <f t="shared" si="268"/>
        <v>427.5</v>
      </c>
      <c r="K511" s="24">
        <f t="shared" si="268"/>
        <v>427.5</v>
      </c>
      <c r="L511" s="69"/>
      <c r="M511" s="68"/>
    </row>
    <row r="512" spans="1:13" s="16" customFormat="1">
      <c r="A512" s="59"/>
      <c r="B512" s="61"/>
      <c r="C512" s="63"/>
      <c r="D512" s="23" t="s">
        <v>2</v>
      </c>
      <c r="E512" s="30">
        <f t="shared" ref="E512" si="269">SUM(F512:K512)</f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70"/>
      <c r="M512" s="68"/>
    </row>
    <row r="513" spans="1:13" s="16" customFormat="1">
      <c r="A513" s="59"/>
      <c r="B513" s="61"/>
      <c r="C513" s="63"/>
      <c r="D513" s="23" t="s">
        <v>3</v>
      </c>
      <c r="E513" s="30">
        <f t="shared" ref="E513:E515" si="270">SUM(F513:K513)</f>
        <v>2565</v>
      </c>
      <c r="F513" s="24">
        <v>427.5</v>
      </c>
      <c r="G513" s="24">
        <v>427.5</v>
      </c>
      <c r="H513" s="24">
        <v>427.5</v>
      </c>
      <c r="I513" s="24">
        <v>427.5</v>
      </c>
      <c r="J513" s="24">
        <v>427.5</v>
      </c>
      <c r="K513" s="24">
        <v>427.5</v>
      </c>
      <c r="L513" s="70"/>
      <c r="M513" s="68"/>
    </row>
    <row r="514" spans="1:13" s="16" customFormat="1">
      <c r="A514" s="59"/>
      <c r="B514" s="61"/>
      <c r="C514" s="63"/>
      <c r="D514" s="23" t="s">
        <v>4</v>
      </c>
      <c r="E514" s="30">
        <f t="shared" si="270"/>
        <v>0</v>
      </c>
      <c r="F514" s="24">
        <v>0</v>
      </c>
      <c r="G514" s="24">
        <v>0</v>
      </c>
      <c r="H514" s="24">
        <v>0</v>
      </c>
      <c r="I514" s="24">
        <v>0</v>
      </c>
      <c r="J514" s="24">
        <v>0</v>
      </c>
      <c r="K514" s="24">
        <v>0</v>
      </c>
      <c r="L514" s="70"/>
      <c r="M514" s="68"/>
    </row>
    <row r="515" spans="1:13" s="16" customFormat="1" ht="21" customHeight="1">
      <c r="A515" s="59"/>
      <c r="B515" s="62"/>
      <c r="C515" s="63"/>
      <c r="D515" s="23" t="s">
        <v>5</v>
      </c>
      <c r="E515" s="30">
        <f t="shared" si="270"/>
        <v>0</v>
      </c>
      <c r="F515" s="24">
        <v>0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70"/>
      <c r="M515" s="68"/>
    </row>
    <row r="516" spans="1:13" s="16" customFormat="1" ht="15" customHeight="1">
      <c r="A516" s="59" t="s">
        <v>183</v>
      </c>
      <c r="B516" s="60" t="s">
        <v>116</v>
      </c>
      <c r="C516" s="63" t="s">
        <v>34</v>
      </c>
      <c r="D516" s="23" t="s">
        <v>1</v>
      </c>
      <c r="E516" s="30">
        <f t="shared" ref="E516:K516" si="271">SUM(E517:E520)</f>
        <v>259144.8</v>
      </c>
      <c r="F516" s="24">
        <f t="shared" si="271"/>
        <v>43190.8</v>
      </c>
      <c r="G516" s="24">
        <f t="shared" si="271"/>
        <v>43190.8</v>
      </c>
      <c r="H516" s="24">
        <f t="shared" si="271"/>
        <v>43190.8</v>
      </c>
      <c r="I516" s="24">
        <f t="shared" si="271"/>
        <v>43190.8</v>
      </c>
      <c r="J516" s="24">
        <f t="shared" si="271"/>
        <v>43190.8</v>
      </c>
      <c r="K516" s="24">
        <f t="shared" si="271"/>
        <v>43190.8</v>
      </c>
      <c r="L516" s="69"/>
      <c r="M516" s="68"/>
    </row>
    <row r="517" spans="1:13" s="16" customFormat="1">
      <c r="A517" s="59"/>
      <c r="B517" s="61"/>
      <c r="C517" s="63"/>
      <c r="D517" s="23" t="s">
        <v>2</v>
      </c>
      <c r="E517" s="30">
        <f t="shared" ref="E517:E520" si="272">SUM(F517:K517)</f>
        <v>0</v>
      </c>
      <c r="F517" s="24">
        <v>0</v>
      </c>
      <c r="G517" s="24">
        <v>0</v>
      </c>
      <c r="H517" s="24">
        <v>0</v>
      </c>
      <c r="I517" s="24">
        <v>0</v>
      </c>
      <c r="J517" s="24">
        <v>0</v>
      </c>
      <c r="K517" s="24">
        <v>0</v>
      </c>
      <c r="L517" s="70"/>
      <c r="M517" s="68"/>
    </row>
    <row r="518" spans="1:13" s="16" customFormat="1">
      <c r="A518" s="59"/>
      <c r="B518" s="61"/>
      <c r="C518" s="63"/>
      <c r="D518" s="23" t="s">
        <v>3</v>
      </c>
      <c r="E518" s="30">
        <f t="shared" si="272"/>
        <v>259144.8</v>
      </c>
      <c r="F518" s="35">
        <v>43190.8</v>
      </c>
      <c r="G518" s="35">
        <v>43190.8</v>
      </c>
      <c r="H518" s="35">
        <v>43190.8</v>
      </c>
      <c r="I518" s="35">
        <v>43190.8</v>
      </c>
      <c r="J518" s="35">
        <v>43190.8</v>
      </c>
      <c r="K518" s="35">
        <v>43190.8</v>
      </c>
      <c r="L518" s="70"/>
      <c r="M518" s="68"/>
    </row>
    <row r="519" spans="1:13" s="16" customFormat="1">
      <c r="A519" s="59"/>
      <c r="B519" s="61"/>
      <c r="C519" s="63"/>
      <c r="D519" s="23" t="s">
        <v>4</v>
      </c>
      <c r="E519" s="30">
        <f t="shared" si="272"/>
        <v>0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70"/>
      <c r="M519" s="68"/>
    </row>
    <row r="520" spans="1:13" s="16" customFormat="1" ht="30" customHeight="1">
      <c r="A520" s="59"/>
      <c r="B520" s="62"/>
      <c r="C520" s="63"/>
      <c r="D520" s="23" t="s">
        <v>5</v>
      </c>
      <c r="E520" s="30">
        <f t="shared" si="272"/>
        <v>0</v>
      </c>
      <c r="F520" s="24">
        <v>0</v>
      </c>
      <c r="G520" s="24">
        <v>0</v>
      </c>
      <c r="H520" s="24">
        <v>0</v>
      </c>
      <c r="I520" s="24">
        <v>0</v>
      </c>
      <c r="J520" s="24">
        <v>0</v>
      </c>
      <c r="K520" s="24">
        <v>0</v>
      </c>
      <c r="L520" s="77"/>
      <c r="M520" s="89"/>
    </row>
    <row r="521" spans="1:13" hidden="1">
      <c r="A521" s="10"/>
      <c r="B521" s="11"/>
      <c r="C521" s="11"/>
      <c r="D521" s="11"/>
      <c r="E521" s="13">
        <v>2287935.3000000003</v>
      </c>
      <c r="F521" s="13">
        <v>373975.5</v>
      </c>
      <c r="G521" s="13">
        <v>373975.5</v>
      </c>
      <c r="H521" s="13">
        <v>373975.5</v>
      </c>
      <c r="I521" s="13">
        <v>388669.60000000003</v>
      </c>
      <c r="J521" s="13">
        <v>388669.6</v>
      </c>
      <c r="K521" s="13">
        <v>388669.6</v>
      </c>
      <c r="L521" s="11"/>
    </row>
    <row r="522" spans="1:13" hidden="1">
      <c r="A522" s="10"/>
      <c r="B522" s="11"/>
      <c r="C522" s="11"/>
      <c r="D522" s="11"/>
      <c r="E522" s="11"/>
      <c r="F522" s="14">
        <f t="shared" ref="F522:K522" si="273">F378+F383+F388+F393</f>
        <v>388502</v>
      </c>
      <c r="G522" s="14">
        <f t="shared" si="273"/>
        <v>392849.60000000009</v>
      </c>
      <c r="H522" s="14">
        <f t="shared" si="273"/>
        <v>393250.69999999995</v>
      </c>
      <c r="I522" s="14">
        <f t="shared" si="273"/>
        <v>398669.6</v>
      </c>
      <c r="J522" s="14">
        <f t="shared" si="273"/>
        <v>398669.6</v>
      </c>
      <c r="K522" s="14">
        <f t="shared" si="273"/>
        <v>398669.6</v>
      </c>
      <c r="L522" s="11"/>
    </row>
    <row r="523" spans="1:13" hidden="1">
      <c r="A523" s="10"/>
      <c r="B523" s="11"/>
      <c r="C523" s="11"/>
      <c r="D523" s="11"/>
      <c r="E523" s="11"/>
      <c r="F523" s="14">
        <f t="shared" ref="F523:K523" si="274">F522-F373</f>
        <v>0</v>
      </c>
      <c r="G523" s="14">
        <f t="shared" si="274"/>
        <v>0</v>
      </c>
      <c r="H523" s="14">
        <f t="shared" si="274"/>
        <v>0</v>
      </c>
      <c r="I523" s="14">
        <f t="shared" si="274"/>
        <v>0</v>
      </c>
      <c r="J523" s="14">
        <f t="shared" si="274"/>
        <v>0</v>
      </c>
      <c r="K523" s="14">
        <f t="shared" si="274"/>
        <v>0</v>
      </c>
      <c r="L523" s="11"/>
    </row>
    <row r="524" spans="1:13" hidden="1"/>
    <row r="526" spans="1:13">
      <c r="E526" s="33">
        <f>E32+E202+E262+E406+E436+E491</f>
        <v>67448625.400000006</v>
      </c>
      <c r="F526" s="33">
        <f>F32+F202+F262+F406+F436+F491</f>
        <v>11179312.9</v>
      </c>
      <c r="G526" s="33">
        <f>G32+G202+G262+G406+G436+G491</f>
        <v>11133859.800000001</v>
      </c>
      <c r="H526" s="33">
        <f>H32+H202+H262+H406+H436+H491</f>
        <v>11217174.799999999</v>
      </c>
      <c r="I526" s="33">
        <f>I32+I202+I262+I406+I436+I491</f>
        <v>11192571.9</v>
      </c>
      <c r="J526" s="33">
        <f>J32+J202+J262+J406+J436+J491</f>
        <v>11306621.199999999</v>
      </c>
      <c r="K526" s="33">
        <f>K32+K202+K262+K406+K436+K491</f>
        <v>11419084.799999999</v>
      </c>
    </row>
    <row r="527" spans="1:13">
      <c r="E527" s="33">
        <f>E33+E203+E263+E407+E437+E492</f>
        <v>24822565.800000004</v>
      </c>
      <c r="F527" s="33">
        <f>F33+F203+F263+F407+F437+F492</f>
        <v>4338680.5999999996</v>
      </c>
      <c r="G527" s="33">
        <f>G33+G203+G263+G407+G437+G492</f>
        <v>4060655.2999999993</v>
      </c>
      <c r="H527" s="33">
        <f>H33+H203+H263+H407+H437+H492</f>
        <v>4039119.1</v>
      </c>
      <c r="I527" s="33">
        <f>I33+I203+I263+I407+I437+I492</f>
        <v>4014516.2</v>
      </c>
      <c r="J527" s="33">
        <f>J33+J203+J263+J407+J437+J492</f>
        <v>4128565.5</v>
      </c>
      <c r="K527" s="33">
        <f>K33+K203+K263+K407+K437+K492</f>
        <v>4241029.0999999996</v>
      </c>
    </row>
    <row r="528" spans="1:13">
      <c r="E528" s="33">
        <f>E34+E204+E264+E408+E438+E493</f>
        <v>41330892.400000006</v>
      </c>
      <c r="F528" s="33">
        <f>F34+F204+F264+F408+F438+F493</f>
        <v>6624771.1000000006</v>
      </c>
      <c r="G528" s="33">
        <f>G34+G204+G264+G408+G438+G493</f>
        <v>6857343.3000000007</v>
      </c>
      <c r="H528" s="33">
        <f>H34+H204+H264+H408+H438+H493</f>
        <v>6962194.5</v>
      </c>
      <c r="I528" s="33">
        <f>I34+I204+I264+I408+I438+I493</f>
        <v>6962194.5</v>
      </c>
      <c r="J528" s="33">
        <f>J34+J204+J264+J408+J438+J493</f>
        <v>6962194.5</v>
      </c>
      <c r="K528" s="33">
        <f>K34+K204+K264+K408+K438+K493</f>
        <v>6962194.5</v>
      </c>
    </row>
    <row r="529" spans="5:11">
      <c r="E529" s="33">
        <f>E35+E205+E265+E409+E439+E494</f>
        <v>1295167.2</v>
      </c>
      <c r="F529" s="33">
        <f>F35+F205+F265+F409+F439+F494</f>
        <v>215861.2</v>
      </c>
      <c r="G529" s="33">
        <f>G35+G205+G265+G409+G439+G494</f>
        <v>215861.2</v>
      </c>
      <c r="H529" s="33">
        <f>H35+H205+H265+H409+H439+H494</f>
        <v>215861.2</v>
      </c>
      <c r="I529" s="33">
        <f>I35+I205+I265+I409+I439+I494</f>
        <v>215861.2</v>
      </c>
      <c r="J529" s="33">
        <f>J35+J205+J265+J409+J439+J494</f>
        <v>215861.2</v>
      </c>
      <c r="K529" s="33">
        <f>K35+K205+K265+K409+K439+K494</f>
        <v>215861.2</v>
      </c>
    </row>
    <row r="530" spans="5:11">
      <c r="E530" s="33">
        <f>E36+E206+E266+E410+E440+E495</f>
        <v>0</v>
      </c>
    </row>
    <row r="532" spans="5:11">
      <c r="E532" s="33">
        <f>E526-E12</f>
        <v>0</v>
      </c>
    </row>
  </sheetData>
  <mergeCells count="432">
    <mergeCell ref="M397:M405"/>
    <mergeCell ref="C182:C186"/>
    <mergeCell ref="A137:A141"/>
    <mergeCell ref="B137:B141"/>
    <mergeCell ref="A317:A321"/>
    <mergeCell ref="C322:C326"/>
    <mergeCell ref="B322:B326"/>
    <mergeCell ref="A322:A326"/>
    <mergeCell ref="C307:C311"/>
    <mergeCell ref="A192:A196"/>
    <mergeCell ref="B192:B196"/>
    <mergeCell ref="C317:C321"/>
    <mergeCell ref="C192:C196"/>
    <mergeCell ref="A292:A296"/>
    <mergeCell ref="A187:A191"/>
    <mergeCell ref="B187:B191"/>
    <mergeCell ref="A347:A351"/>
    <mergeCell ref="B347:B351"/>
    <mergeCell ref="A287:A291"/>
    <mergeCell ref="B287:B291"/>
    <mergeCell ref="A262:A266"/>
    <mergeCell ref="B262:B266"/>
    <mergeCell ref="B292:B296"/>
    <mergeCell ref="A282:A286"/>
    <mergeCell ref="C82:C86"/>
    <mergeCell ref="C77:C81"/>
    <mergeCell ref="B152:B156"/>
    <mergeCell ref="C137:C141"/>
    <mergeCell ref="B132:B136"/>
    <mergeCell ref="B127:B131"/>
    <mergeCell ref="C127:C131"/>
    <mergeCell ref="C167:C171"/>
    <mergeCell ref="B212:B216"/>
    <mergeCell ref="C212:C216"/>
    <mergeCell ref="B172:B176"/>
    <mergeCell ref="B177:B181"/>
    <mergeCell ref="B157:B161"/>
    <mergeCell ref="B197:B201"/>
    <mergeCell ref="B92:B96"/>
    <mergeCell ref="B162:B166"/>
    <mergeCell ref="C152:C156"/>
    <mergeCell ref="B87:B91"/>
    <mergeCell ref="C87:C91"/>
    <mergeCell ref="C132:C136"/>
    <mergeCell ref="B97:B101"/>
    <mergeCell ref="B102:B106"/>
    <mergeCell ref="B282:B286"/>
    <mergeCell ref="B272:B276"/>
    <mergeCell ref="A167:A171"/>
    <mergeCell ref="B167:B171"/>
    <mergeCell ref="A242:A246"/>
    <mergeCell ref="A257:A261"/>
    <mergeCell ref="A172:A176"/>
    <mergeCell ref="A177:A181"/>
    <mergeCell ref="A147:A151"/>
    <mergeCell ref="A197:A201"/>
    <mergeCell ref="A87:A91"/>
    <mergeCell ref="A162:A166"/>
    <mergeCell ref="A132:A136"/>
    <mergeCell ref="A127:A131"/>
    <mergeCell ref="A152:A156"/>
    <mergeCell ref="A92:A96"/>
    <mergeCell ref="A117:A121"/>
    <mergeCell ref="B501:B505"/>
    <mergeCell ref="B496:B500"/>
    <mergeCell ref="B491:B495"/>
    <mergeCell ref="B411:B415"/>
    <mergeCell ref="B406:B410"/>
    <mergeCell ref="B392:B396"/>
    <mergeCell ref="B461:B465"/>
    <mergeCell ref="B441:B445"/>
    <mergeCell ref="B431:B435"/>
    <mergeCell ref="B446:B450"/>
    <mergeCell ref="B481:B485"/>
    <mergeCell ref="B421:B425"/>
    <mergeCell ref="B426:B430"/>
    <mergeCell ref="B416:B420"/>
    <mergeCell ref="B456:B460"/>
    <mergeCell ref="B397:B400"/>
    <mergeCell ref="C516:C520"/>
    <mergeCell ref="B357:B361"/>
    <mergeCell ref="M212:M216"/>
    <mergeCell ref="A247:A251"/>
    <mergeCell ref="B232:B236"/>
    <mergeCell ref="A217:A221"/>
    <mergeCell ref="B217:B221"/>
    <mergeCell ref="B247:B251"/>
    <mergeCell ref="B242:B246"/>
    <mergeCell ref="B227:B231"/>
    <mergeCell ref="L247:L261"/>
    <mergeCell ref="A222:A226"/>
    <mergeCell ref="B222:B226"/>
    <mergeCell ref="L222:L226"/>
    <mergeCell ref="M222:M226"/>
    <mergeCell ref="C222:C226"/>
    <mergeCell ref="M227:M231"/>
    <mergeCell ref="L227:L231"/>
    <mergeCell ref="C232:C236"/>
    <mergeCell ref="A227:A231"/>
    <mergeCell ref="A212:A216"/>
    <mergeCell ref="B516:B520"/>
    <mergeCell ref="B511:B515"/>
    <mergeCell ref="B506:B510"/>
    <mergeCell ref="C302:C306"/>
    <mergeCell ref="L307:L316"/>
    <mergeCell ref="C312:C316"/>
    <mergeCell ref="C162:C166"/>
    <mergeCell ref="C172:C176"/>
    <mergeCell ref="C177:C181"/>
    <mergeCell ref="M287:M301"/>
    <mergeCell ref="M282:M286"/>
    <mergeCell ref="M307:M316"/>
    <mergeCell ref="M272:M276"/>
    <mergeCell ref="M302:M306"/>
    <mergeCell ref="L197:L201"/>
    <mergeCell ref="L212:L216"/>
    <mergeCell ref="L277:L281"/>
    <mergeCell ref="L287:L301"/>
    <mergeCell ref="A252:A256"/>
    <mergeCell ref="L267:L271"/>
    <mergeCell ref="A232:A236"/>
    <mergeCell ref="M232:M236"/>
    <mergeCell ref="L52:L61"/>
    <mergeCell ref="L232:L236"/>
    <mergeCell ref="L282:L286"/>
    <mergeCell ref="L272:L276"/>
    <mergeCell ref="C297:C301"/>
    <mergeCell ref="C67:C71"/>
    <mergeCell ref="C117:C121"/>
    <mergeCell ref="B82:B86"/>
    <mergeCell ref="B112:B116"/>
    <mergeCell ref="B147:B151"/>
    <mergeCell ref="B117:B121"/>
    <mergeCell ref="L147:L156"/>
    <mergeCell ref="C97:C101"/>
    <mergeCell ref="C102:C106"/>
    <mergeCell ref="C92:C96"/>
    <mergeCell ref="C107:C111"/>
    <mergeCell ref="C122:C126"/>
    <mergeCell ref="A481:A485"/>
    <mergeCell ref="A362:A366"/>
    <mergeCell ref="A426:A430"/>
    <mergeCell ref="A416:A420"/>
    <mergeCell ref="A456:A460"/>
    <mergeCell ref="A367:A371"/>
    <mergeCell ref="A307:A311"/>
    <mergeCell ref="B277:B281"/>
    <mergeCell ref="B257:B261"/>
    <mergeCell ref="A267:A271"/>
    <mergeCell ref="B267:B271"/>
    <mergeCell ref="B377:B381"/>
    <mergeCell ref="B372:B376"/>
    <mergeCell ref="A397:A400"/>
    <mergeCell ref="C62:C66"/>
    <mergeCell ref="C72:C76"/>
    <mergeCell ref="C187:C191"/>
    <mergeCell ref="L202:L206"/>
    <mergeCell ref="C37:C41"/>
    <mergeCell ref="M202:M206"/>
    <mergeCell ref="M197:M201"/>
    <mergeCell ref="C197:C201"/>
    <mergeCell ref="A516:A520"/>
    <mergeCell ref="A501:A505"/>
    <mergeCell ref="A506:A510"/>
    <mergeCell ref="A511:A515"/>
    <mergeCell ref="A491:A495"/>
    <mergeCell ref="A496:A500"/>
    <mergeCell ref="A377:A381"/>
    <mergeCell ref="A357:A361"/>
    <mergeCell ref="A297:A301"/>
    <mergeCell ref="A342:A346"/>
    <mergeCell ref="A372:A376"/>
    <mergeCell ref="A312:A316"/>
    <mergeCell ref="A446:A450"/>
    <mergeCell ref="A411:A415"/>
    <mergeCell ref="A421:A425"/>
    <mergeCell ref="A406:A410"/>
    <mergeCell ref="M277:M281"/>
    <mergeCell ref="C287:C291"/>
    <mergeCell ref="M237:M241"/>
    <mergeCell ref="C237:C241"/>
    <mergeCell ref="C257:C261"/>
    <mergeCell ref="M257:M261"/>
    <mergeCell ref="C242:C246"/>
    <mergeCell ref="C252:C256"/>
    <mergeCell ref="M12:M16"/>
    <mergeCell ref="C27:C31"/>
    <mergeCell ref="C57:C61"/>
    <mergeCell ref="L42:L46"/>
    <mergeCell ref="L22:L26"/>
    <mergeCell ref="C227:C231"/>
    <mergeCell ref="M27:M31"/>
    <mergeCell ref="M252:M256"/>
    <mergeCell ref="L27:L31"/>
    <mergeCell ref="L62:L66"/>
    <mergeCell ref="L207:L211"/>
    <mergeCell ref="L237:L241"/>
    <mergeCell ref="M207:M211"/>
    <mergeCell ref="M157:M181"/>
    <mergeCell ref="L157:L181"/>
    <mergeCell ref="L67:L71"/>
    <mergeCell ref="B42:B46"/>
    <mergeCell ref="A77:A81"/>
    <mergeCell ref="B77:B81"/>
    <mergeCell ref="B47:B51"/>
    <mergeCell ref="A52:A56"/>
    <mergeCell ref="A277:A281"/>
    <mergeCell ref="A272:A276"/>
    <mergeCell ref="A157:A161"/>
    <mergeCell ref="A122:A126"/>
    <mergeCell ref="B122:B126"/>
    <mergeCell ref="B67:B71"/>
    <mergeCell ref="A102:A106"/>
    <mergeCell ref="A107:A111"/>
    <mergeCell ref="A182:A186"/>
    <mergeCell ref="B182:B186"/>
    <mergeCell ref="A207:A211"/>
    <mergeCell ref="B207:B211"/>
    <mergeCell ref="A202:A206"/>
    <mergeCell ref="B202:B206"/>
    <mergeCell ref="A237:A241"/>
    <mergeCell ref="B237:B241"/>
    <mergeCell ref="B252:B256"/>
    <mergeCell ref="L37:L41"/>
    <mergeCell ref="C42:C46"/>
    <mergeCell ref="C47:C51"/>
    <mergeCell ref="C52:C56"/>
    <mergeCell ref="L47:L51"/>
    <mergeCell ref="A142:A146"/>
    <mergeCell ref="B142:B146"/>
    <mergeCell ref="C142:C146"/>
    <mergeCell ref="L72:L146"/>
    <mergeCell ref="A37:A41"/>
    <mergeCell ref="A57:A61"/>
    <mergeCell ref="A72:A76"/>
    <mergeCell ref="B72:B76"/>
    <mergeCell ref="B62:B66"/>
    <mergeCell ref="A82:A86"/>
    <mergeCell ref="B52:B56"/>
    <mergeCell ref="A62:A66"/>
    <mergeCell ref="A47:A51"/>
    <mergeCell ref="A42:A46"/>
    <mergeCell ref="A67:A71"/>
    <mergeCell ref="A112:A116"/>
    <mergeCell ref="A97:A101"/>
    <mergeCell ref="B57:B61"/>
    <mergeCell ref="B107:B111"/>
    <mergeCell ref="A12:A31"/>
    <mergeCell ref="L12:L16"/>
    <mergeCell ref="L17:L21"/>
    <mergeCell ref="C32:C36"/>
    <mergeCell ref="M32:M36"/>
    <mergeCell ref="M322:M326"/>
    <mergeCell ref="M406:M410"/>
    <mergeCell ref="L317:L321"/>
    <mergeCell ref="M317:M321"/>
    <mergeCell ref="B37:B41"/>
    <mergeCell ref="L32:L36"/>
    <mergeCell ref="M347:M371"/>
    <mergeCell ref="M327:M341"/>
    <mergeCell ref="M37:M121"/>
    <mergeCell ref="B387:B391"/>
    <mergeCell ref="C267:C271"/>
    <mergeCell ref="L217:L221"/>
    <mergeCell ref="M217:M221"/>
    <mergeCell ref="C217:C221"/>
    <mergeCell ref="M267:M271"/>
    <mergeCell ref="M262:M266"/>
    <mergeCell ref="M247:M251"/>
    <mergeCell ref="M242:M246"/>
    <mergeCell ref="L242:L246"/>
    <mergeCell ref="M387:M391"/>
    <mergeCell ref="L382:L386"/>
    <mergeCell ref="L387:L391"/>
    <mergeCell ref="L392:L396"/>
    <mergeCell ref="L411:L425"/>
    <mergeCell ref="M451:M455"/>
    <mergeCell ref="M4:M5"/>
    <mergeCell ref="A2:M2"/>
    <mergeCell ref="B12:B16"/>
    <mergeCell ref="B17:B21"/>
    <mergeCell ref="B22:B26"/>
    <mergeCell ref="B27:B31"/>
    <mergeCell ref="B32:B36"/>
    <mergeCell ref="D4:K4"/>
    <mergeCell ref="B4:B5"/>
    <mergeCell ref="A4:A5"/>
    <mergeCell ref="C4:C5"/>
    <mergeCell ref="A32:A36"/>
    <mergeCell ref="L4:L5"/>
    <mergeCell ref="M22:M26"/>
    <mergeCell ref="C22:C26"/>
    <mergeCell ref="C17:C21"/>
    <mergeCell ref="M17:M21"/>
    <mergeCell ref="C12:C16"/>
    <mergeCell ref="C511:C515"/>
    <mergeCell ref="C506:C510"/>
    <mergeCell ref="C501:C505"/>
    <mergeCell ref="C491:C495"/>
    <mergeCell ref="C496:C500"/>
    <mergeCell ref="L496:L500"/>
    <mergeCell ref="C456:C460"/>
    <mergeCell ref="L451:L455"/>
    <mergeCell ref="L491:L495"/>
    <mergeCell ref="L501:L505"/>
    <mergeCell ref="L506:L510"/>
    <mergeCell ref="L466:L470"/>
    <mergeCell ref="C461:C465"/>
    <mergeCell ref="L461:L465"/>
    <mergeCell ref="L481:L485"/>
    <mergeCell ref="C451:C455"/>
    <mergeCell ref="L456:L460"/>
    <mergeCell ref="C481:C485"/>
    <mergeCell ref="C466:C470"/>
    <mergeCell ref="M491:M520"/>
    <mergeCell ref="L511:L515"/>
    <mergeCell ref="L516:L520"/>
    <mergeCell ref="C362:C366"/>
    <mergeCell ref="M481:M485"/>
    <mergeCell ref="M147:M156"/>
    <mergeCell ref="C157:C161"/>
    <mergeCell ref="C147:C151"/>
    <mergeCell ref="C112:C116"/>
    <mergeCell ref="C426:C430"/>
    <mergeCell ref="C207:C211"/>
    <mergeCell ref="C202:C206"/>
    <mergeCell ref="C421:C425"/>
    <mergeCell ref="C411:C415"/>
    <mergeCell ref="C292:C296"/>
    <mergeCell ref="C247:C251"/>
    <mergeCell ref="M471:M475"/>
    <mergeCell ref="L372:L376"/>
    <mergeCell ref="M426:M430"/>
    <mergeCell ref="M466:M470"/>
    <mergeCell ref="M461:M465"/>
    <mergeCell ref="M431:M435"/>
    <mergeCell ref="L436:L440"/>
    <mergeCell ref="L441:L445"/>
    <mergeCell ref="M486:M490"/>
    <mergeCell ref="A476:A480"/>
    <mergeCell ref="C342:C346"/>
    <mergeCell ref="L342:L346"/>
    <mergeCell ref="B476:B480"/>
    <mergeCell ref="C476:C480"/>
    <mergeCell ref="L476:L480"/>
    <mergeCell ref="M476:M480"/>
    <mergeCell ref="M456:M460"/>
    <mergeCell ref="M392:M396"/>
    <mergeCell ref="C372:C376"/>
    <mergeCell ref="M436:M440"/>
    <mergeCell ref="C436:C440"/>
    <mergeCell ref="L426:L430"/>
    <mergeCell ref="M446:M450"/>
    <mergeCell ref="L446:L450"/>
    <mergeCell ref="M441:M445"/>
    <mergeCell ref="L431:L435"/>
    <mergeCell ref="C446:C450"/>
    <mergeCell ref="C441:C445"/>
    <mergeCell ref="M411:M425"/>
    <mergeCell ref="C431:C435"/>
    <mergeCell ref="C387:C391"/>
    <mergeCell ref="C392:C396"/>
    <mergeCell ref="A471:A475"/>
    <mergeCell ref="B471:B475"/>
    <mergeCell ref="C471:C475"/>
    <mergeCell ref="L471:L475"/>
    <mergeCell ref="A486:A490"/>
    <mergeCell ref="B486:B490"/>
    <mergeCell ref="C486:C490"/>
    <mergeCell ref="L486:L490"/>
    <mergeCell ref="C262:C266"/>
    <mergeCell ref="C282:C286"/>
    <mergeCell ref="C277:C281"/>
    <mergeCell ref="C272:C276"/>
    <mergeCell ref="B342:B346"/>
    <mergeCell ref="B312:B316"/>
    <mergeCell ref="B307:B311"/>
    <mergeCell ref="B297:B301"/>
    <mergeCell ref="B362:B366"/>
    <mergeCell ref="B317:B321"/>
    <mergeCell ref="A332:A336"/>
    <mergeCell ref="A302:A306"/>
    <mergeCell ref="B302:B306"/>
    <mergeCell ref="L322:L326"/>
    <mergeCell ref="A466:A470"/>
    <mergeCell ref="B466:B470"/>
    <mergeCell ref="A461:A465"/>
    <mergeCell ref="C416:C420"/>
    <mergeCell ref="A451:A455"/>
    <mergeCell ref="B451:B455"/>
    <mergeCell ref="A431:A435"/>
    <mergeCell ref="A441:A445"/>
    <mergeCell ref="A436:A440"/>
    <mergeCell ref="B436:B440"/>
    <mergeCell ref="C367:C371"/>
    <mergeCell ref="A387:A391"/>
    <mergeCell ref="A392:A396"/>
    <mergeCell ref="C406:C410"/>
    <mergeCell ref="C397:C400"/>
    <mergeCell ref="C332:C336"/>
    <mergeCell ref="A337:A341"/>
    <mergeCell ref="B337:B341"/>
    <mergeCell ref="C357:C361"/>
    <mergeCell ref="C337:C341"/>
    <mergeCell ref="A401:A405"/>
    <mergeCell ref="B401:B405"/>
    <mergeCell ref="C401:C405"/>
    <mergeCell ref="L397:L405"/>
    <mergeCell ref="N32:N33"/>
    <mergeCell ref="L1:M1"/>
    <mergeCell ref="A382:A386"/>
    <mergeCell ref="B382:B386"/>
    <mergeCell ref="C347:C351"/>
    <mergeCell ref="C352:C356"/>
    <mergeCell ref="L377:L381"/>
    <mergeCell ref="B367:B371"/>
    <mergeCell ref="A352:A356"/>
    <mergeCell ref="B352:B356"/>
    <mergeCell ref="A327:A331"/>
    <mergeCell ref="B327:B331"/>
    <mergeCell ref="C327:C331"/>
    <mergeCell ref="B332:B336"/>
    <mergeCell ref="C377:C381"/>
    <mergeCell ref="M372:M376"/>
    <mergeCell ref="C382:C386"/>
    <mergeCell ref="M377:M381"/>
    <mergeCell ref="M382:M386"/>
    <mergeCell ref="M342:M346"/>
    <mergeCell ref="L302:L306"/>
    <mergeCell ref="L332:L341"/>
    <mergeCell ref="L327:L331"/>
    <mergeCell ref="L347:L371"/>
  </mergeCells>
  <pageMargins left="0.11811023622047245" right="0.11811023622047245" top="0.55118110236220474" bottom="0.35433070866141736" header="0" footer="0"/>
  <pageSetup paperSize="9" scale="57" fitToHeight="0" orientation="landscape" r:id="rId1"/>
  <rowBreaks count="11" manualBreakCount="11">
    <brk id="51" max="12" man="1"/>
    <brk id="121" max="12" man="1"/>
    <brk id="176" max="12" man="1"/>
    <brk id="226" max="12" man="1"/>
    <brk id="261" max="12" man="1"/>
    <brk id="301" max="12" man="1"/>
    <brk id="341" max="12" man="1"/>
    <brk id="405" max="12" man="1"/>
    <brk id="435" max="12" man="1"/>
    <brk id="455" max="12" man="1"/>
    <brk id="48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</vt:lpstr>
      <vt:lpstr>Лист2</vt:lpstr>
      <vt:lpstr>Лист3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2023-02-10T07:25:23Z</cp:lastPrinted>
  <dcterms:created xsi:type="dcterms:W3CDTF">2022-06-09T07:06:22Z</dcterms:created>
  <dcterms:modified xsi:type="dcterms:W3CDTF">2023-02-10T07:27:20Z</dcterms:modified>
</cp:coreProperties>
</file>