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9040" windowHeight="15840" activeTab="1"/>
  </bookViews>
  <sheets>
    <sheet name="Мероприятия" sheetId="4" r:id="rId1"/>
    <sheet name="Показатели" sheetId="5" r:id="rId2"/>
    <sheet name="Оценка эффективности" sheetId="6" r:id="rId3"/>
    <sheet name="Фин_поддержка" sheetId="7" r:id="rId4"/>
  </sheets>
  <definedNames>
    <definedName name="_ftnref1" localSheetId="0">Мероприятия!#REF!</definedName>
    <definedName name="_xlnm.Print_Titles" localSheetId="0">Мероприятия!$5:$6</definedName>
  </definedNames>
  <calcPr calcId="144525"/>
</workbook>
</file>

<file path=xl/calcChain.xml><?xml version="1.0" encoding="utf-8"?>
<calcChain xmlns="http://schemas.openxmlformats.org/spreadsheetml/2006/main">
  <c r="D15" i="4" l="1"/>
  <c r="D13" i="4"/>
  <c r="I78" i="4" l="1"/>
  <c r="I77" i="4"/>
  <c r="E18" i="4" l="1"/>
  <c r="E19" i="4"/>
  <c r="E15" i="4" l="1"/>
  <c r="E13" i="4"/>
  <c r="D80" i="4"/>
  <c r="D79" i="4"/>
  <c r="D78" i="4"/>
  <c r="E80" i="4"/>
  <c r="D154" i="4"/>
  <c r="E154" i="4"/>
  <c r="D151" i="4"/>
  <c r="E151" i="4"/>
  <c r="D152" i="4"/>
  <c r="D150" i="4"/>
  <c r="E149" i="4"/>
  <c r="E152" i="4"/>
  <c r="E150" i="4"/>
  <c r="I153" i="4"/>
  <c r="E39" i="4"/>
  <c r="E38" i="4"/>
  <c r="F134" i="4"/>
  <c r="F133" i="4"/>
  <c r="F130" i="4"/>
  <c r="F129" i="4"/>
  <c r="E84" i="4"/>
  <c r="E79" i="4" s="1"/>
  <c r="E83" i="4"/>
  <c r="E78" i="4" s="1"/>
  <c r="E14" i="4"/>
  <c r="D149" i="4" l="1"/>
  <c r="M8" i="5"/>
  <c r="M29" i="5"/>
  <c r="H29" i="5"/>
  <c r="D19" i="4"/>
  <c r="D18" i="4"/>
  <c r="D14" i="4"/>
  <c r="D84" i="4"/>
  <c r="D83" i="4"/>
  <c r="D39" i="4"/>
  <c r="F39" i="4" s="1"/>
  <c r="D38" i="4"/>
  <c r="E132" i="4" l="1"/>
  <c r="E128" i="4"/>
  <c r="D132" i="4"/>
  <c r="D128" i="4"/>
  <c r="F128" i="4" l="1"/>
  <c r="F132" i="4"/>
  <c r="I85" i="4" l="1"/>
  <c r="E107" i="4"/>
  <c r="E124" i="4"/>
  <c r="I140" i="4" l="1"/>
  <c r="D141" i="4"/>
  <c r="E141" i="4"/>
  <c r="F141" i="4" s="1"/>
  <c r="F143" i="4"/>
  <c r="E138" i="4"/>
  <c r="E137" i="4"/>
  <c r="D137" i="4"/>
  <c r="D138" i="4"/>
  <c r="F146" i="4"/>
  <c r="E145" i="4"/>
  <c r="F145" i="4" s="1"/>
  <c r="D145" i="4"/>
  <c r="D124" i="4"/>
  <c r="D107" i="4"/>
  <c r="F137" i="4" l="1"/>
  <c r="N8" i="5"/>
  <c r="I8" i="5"/>
  <c r="N25" i="5" l="1"/>
  <c r="M25" i="5"/>
  <c r="E70" i="4"/>
  <c r="F138" i="4" l="1"/>
  <c r="E136" i="4"/>
  <c r="E82" i="4" l="1"/>
  <c r="D136" i="4"/>
  <c r="F136" i="4" s="1"/>
  <c r="E33" i="4" l="1"/>
  <c r="F88" i="4" l="1"/>
  <c r="E17" i="4" l="1"/>
  <c r="I31" i="4" l="1"/>
  <c r="I26" i="4"/>
  <c r="I21" i="4"/>
  <c r="I16" i="4"/>
  <c r="I40" i="4"/>
  <c r="I70" i="4"/>
  <c r="I69" i="4"/>
  <c r="I68" i="4"/>
  <c r="I71" i="4" s="1"/>
  <c r="I114" i="4"/>
  <c r="I113" i="4"/>
  <c r="I112" i="4"/>
  <c r="I111" i="4"/>
  <c r="I166" i="4"/>
  <c r="I165" i="4"/>
  <c r="I164" i="4"/>
  <c r="I186" i="4"/>
  <c r="I185" i="4"/>
  <c r="I184" i="4"/>
  <c r="I201" i="4"/>
  <c r="I196" i="4" s="1"/>
  <c r="I200" i="4"/>
  <c r="I195" i="4" s="1"/>
  <c r="I199" i="4"/>
  <c r="I194" i="4" s="1"/>
  <c r="I160" i="4" l="1"/>
  <c r="I32" i="4"/>
  <c r="I187" i="4"/>
  <c r="I115" i="4"/>
  <c r="I33" i="4"/>
  <c r="I34" i="4"/>
  <c r="I161" i="4"/>
  <c r="I158" i="4"/>
  <c r="I35" i="4"/>
  <c r="I167" i="4"/>
  <c r="I159" i="4"/>
  <c r="I41" i="4"/>
  <c r="I86" i="4"/>
  <c r="I202" i="4"/>
  <c r="I197" i="4"/>
  <c r="N24" i="5"/>
  <c r="I36" i="4" l="1"/>
  <c r="I81" i="4"/>
  <c r="I7" i="4"/>
  <c r="I162" i="4"/>
  <c r="I80" i="4" s="1"/>
  <c r="I10" i="4" s="1"/>
  <c r="I8" i="4"/>
  <c r="F9" i="6"/>
  <c r="F8" i="6"/>
  <c r="F6" i="6"/>
  <c r="E6" i="6"/>
  <c r="E8" i="6"/>
  <c r="E9" i="6"/>
  <c r="M16" i="5"/>
  <c r="M9" i="5"/>
  <c r="M10" i="5"/>
  <c r="M11" i="5"/>
  <c r="M12" i="5"/>
  <c r="M13" i="5"/>
  <c r="M7" i="5"/>
  <c r="N16" i="5"/>
  <c r="N10" i="5"/>
  <c r="N11" i="5"/>
  <c r="N12" i="5"/>
  <c r="N13" i="5"/>
  <c r="H36" i="5"/>
  <c r="I36" i="5"/>
  <c r="I35" i="5"/>
  <c r="H35" i="5"/>
  <c r="H32" i="5"/>
  <c r="I32" i="5"/>
  <c r="H33" i="5"/>
  <c r="I33" i="5"/>
  <c r="I31" i="5"/>
  <c r="H31" i="5"/>
  <c r="H22" i="5"/>
  <c r="I22" i="5"/>
  <c r="H23" i="5"/>
  <c r="I23" i="5"/>
  <c r="N23" i="5" s="1"/>
  <c r="E7" i="6" s="1"/>
  <c r="H26" i="5"/>
  <c r="I26" i="5"/>
  <c r="I27" i="5"/>
  <c r="I28" i="5"/>
  <c r="I21" i="5"/>
  <c r="H21" i="5"/>
  <c r="I17" i="5"/>
  <c r="H18" i="5"/>
  <c r="H19" i="5"/>
  <c r="I19" i="5"/>
  <c r="I16" i="5"/>
  <c r="H9" i="5"/>
  <c r="I9" i="5"/>
  <c r="N9" i="5" s="1"/>
  <c r="H10" i="5"/>
  <c r="I10" i="5"/>
  <c r="H11" i="5"/>
  <c r="I11" i="5"/>
  <c r="H12" i="5"/>
  <c r="I12" i="5"/>
  <c r="H13" i="5"/>
  <c r="I13" i="5"/>
  <c r="M31" i="5"/>
  <c r="N31" i="5"/>
  <c r="M32" i="5"/>
  <c r="N32" i="5"/>
  <c r="M33" i="5"/>
  <c r="N33" i="5"/>
  <c r="M21" i="5"/>
  <c r="N21" i="5"/>
  <c r="M22" i="5"/>
  <c r="N22" i="5"/>
  <c r="M23" i="5"/>
  <c r="M26" i="5"/>
  <c r="N26" i="5"/>
  <c r="N28" i="5"/>
  <c r="N36" i="5"/>
  <c r="M36" i="5"/>
  <c r="M35" i="5"/>
  <c r="N35" i="5"/>
  <c r="M19" i="5"/>
  <c r="N19" i="5"/>
  <c r="M18" i="5"/>
  <c r="N18" i="5"/>
  <c r="M17" i="5"/>
  <c r="N17" i="5"/>
  <c r="M14" i="5"/>
  <c r="I14" i="5"/>
  <c r="N14" i="5" s="1"/>
  <c r="H14" i="5"/>
  <c r="M20" i="5" l="1"/>
  <c r="D7" i="6" s="1"/>
  <c r="I79" i="4"/>
  <c r="I11" i="4"/>
  <c r="M34" i="5"/>
  <c r="D9" i="6" s="1"/>
  <c r="G9" i="6" s="1"/>
  <c r="H9" i="6" s="1"/>
  <c r="M30" i="5"/>
  <c r="D8" i="6" s="1"/>
  <c r="G8" i="6" s="1"/>
  <c r="H8" i="6" s="1"/>
  <c r="D5" i="6"/>
  <c r="M15" i="5"/>
  <c r="D6" i="6" s="1"/>
  <c r="G6" i="6" s="1"/>
  <c r="H6" i="6" s="1"/>
  <c r="N7" i="5"/>
  <c r="E5" i="6" s="1"/>
  <c r="I9" i="4" l="1"/>
  <c r="F5" i="6" s="1"/>
  <c r="F7" i="6"/>
  <c r="G7" i="6" s="1"/>
  <c r="H7" i="6" s="1"/>
  <c r="E113" i="4"/>
  <c r="E112" i="4"/>
  <c r="E120" i="4"/>
  <c r="D112" i="4"/>
  <c r="E116" i="4"/>
  <c r="D120" i="4"/>
  <c r="D113" i="4"/>
  <c r="D116" i="4"/>
  <c r="D72" i="4"/>
  <c r="E57" i="4"/>
  <c r="E52" i="4"/>
  <c r="D57" i="4"/>
  <c r="D52" i="4"/>
  <c r="E111" i="4" l="1"/>
  <c r="G5" i="6" l="1"/>
  <c r="H5" i="6" s="1"/>
  <c r="E185" i="4"/>
  <c r="F43" i="4" l="1"/>
  <c r="E29" i="4" l="1"/>
  <c r="E25" i="4"/>
  <c r="D199" i="4"/>
  <c r="D194" i="4" s="1"/>
  <c r="D193" i="4" s="1"/>
  <c r="D203" i="4"/>
  <c r="D188" i="4"/>
  <c r="E187" i="4"/>
  <c r="E186" i="4"/>
  <c r="E184" i="4"/>
  <c r="D187" i="4"/>
  <c r="D186" i="4"/>
  <c r="D184" i="4"/>
  <c r="D185" i="4"/>
  <c r="D29" i="4" s="1"/>
  <c r="D27" i="4" s="1"/>
  <c r="D167" i="4"/>
  <c r="D166" i="4"/>
  <c r="D25" i="4" s="1"/>
  <c r="D165" i="4"/>
  <c r="D164" i="4"/>
  <c r="E178" i="4"/>
  <c r="D178" i="4"/>
  <c r="E173" i="4"/>
  <c r="D173" i="4"/>
  <c r="E168" i="4"/>
  <c r="D168" i="4"/>
  <c r="D111" i="4"/>
  <c r="E102" i="4"/>
  <c r="D102" i="4"/>
  <c r="E97" i="4"/>
  <c r="D97" i="4"/>
  <c r="E92" i="4"/>
  <c r="D92" i="4"/>
  <c r="D87" i="4"/>
  <c r="E62" i="4"/>
  <c r="E47" i="4"/>
  <c r="E42" i="4"/>
  <c r="E71" i="4"/>
  <c r="E36" i="4" s="1"/>
  <c r="E35" i="4"/>
  <c r="D71" i="4"/>
  <c r="D36" i="4" s="1"/>
  <c r="D70" i="4"/>
  <c r="D35" i="4" s="1"/>
  <c r="D34" i="4"/>
  <c r="D33" i="4"/>
  <c r="D62" i="4"/>
  <c r="D42" i="4"/>
  <c r="D47" i="4"/>
  <c r="D162" i="4" l="1"/>
  <c r="D159" i="4"/>
  <c r="D160" i="4"/>
  <c r="D161" i="4"/>
  <c r="D198" i="4"/>
  <c r="D26" i="4"/>
  <c r="D11" i="4" s="1"/>
  <c r="D163" i="4"/>
  <c r="D23" i="4"/>
  <c r="D183" i="4"/>
  <c r="D24" i="4"/>
  <c r="D9" i="4" s="1"/>
  <c r="E37" i="4"/>
  <c r="D77" i="4"/>
  <c r="D82" i="4"/>
  <c r="F42" i="4"/>
  <c r="D67" i="4"/>
  <c r="E34" i="4"/>
  <c r="E12" i="4"/>
  <c r="E183" i="4"/>
  <c r="E77" i="4"/>
  <c r="D37" i="4"/>
  <c r="D17" i="4"/>
  <c r="D10" i="4"/>
  <c r="D32" i="4"/>
  <c r="D158" i="4" l="1"/>
  <c r="D22" i="4"/>
  <c r="D12" i="4"/>
  <c r="E32" i="4"/>
  <c r="D8" i="4"/>
  <c r="D7" i="4" s="1"/>
  <c r="F103" i="4"/>
  <c r="F102" i="4"/>
  <c r="F98" i="4"/>
  <c r="F97" i="4"/>
  <c r="F48" i="4"/>
  <c r="E10" i="4" l="1"/>
  <c r="F12" i="4"/>
  <c r="F47" i="4"/>
  <c r="F69" i="4"/>
  <c r="F74" i="4"/>
  <c r="F73" i="4"/>
  <c r="E72" i="4"/>
  <c r="F72" i="4" s="1"/>
  <c r="F79" i="4"/>
  <c r="F83" i="4"/>
  <c r="F82" i="4"/>
  <c r="E87" i="4"/>
  <c r="F87" i="4" s="1"/>
  <c r="F92" i="4"/>
  <c r="F93" i="4"/>
  <c r="F34" i="4" l="1"/>
  <c r="F67" i="4"/>
  <c r="F14" i="4"/>
  <c r="F68" i="4"/>
  <c r="F33" i="4"/>
  <c r="F13" i="4"/>
  <c r="F37" i="4"/>
  <c r="F38" i="4"/>
  <c r="F18" i="4"/>
  <c r="F17" i="4"/>
  <c r="F32" i="4"/>
  <c r="E199" i="4"/>
  <c r="E194" i="4" s="1"/>
  <c r="F204" i="4"/>
  <c r="E203" i="4"/>
  <c r="F203" i="4" s="1"/>
  <c r="F194" i="4" l="1"/>
  <c r="E193" i="4"/>
  <c r="F193" i="4" s="1"/>
  <c r="E198" i="4"/>
  <c r="F198" i="4" s="1"/>
  <c r="F199" i="4"/>
  <c r="F77" i="4"/>
  <c r="F78" i="4"/>
  <c r="E161" i="4"/>
  <c r="F185" i="4" l="1"/>
  <c r="F183" i="4"/>
  <c r="F190" i="4"/>
  <c r="E188" i="4"/>
  <c r="F188" i="4" s="1"/>
  <c r="E167" i="4"/>
  <c r="E165" i="4"/>
  <c r="E164" i="4"/>
  <c r="F179" i="4"/>
  <c r="F178" i="4"/>
  <c r="F174" i="4"/>
  <c r="F173" i="4"/>
  <c r="F172" i="4"/>
  <c r="F170" i="4"/>
  <c r="F169" i="4"/>
  <c r="F168" i="4"/>
  <c r="F29" i="4"/>
  <c r="E27" i="4"/>
  <c r="F27" i="4" s="1"/>
  <c r="E162" i="4" l="1"/>
  <c r="F162" i="4" s="1"/>
  <c r="E26" i="4"/>
  <c r="E160" i="4"/>
  <c r="F160" i="4" s="1"/>
  <c r="E24" i="4"/>
  <c r="E159" i="4"/>
  <c r="F159" i="4" s="1"/>
  <c r="E23" i="4"/>
  <c r="F167" i="4"/>
  <c r="F165" i="4"/>
  <c r="F164" i="4"/>
  <c r="E163" i="4"/>
  <c r="F163" i="4" s="1"/>
  <c r="E158" i="4" l="1"/>
  <c r="F158" i="4" s="1"/>
  <c r="E11" i="4"/>
  <c r="F11" i="4" s="1"/>
  <c r="F26" i="4"/>
  <c r="E9" i="4"/>
  <c r="F9" i="4" s="1"/>
  <c r="F24" i="4"/>
  <c r="E22" i="4"/>
  <c r="F22" i="4" s="1"/>
  <c r="E8" i="4"/>
  <c r="F23" i="4"/>
  <c r="F8" i="4" l="1"/>
  <c r="E7" i="4"/>
  <c r="F7" i="4" s="1"/>
</calcChain>
</file>

<file path=xl/sharedStrings.xml><?xml version="1.0" encoding="utf-8"?>
<sst xmlns="http://schemas.openxmlformats.org/spreadsheetml/2006/main" count="693" uniqueCount="274">
  <si>
    <t>МБ</t>
  </si>
  <si>
    <t>ОБ</t>
  </si>
  <si>
    <t>ФБ</t>
  </si>
  <si>
    <t>ВБ</t>
  </si>
  <si>
    <t>КИО</t>
  </si>
  <si>
    <t xml:space="preserve">Муниципальная программа, подпрограмма, основное мероприятие, мероприятие </t>
  </si>
  <si>
    <t>Результаты выполнения мероприятий</t>
  </si>
  <si>
    <t>Соисполнители</t>
  </si>
  <si>
    <t>Источ-ник</t>
  </si>
  <si>
    <t>Ожидаемые результаты реализации (краткая характеристика) мероприятий</t>
  </si>
  <si>
    <t>Фактические результаты реализации (краткая характеристика) мероприятий</t>
  </si>
  <si>
    <t xml:space="preserve">Выполнение (да /нет/частично) </t>
  </si>
  <si>
    <t>Всего</t>
  </si>
  <si>
    <t>Выполнены в полном объеме</t>
  </si>
  <si>
    <t>Выполнены частично</t>
  </si>
  <si>
    <t xml:space="preserve">Степень освое-ния средств  </t>
  </si>
  <si>
    <t xml:space="preserve">Причины низкой степени освоения средств, невыполнения мероприятий </t>
  </si>
  <si>
    <t>Объемы и источники финансирования 
(тыс. руб.)</t>
  </si>
  <si>
    <t>Количество мероприятий, всего, в т.ч.:</t>
  </si>
  <si>
    <t>Не выполнены</t>
  </si>
  <si>
    <t>Степень выполнения мероприятий</t>
  </si>
  <si>
    <t>Отчет о ходе реализации</t>
  </si>
  <si>
    <t>1.1</t>
  </si>
  <si>
    <t xml:space="preserve">1.1.2
</t>
  </si>
  <si>
    <t>2.1</t>
  </si>
  <si>
    <t>2</t>
  </si>
  <si>
    <t>2.1.1</t>
  </si>
  <si>
    <t>3</t>
  </si>
  <si>
    <t>3.1</t>
  </si>
  <si>
    <t>3.1.1</t>
  </si>
  <si>
    <t>3.1.2</t>
  </si>
  <si>
    <t>3.1.3</t>
  </si>
  <si>
    <t>Муниципальная программа «Жилищная политика» на 2023 - 2028 годы.</t>
  </si>
  <si>
    <t>КЭР</t>
  </si>
  <si>
    <t xml:space="preserve">Основное мероприятие: «Комплекс мероприятий, направленных на сокращение жилищного фонда, признанного аварийным до 01.01.2017»
</t>
  </si>
  <si>
    <t>Мероприятие: «Ограничение несанкционированного доступа граждан в расселенные многоквартирные дома, признанные аварийными до 01.01.2017, и (или) на территорию вокруг домов, восстановление ограничения доступа»</t>
  </si>
  <si>
    <t xml:space="preserve">П 1.1
</t>
  </si>
  <si>
    <t>Региональный проект «Обеспечение устойчивого сокращения непригодного для проживания жилищного фонда»</t>
  </si>
  <si>
    <t>Основное мероприятие: «Комплекс мероприятий, направленных на расселение граждан из многоквартирных домов, признанных аварийными после 01.01.2017»</t>
  </si>
  <si>
    <t>Мероприятие: «Расселение граждан из аварийного жилищного фонда»</t>
  </si>
  <si>
    <t>2.1.2</t>
  </si>
  <si>
    <t>2.1.3</t>
  </si>
  <si>
    <t>2.1.4</t>
  </si>
  <si>
    <t>2.2</t>
  </si>
  <si>
    <t xml:space="preserve">Мероприятие: «Ограничение несанкционированного доступа граждан в расселенные многоквартирные дома, признанные аварийными после 01.01.2017, и (или) на территорию вокруг домов, восстановление ограничения доступа»
</t>
  </si>
  <si>
    <t xml:space="preserve">Основное мероприятие: «Снос домов и расселение граждан из многоквартирных домов, признанных аварийными и подлежащими сносу или реконструкции в разные годы»
</t>
  </si>
  <si>
    <t>2.2.1</t>
  </si>
  <si>
    <t>2.2.2</t>
  </si>
  <si>
    <t xml:space="preserve">Мероприятие: «Софинансирование за счет средств местного бюджета к субсидии из областного бюджета на мероприятия по 
обеспечению граждан, проживающих в многоквартирных домах, расселение которых предусмотрено в рамках реализации комплексного развития территорий, и их последующий снос»
</t>
  </si>
  <si>
    <t>Подпрограмма «Обеспечение жильем молодых и многодетных семей города Мурманска» на 2023-2028 годы</t>
  </si>
  <si>
    <t xml:space="preserve">Основное мероприятие: «Предоставление молодым и многодетным семьям – участникам подпрограммы социальных выплат на приобретение (строительство) жилья, дополнительных социальных выплат в связи с рождением (усыновлением) ребенка»
</t>
  </si>
  <si>
    <t xml:space="preserve">Мероприятие: «Предоставление молодым и многодетным семьям – участникам подпрограммы социальных выплат на приобретение (строительство) жилья»
</t>
  </si>
  <si>
    <t xml:space="preserve">Мероприятие: «Предоставление молодым и многодетным семьям – участникам подпрограммы дополнительных социальных выплат в связи с рождением (усыновлением) ребенка»
</t>
  </si>
  <si>
    <t xml:space="preserve">Мероприятие: «Проведение мероприятий по 
информационной поддержке обеспечения жильем молодых и многодетных семей, а также организация проведения мероприятий по выдаче свидетельств молодым и многодетным семьям»
</t>
  </si>
  <si>
    <t>3.2</t>
  </si>
  <si>
    <t xml:space="preserve">Основное мероприятие «Предоставление единовременной денежной выплаты многодетным семьям на улучшение жилищных условий»
</t>
  </si>
  <si>
    <t>3.2.1</t>
  </si>
  <si>
    <t xml:space="preserve">Субвенция на осуществление государственных полномочий по предоставлению единовременной денежной выплаты многодетным семьям на улучшение жилищных условий
</t>
  </si>
  <si>
    <t>4</t>
  </si>
  <si>
    <t xml:space="preserve">Подпрограмма «Улучшение жилищных условий малоимущих граждан, состоящих на учете в качестве нуждающихся в жилых помещениях, предоставляемых по договорам социального найма» на 2023-2028 годы
</t>
  </si>
  <si>
    <t>4.1</t>
  </si>
  <si>
    <t xml:space="preserve">Основное мероприятие «Обеспечение комфортным жильем малоимущих граждан, состоящих на учете в качестве нуждающихся в жилых помещениях, предоставляемых по договорам социального найма» 
</t>
  </si>
  <si>
    <t>4.1.1</t>
  </si>
  <si>
    <t xml:space="preserve">Мероприятие: «Приобретение жилых помещений для предоставления малоимущим гражданам, состоящим на учете в качестве нуждающихся в жилых помещениях, предоставляемых по договорам социального найма» 
</t>
  </si>
  <si>
    <t>Подпрограмма 2 «Расселение граждан из многоквартирных домов, признанных аварийными после 01.01.2017» на 2023-2028 годы</t>
  </si>
  <si>
    <t xml:space="preserve">Мероприятие: «Организация и проведение работ по подготовке документов, содержащих необходимые для осуществления кадастрового учета сведения о земельных участках многоквартирных домов»
</t>
  </si>
  <si>
    <t xml:space="preserve">Мероприятие: «Организация и проведение сноса расселенных аварийных домов, в том числе предпроектные работы»
</t>
  </si>
  <si>
    <t xml:space="preserve"> Мероприятие: «Субсидия бюджетам муниципальных образований Мурманской области на софинансирование мероприятий по обеспечению граждан, проживающих в многоквартирных домах, расселение которых предусмотрено в рамках реализации комплексного развития территорий, и их последующий снос»
</t>
  </si>
  <si>
    <t xml:space="preserve">                                                                                                                                                                                                                                                                                                                                                                                                                                                                                                                                                                                                                                                                                                                                                                                                                                                                                                          </t>
  </si>
  <si>
    <t>1.1.1</t>
  </si>
  <si>
    <t>Мероприятие: «Организация и проведение сноса расселенных многоквартирных домов, признанных аварийными до 01.01.2017, в том числе предпроектные работы»</t>
  </si>
  <si>
    <t>1.1.3</t>
  </si>
  <si>
    <t>Мероприятие: «Иной межбюджетный трансферт из областного бюджета местным бюджетам на приобретение жилых помещений для граждан, проживающих в аварийном жилищном фонде»</t>
  </si>
  <si>
    <t>муниципальной программы «Жилищная политика» на 2023-2028 годы</t>
  </si>
  <si>
    <t>да</t>
  </si>
  <si>
    <t xml:space="preserve">Запланировано на отчетный год  </t>
  </si>
  <si>
    <t>1.1.4</t>
  </si>
  <si>
    <t>КТРиС</t>
  </si>
  <si>
    <t>КИО, КТРиС</t>
  </si>
  <si>
    <t>1.1.5</t>
  </si>
  <si>
    <t>Информация о реализации мер финансовой поддержки в сфере реализации муниципальной программы</t>
  </si>
  <si>
    <t>№ п/п</t>
  </si>
  <si>
    <t>Муниципальная программа, подпрограмма, показатель</t>
  </si>
  <si>
    <t>Ед. изм.</t>
  </si>
  <si>
    <t>Направ-ленность</t>
  </si>
  <si>
    <t>Значение показателя</t>
  </si>
  <si>
    <t>Степень достиже-ния показателя (ДП)</t>
  </si>
  <si>
    <t>Динамика значения показателя по сравнению с предшествующим годом (Дин)</t>
  </si>
  <si>
    <t xml:space="preserve">Причины отклонения от плана и (или) отсутствия положительной динамики </t>
  </si>
  <si>
    <t>Предлагаемые меры по улучшению значений показателя</t>
  </si>
  <si>
    <t>Соисполнитель, ответственный за выполнение показателя</t>
  </si>
  <si>
    <t>Степень достижения показателя для расчета К1</t>
  </si>
  <si>
    <t>Динамика значения показателя для расчета К2</t>
  </si>
  <si>
    <t>факт</t>
  </si>
  <si>
    <t>план</t>
  </si>
  <si>
    <t>1.</t>
  </si>
  <si>
    <t>1.1.</t>
  </si>
  <si>
    <t>1.2.</t>
  </si>
  <si>
    <t>1.3.</t>
  </si>
  <si>
    <t>1.4.</t>
  </si>
  <si>
    <t>2.1.</t>
  </si>
  <si>
    <t>2.2.</t>
  </si>
  <si>
    <t>2.3.</t>
  </si>
  <si>
    <t>2.4.</t>
  </si>
  <si>
    <t>-</t>
  </si>
  <si>
    <t>2.5.</t>
  </si>
  <si>
    <t>2.6.</t>
  </si>
  <si>
    <t>Муниципальная программа "Жилищная политика"</t>
  </si>
  <si>
    <t>0.1</t>
  </si>
  <si>
    <t>Количество граждан, расселенных из многоквартирных домов, признанных аварийными до 01.01.2017</t>
  </si>
  <si>
    <t>чел.</t>
  </si>
  <si>
    <t>0.2</t>
  </si>
  <si>
    <t>0.3</t>
  </si>
  <si>
    <t>Количество молодых и многодетных семей, улучшивших свои жилищные условия</t>
  </si>
  <si>
    <t>ед.</t>
  </si>
  <si>
    <t>0.4</t>
  </si>
  <si>
    <t>Количество молодых семей, в которых возраст одного из супругов либо одного родителя в неполной семье достиг 36 лет, улучшивших свои жилищные условия</t>
  </si>
  <si>
    <t>0.5</t>
  </si>
  <si>
    <t>Количество семей - участников подпрограммы, получивших дополнительную социальную выплату в связи с рождением (усыновлением) ребенка</t>
  </si>
  <si>
    <t>0.6</t>
  </si>
  <si>
    <t>Количество многодетных семей, улучшивших свои жилищные условия с использованием единовременной денежной выплаты</t>
  </si>
  <si>
    <t>0.7</t>
  </si>
  <si>
    <t>Подпрограмма 1 "Расселение граждан из многоквартирных домов, признанных аварийными до 01.01.2017" на 2023 - 2025 годы</t>
  </si>
  <si>
    <t>Расселенная площадь жилых помещений в многоквартирных домах, признанных аварийными до 01.01.2017</t>
  </si>
  <si>
    <t>кв. м</t>
  </si>
  <si>
    <t>Количество расселенных жилых помещений многоквартирных домов, признанных аварийными до 01.01.2017</t>
  </si>
  <si>
    <t>Количество снесенных многоквартирных домов, признанных аварийными до 01.01.2017</t>
  </si>
  <si>
    <t>Количество многоквартирных домов, признанных аварийными до 01.01.2017, в которые ограничен доступ</t>
  </si>
  <si>
    <t>2.</t>
  </si>
  <si>
    <t>Расселенная площадь жилых помещений в многоквартирных домах, признанных аварийными после 01.01.2017</t>
  </si>
  <si>
    <t>Количество расселенных жилых помещений многоквартирных домов, признанных аварийными после 01.01.2017</t>
  </si>
  <si>
    <t>Количество земельных участков, занимаемых многоквартирными домами, в отношении которых подготовлена необходимая документация</t>
  </si>
  <si>
    <t>Количество снесенных многоквартирных домов, признанных аварийными после 01.01.2017</t>
  </si>
  <si>
    <t>Количество многоквартирных домов, признанных аварийными после 01.01.2017, в которые ограничен доступ</t>
  </si>
  <si>
    <t>Количество расселенных жилых помещений в многоквартирных домах, признанных аварийными и подлежащими сносу или реконструкции в разные годы</t>
  </si>
  <si>
    <t>Расселенная площадь жилых помещений в многоквартирных домах, признанных аварийными и подлежащими сносу или реконструкции в разные годы</t>
  </si>
  <si>
    <t>2.7.</t>
  </si>
  <si>
    <t>Подпрограмма 3 "Обеспечение жильем молодых и многодетных семей города Мурманска" на 2023 - 2028 годы.</t>
  </si>
  <si>
    <t>3.</t>
  </si>
  <si>
    <t>3.1.</t>
  </si>
  <si>
    <t>3.2.</t>
  </si>
  <si>
    <t>3.3.</t>
  </si>
  <si>
    <t>Количество семей, получивших свидетельство о праве на получение социальной выплаты на приобретение (строительство) жилья</t>
  </si>
  <si>
    <t>Количество молодых семей, в которых возраст одного из супругов либо одного родителя в неполной семье достиг 36 лет, получивших свидетельство о праве на получение социальной выплаты на приобретение (строительство) жилья</t>
  </si>
  <si>
    <t>Количество многодетных семей, получивших единовременную денежную выплату на улучшение жилищных условий</t>
  </si>
  <si>
    <t>Общая площадь жилых помещений, приобретенных с целью предоставления малоимущим гражданам</t>
  </si>
  <si>
    <t>Количество предоставленных жилых помещений малоимущим гражданам по договорам социального найма</t>
  </si>
  <si>
    <t>Подпрограмма 4 "Улучшение жилищных условий малоимущих граждан, состоящих на учете в качестве нуждающихся в жилых помещениях, предоставляемых по договорам социального найма" на 2023 - 2028 годы.</t>
  </si>
  <si>
    <t>Муниципальная программа, подпрограмма</t>
  </si>
  <si>
    <t>Ответственный исполнитель</t>
  </si>
  <si>
    <t>К1 (степень достижения показателей)</t>
  </si>
  <si>
    <t>К2 (динамика значений показателей по сравнению с предшествующим годом)</t>
  </si>
  <si>
    <t>К3 (степень выполнения мероприятий)</t>
  </si>
  <si>
    <t>ЭГП (интегральный показатель эффективности)</t>
  </si>
  <si>
    <t>Оценка</t>
  </si>
  <si>
    <t>Оценка эффективности реализации муниципальной программы «Жилищная политика»</t>
  </si>
  <si>
    <t>Подпрограмма 2 "Расселение граждан из многоквартирных домов, признанных аварийными после 01.01.2017" на 2023 - 2028 годы.</t>
  </si>
  <si>
    <t>Подпрограмма 2 "Расселение граждан из многоквартирных домов, признанных аварийными после 01.01.2017" на 2023 - 2028 годы</t>
  </si>
  <si>
    <t>Подпрограмма 3 "Обеспечение жильем молодых и многодетных семей города Мурманска" на 2023 - 2028 годы</t>
  </si>
  <si>
    <t>Подпрограмма 4 "Улучшение жилищных условий малоимущих граждан, состоящих на учете в качестве нуждающихся в жилых помещениях, предоставляемых по договорам социального найма" на 2023 - 2028 годы</t>
  </si>
  <si>
    <t>Наименование меры финансовой поддержки</t>
  </si>
  <si>
    <t>Цель предоставления</t>
  </si>
  <si>
    <t>Нормативный акт</t>
  </si>
  <si>
    <t>Связь с показателями муниципальной программы</t>
  </si>
  <si>
    <t>Информация о реализации</t>
  </si>
  <si>
    <t>Предоставление собственникам жилых помещений в многоквартирных домах, признанных в установленном порядке аварийными и подлежащими сносу или реконструкции, в качестве дополнительной меры поддержки по обеспечению жилыми помещениями субсидии на приобретение (строительство) жилых помещений и на возмещение части расходов на уплату процентов по кредиту</t>
  </si>
  <si>
    <t>Поддержка собственников жилых помещений в многоквартирных домах, признанных в установленном порядке аварийными и подлежащими сносу или реконструкции, при приобретении (строительстве) жилых помещений и оплате процентов по кредиту</t>
  </si>
  <si>
    <t>Жилищный кодекс Российской Федерации (часть 8.1 статьи 32), постановление Правительства Мурманской области от 02.06.2021 N 332-ПП "О дополнительной мере поддержки для собственников жилых помещений в многоквартирных домах, признанных в установленном порядке аварийными и подлежащими сносу или реконструкции, и о внесении изменений в региональную адресную программу "Переселение граждан из аварийного жилищного фонда в Мурманской области" на 2019 - 2024 годы"</t>
  </si>
  <si>
    <t xml:space="preserve">0.1. Количество граждан, расселенных из многоквартирных домов, признанных аварийными до 01.01.2017.
1.1. Расселенная площадь жилых помещений в многоквартирных домах, признанных аварийными до 01.01.2017.
1.2. Количество расселенных жилых помещений в многоквартирных домах, признанных аварийными до 01.01.2017
</t>
  </si>
  <si>
    <t>Предоставление молодым и многодетным семьям - участникам подпрограммы социальных выплат на приобретение (строительство) жилья, дополнительных социальных выплат в связи с рождением (усыновлением) ребенка</t>
  </si>
  <si>
    <t>Оказание содействия в улучшении жилищных условий молодым и многодетным семьям</t>
  </si>
  <si>
    <t>Порядок предоставления социальных выплат молодым и многодетным семьям - участникам подпрограммы "Обеспечение жильем молодых и многодетных семей города Мурманска" на 2018 - 2024 годы, утвержденный постановлением администрации города Мурманска от 15.01.2014 N 77</t>
  </si>
  <si>
    <t>Предоставление единовременной денежной выплаты многодетным семьям взамен предоставления им земельного участка в собственность бесплатно</t>
  </si>
  <si>
    <t>Поддержка многодетных семей в улучшении жилищных условий</t>
  </si>
  <si>
    <t>Закон Мурманской области от 19.12.2019 N 2454-01-ЗМО "О единовременной денежной выплате многодетным семьям на улучшение жилищных условий и о внесении изменений в отдельные законодательные акты Мурманской области"</t>
  </si>
  <si>
    <t xml:space="preserve">снижение динамики по сравнению с прошлым периодом обусловлено уменьшением объема финансирования мероприятия </t>
  </si>
  <si>
    <t>Мероприятие "Субсидия бюджетам муниципальных образований Мурманской области на софинансирование мероприятий по сносу объектов капитального строительства (за счет средств резервного фонда Правительства Мурманской области)"</t>
  </si>
  <si>
    <t>Мероприятие "Софинансирование за счет средств местного бюджета к субсидии из областного бюджета на софинансирование мероприятий по сносу объектов капитального строительства (за счет средств резервного фонда Правительства Мурманской области)"</t>
  </si>
  <si>
    <t>Положительная динамика возможна при увеличении финансирования мероприятия</t>
  </si>
  <si>
    <t>0.3. Количество молодых и многодетных семей, улучшивших свои жилищные условия.
0.4. Количество молодых семей, в которых возраст одного из супругов либо одного родителя в неполной семье достиг 36 лет, улучшивших свои жилищные условия
0.5. Количество семей - участников подпрограммы, получивших дополнительную социальную выплату в связи с рождением (усыновлением) ребенка.
3.1. Количество семей, получивших свидетельство о праве на получение социальной выплаты на приобретение (строительство) жилья.
3.2. Количество молодых семей, в которых возраст одного из супругов либо одного родителя в неполной семье достиг 36 лет, получивших свидетельство о праве на получение социальной выплаты на приобретение (строительство) жилья</t>
  </si>
  <si>
    <t>4.</t>
  </si>
  <si>
    <t>4.1.</t>
  </si>
  <si>
    <t>4.2.</t>
  </si>
  <si>
    <t>0.6. Количество многодетных семей, улучшивших свои жилищные условия с использованием единовременной денежной выплаты
3.3. Количество многодетных семей, получивших единовременную денежную выплату на улучшение жилищных условий</t>
  </si>
  <si>
    <t>2.3 количество земельных участков, занимаемых многоквартирными домами, в отношении которых подготовлена необходимая документация - 8 ед.</t>
  </si>
  <si>
    <t xml:space="preserve">1. Изготовление печатной продукции для информирования семей о возможности получения социальной выплаты на приобретение (строительство) жилья. 
2. Организация 3 торжественных мероприятий по вручению свидетельств молодым и многодетным семьям, ежегодно
</t>
  </si>
  <si>
    <t xml:space="preserve">1. Изготовлена печатная продукция для информирования семей о возможности получения социальной выплаты на приобретение (строительство) жилья. 
2. Проведено 3 торжественных мероприятий по вручению свидетельств молодым и многодетным семьям 
</t>
  </si>
  <si>
    <t>отказ многодетных семей от получения ЕДВ в пользу предоставления земельного участка (в порядке установленной очереди);
утрата многодетными семьями права на получения ЕДВ (выезд семей на постоянное место жительства за пределы Мурманской области, возрастная категория детей - старше 23 лет);
невозможность выполнения многодетными семьями условий, установленных действующими НПА, в части требований по соблюдению учетной нормы общей площади приобретаемого жилого помещения и выделения равных долей на всех членов многодетной семьи;
отсутствие у многодетных семей финансовой возможности на приобретение жилого помещения.</t>
  </si>
  <si>
    <t>Количество граждан, расселенных из многоквартирных домов, признанных аварийными после 01.01.2017</t>
  </si>
  <si>
    <t>отказ граждан от предоставляемых жилых помещений в случае, если их не устраивает место расположения, этаж, площадь и иные параметры жилых помещений</t>
  </si>
  <si>
    <t>активизация разъяснительной работы с гражданами по вопросу предоставления жилых помещений</t>
  </si>
  <si>
    <t>2.1.8</t>
  </si>
  <si>
    <t>2.1.9</t>
  </si>
  <si>
    <t xml:space="preserve">Софинансирование за счет средств местного бюджета к субсидии из 
областного бюджета на софинансирование мероприятий по 
переселению граждан из аварийного жилищного фонда, признанного таковым после 01.01.2017 (за счет средств резервного фонда Правительства Мурманской области)
</t>
  </si>
  <si>
    <t xml:space="preserve">Субсидии из областного бюджета местным бюджетам на софинансирование мероприятий по переселению граждан из аварийного жилищного фонда, признанного таковым после 01.01.2017 (за счет средств резервного фонда Правительства Мурманской области)
</t>
  </si>
  <si>
    <t>2.8.</t>
  </si>
  <si>
    <t>Количество многоквартирных домов, признанных аварийными после 01.01.2017, в целях сноса которых проведено обследование</t>
  </si>
  <si>
    <t>1.5.</t>
  </si>
  <si>
    <t>Количество семей малоимущих граждан, состоящих на учете в качестве нуждающихся в жилых помещениях, предоставляемых по договорам социального найма, улучшивших жилищные условия</t>
  </si>
  <si>
    <t>Положительная динамика возможна при финансировании мероприятия</t>
  </si>
  <si>
    <t>Сведения о достижении значений показателей муниципальной программы</t>
  </si>
  <si>
    <t xml:space="preserve">Основное мероприятие: 
«Снос домов и расселение граждан из многоквартирных 
домов, признанных аварийными и подлежащими сносу или реконструкции в разные годы»
</t>
  </si>
  <si>
    <t>Софинансирование за счет средств местного бюджета к субсидии из областного бюджета на мероприятия по 
обеспечению граждан, проживающих в многоквартирных домах, расселение которых предусмотрено в рамках реализации комплексного развития территорий, и их последующий снос</t>
  </si>
  <si>
    <t xml:space="preserve">1.1 расселенная площадь жилых помещений в многоквартирных домах, признанных аварийными до 01.01.2017 -   0 кв.м;                                            1.2 количество расселенных жилых помещений многоквартирных домов, признанных аварийными до 01.01.2017 - 0 ед.;                                                       
0.1 количество граждан, расселенных из многоквартирных домов, признанных аварийными до 01.01.2017 - 0 чел.
</t>
  </si>
  <si>
    <t xml:space="preserve">0.2. Количество граждан, расселенных из многоквартирных домов, признанных аварийными после 01.01.2017.-67 чел.
2.1. Расселенная площадь жилых помещений в многоквартирных домах, признанных аварийными после 01.01.2017.-631,82 кв.м
2.2. Количество расселенных жилых помещений многоквартирных домов, признанных аварийными после 01.01.2017 -26 ед.
</t>
  </si>
  <si>
    <t xml:space="preserve">Субсидия бюджетам муниципальных образований Мурманской области на софинансирование мероприятий по обеспечению граждан, проживающих в многоквартирных домах, расселение которых предусмотрено в рамках реализации комплексного развития территорий, и их последующий снос
</t>
  </si>
  <si>
    <t>нет</t>
  </si>
  <si>
    <t>0.2. Количество граждан, расселенных из многоквартирных домов, признанных аварийными после 01.01.2017-0 чел.
2.8. Расселенная площадь жилых помещений в многоквартирных домах, признанных аварийными и подлежащими сносу или реконструкции в разные годы-0 кв.м
2.7. Количество расселенных жилых помещений в многоквартирных домах, признанных аварийными и подлежащими сносу или реконструкции в разные годы -0 ед.</t>
  </si>
  <si>
    <t xml:space="preserve">Подпрограмма 1 «Расселение граждан из многоквартирных домов, признанных аварийными до 01.01.2017» на 2023 - 2028 годы
</t>
  </si>
  <si>
    <t>частично</t>
  </si>
  <si>
    <t xml:space="preserve">0.7 количество семей малоимущих граждан, состоящих на учете в качестве нуждающихся в жилых помещениях, предоставляемых по договорам социального найма, улучшивших жилищные условия - 0 ед.
4.1 общая площадь жилых помещений, приобретенных с целью предоставления малоимущим гражданам - 46,1 кв.м
</t>
  </si>
  <si>
    <t xml:space="preserve">1.3. Количество снесенных многоквартирных домов, признанных аварийными до 01.01.2017 - 9 ед.
</t>
  </si>
  <si>
    <t xml:space="preserve">2.4 количество снесенных многоквартирных домов, признанных аварийными после 01.01.2017 - 0 ед. 
</t>
  </si>
  <si>
    <t xml:space="preserve">Фактическое исполнение  </t>
  </si>
  <si>
    <t xml:space="preserve">на начало 2025 года не расселены 1303 человека из 585 жилых помещений общей площадью 19256,42 кв.м, не расселенным гражданам, которые являются собственниками и нанимателями жилых помещений в 2025 году осуществляется предоставление благоустроенных жилых помещений в построенных домах 9 по улице Успенского и 5 корп.1 по улице Полярные Зори города Мурманска , введеных в эксплуатацию и переданых жилых помещений в собственность муниципального образования город Мурманск, завершены мероприятия по предоставлению 3 жилых помещений в построенном доме 41 по улице Академика Павлова. А так же собственникам жилых помещений производится выплата выкупной стоимости по судебным решениям.
На отчетную дату расселены 508 человек из 224 жилых помещений общей площадью 8180,22кв.м, из них:
- 430 человек из 180 жилых помещений общей площадью 6944,92 кв.м в благоустроенные жилые помещения;
- завершена процедура выкупа 44 жилых помещений общей площадью 1235,3 кв.м, (78 человек).
Финасирование предусмотрено на выплата выкупной стоимости собственникам жилых помещений.
</t>
  </si>
  <si>
    <t xml:space="preserve">0.2. Количество граждан, расселенных из многоквартирных домов, признанных аварийными после 01.01.2017.-50 чел.
2.1. Расселенная площадь жилых помещений в многоквартирных домах, признанных аварийными после 01.01.2017.-463,8 кв.м
2.2. Количество расселенных жилых помещений многоквартирных домов, признанных аварийными после 01.01.2017 -20 ед.
</t>
  </si>
  <si>
    <t xml:space="preserve">На отчетную дату финансирование на расселение граждан из аварийных жилых помещений не предусмотрено.
В стадии исполнения находится  МК от 13.11.2023 № 127, заключенный комитетом с ООО Специализированный застройщик «Арктикум» на приобретение 19 жилых помещений общей площадью не менее 792,2 кв. м в строящемся многоквартирном доме по ул. Шевченко с целью расселения граждан из аварийного жилищного фонда (Больничный городок), цена контракта 95 064 000,00 руб. Срок передачи жилых помещений по контракту – 14.11.2025. Согласно информации, полученной от застройщика 06.06.2025, новый плановый срок окончания работ по строительству многоквартирного дома – конец 2 квартала 2026 года. По условиям контракта, окончательный расчет по контракту должен быть произведен комитетом в срок до 31.12.2025 в сумме 9 506 400,00 руб. В связи с переносом сроков сдачи, окончательный расчет по контракту не может быть произведен в текущем финансовом году. Соответственно, при условии передачи заказчику жилых помещений по контракту в июне 2026 года срок оплаты по контракту должен быть изменен.
В сложившейся ситуации администрацией города Мурманска в адрес Министерства строительства Мурманской области (далее – Минстрой МО) было направлено письмо от 16.06.2025 о возможности переноса средств, предусмотренных бюджетом Мурманской области в 2025 году на оплату контракта, на 2026 финансовый год. В ответном письме Минстрой МО информирует, что в соответствии с абзацем 3 пункта 1.7 постановления Правительства Мурманской области от 30.12.2020 № 978-ПП «О мерах по обеспечению исполнения областного бюджета» остатки неиспользованных бюджетных ассигнований на начало текущего финансового года на оплату муниципальных контрактов (контрактов, договоров), заключенных от имени муниципальных образований (муниципальных учреждений) на поставку товаров, выполнение работ, оказание услуг, подлежавших в соответствии с условиями этих муниципальных контрактов оплате в отчетном финансовом году могут быть подтверждены путем внесения изменений в сводную бюджетную роспись областного бюджета на текущий финансовый год и на плановый период на основании обращений главных распорядителей средств областного бюджета не позднее 1 марта текущего финансового года в соответствии с утвержденным им порядком в целях увеличения бюджетных ассигнований. В связи с чем, средства в объеме 9 411 336,00 будут подтверждены в 2026 году.
После подтверждения средств будет рассмотрен вопрос о возможности изменения существенных условий контракта в части изменения сроков его оплаты на 2026 год.
</t>
  </si>
  <si>
    <t xml:space="preserve">Мероприятия по переселению граждан из аварийных домов 13, 15 по пер. Русанова.
Расселено за отчетный период-50 человек из 20 жилых помещений общ. пл. 463,8 кв.м  в отремонтированные благоустроенные жилые помещения из пустующего жилищного фонда, в т.ч. завершена процедура выкупа  6 жилых помещений общей площадью 129,18 кв.м (7 чел.).
Финансирование предназначено для возмещение расходов на ремот предоставляемых жилых помещений и на выплату выкупной стоимости собственникам жилых помещений.
В Управление капитального строительства города Мурманска была подана заявка на ремонт пустующих жилых помещений для переселения граждан из аварийных домов, заключено соглашение на возмещение стоимости ремонта и произведена выплата.
</t>
  </si>
  <si>
    <t>0.5. Количество семей - участников подпрограммы, получивших дополнительную социальную выплату в связи с рождением (усыновлением) ребенка - 10 ед.</t>
  </si>
  <si>
    <t>В 2025 году опубликовано 1 извещение о проведении закупок на приобретение жилого помещения. По итогам процедуры закупки заключен 1 контракт на приобретение двухкомнатной квартиры общей площадью 46,1 кв. м общей стоимостью 3 793 487,25 руб. Контракт исполнен.
В 2025 году  работы по предоставлению приобретенного жилого помещения продолжатся.</t>
  </si>
  <si>
    <t>2.3 количество земельных участков, занимаемых многоквартирными домами, в отношении которых подготовлена необходимая документация - 3 ед.</t>
  </si>
  <si>
    <t>2.1.10</t>
  </si>
  <si>
    <t>2.1.11</t>
  </si>
  <si>
    <t>Субсидии из областного бюджета местным бюджетам на софинансирование мероприятий по переселению граждан из аварийного жилищного фонда, признанного таковым после 01.01.2017 за счет средств, высвобождаемых в результате списания двух третей задолженности по бюджетным кредитам в соответствии с постановлением Правительства Российской Федерации от 01.02.2025 № 79</t>
  </si>
  <si>
    <t>Софинансирование за счет средств местного бюджета к субсидии из областного бюджета местным бюджетам на софинансирование мероприятий по переселению граждан из аварийного жилищного фонда, признанного таковым после 01.01.2017 за счет средств, высвобождаемых в результате списания двух третей задолженности по бюджетным кредитам в соответствии с постановлением Правительства Российской Федерации от 01.02.2025 № 79</t>
  </si>
  <si>
    <t>за  2025 год</t>
  </si>
  <si>
    <t xml:space="preserve">1.1.8
</t>
  </si>
  <si>
    <t xml:space="preserve">Мероприятие: «Переселение граждан 
из аварийного жилищного фонда»
</t>
  </si>
  <si>
    <t>в 2025 году</t>
  </si>
  <si>
    <t>Количество отремонтированных пустующих жилых помещений</t>
  </si>
  <si>
    <t>2.10.</t>
  </si>
  <si>
    <t>Мероприятия по расселению граждан из аварийного жилищного фонда в благоустроенные жилые помещения продолжатся в 2026 году, не расселенным гражданам, которые являются собственниками и нанимателями жилых помещений запланировано предоставление благоустроенных жилых помещений в строящихся домах города Мурманска, после ввода домов в эксплуатацию и передачи жилых помещений в собственность муниципального образования город Мурманск. А так же собственникам жилых помещений производится выплата выкупной стоимости по судебным решениям.</t>
  </si>
  <si>
    <t xml:space="preserve"> финансирования мероприятия на 2025 год не придусмотрено. 
</t>
  </si>
  <si>
    <t xml:space="preserve">Подпрограмма 1 "Расселение граждан из многоквартирных домов, признанных аварийными до 01.01.2017" на 2023 - 2028 годы
</t>
  </si>
  <si>
    <t xml:space="preserve">0.7 количество семей малоимущих граждан, состоящих на учете в качестве нуждающихся в жилых помещениях, предоставляемых по договорам социального найма, улучшивших жилищные условия - 1 ед. 
4.1 общая площадь жилых помещений, приобретенных с целью предоставления малоимущим гражданам - 46,1 кв.м
</t>
  </si>
  <si>
    <t>0.2. Количество граждан, расселенных из многоквартирных домов, признанных аварийными после 01.01.2017-32 чел.
2.8. Расселенная площадь жилых помещений в многоквартирных домах, признанных аварийными и подлежащими сносу или реконструкции в разные годы-312,85 кв.м
2.7. Количество расселенных жилых помещений в многоквартирных домах, признанных аварийными и подлежащими сносу или реконструкции в разные годы -6 ед.</t>
  </si>
  <si>
    <t xml:space="preserve">2.6. количество многоквартирных домов, признанных аварийными после 01.01.2017, в которые ограничен доступ - 15 ед.
</t>
  </si>
  <si>
    <t xml:space="preserve">2.4. количество снесенных многоквартирных домов, признанных аварийными после 01.01.2017 - 1 ед.
</t>
  </si>
  <si>
    <t xml:space="preserve">2.1 расселенная площадь жилых помещений в многоквартирных домах, признанных аварийными после 01.01.2017 - 791,55 кв.м;                                                   2.2 количество расселенных жилых помещений многоквартирных домов, признанных аварийными после 01.01.2017 - 25 ед.;                                                           
0.2 количество граждан, расселенных из многоквартирных домов, признанных аварийными после 01.01.2017 - 45 чел.                                                        </t>
  </si>
  <si>
    <t>1.5 количество многоквартирных домов, признанных аварийными до 01.01.2017, в которые ограничен доступ - 32 ед.</t>
  </si>
  <si>
    <t xml:space="preserve">1.1 расселенная площадь жилых помещений в многоквартирных домах, признанных аварийными до 01.01.2017 - 8837,93 кв.м;                                           
1.2 количество расселенных жилых помещений многоквартирных домов, признанных аварийными до 01.01.2017 - 240 ед.;                                                        
0.1 количество граждан, расселенных из многоквартирных домов, признанных аварийными до 01.01.2017 - 558 чел.
</t>
  </si>
  <si>
    <t>П 2.1</t>
  </si>
  <si>
    <t>Обеспечение мероприятий по переселению граждан из аварийного жилищного фонда</t>
  </si>
  <si>
    <t>2.10 Количество отремонтированных пустующих жилых помещений -10 ед.
0.2. Количество граждан, расселенных из многоквартирных домов, признанных аварийными после 01.01.2017.-68 чел.
2.1. Расселенная площадь жилых помещений в многоквартирных домах, признанных аварийными после 01.01.2017.-650,19 кв.м
2.2. Количество расселенных жилых помещений многоквартирных домов, признанных аварийными после 01.01.2017 - 
27 ед.</t>
  </si>
  <si>
    <t xml:space="preserve">2.1 расселенная площадь жилых помещений в многоквартирных домах, признанных аварийными после 01.01.2017 - 759,25 кв.м;                                                   
2.2 количество расселенных жилых помещений многоквартирных домов, признанных аварийными после 01.01.2017 - 25 ед.;
0.2 количество граждан, расселенных из многоквартирных домов, признанных аварийными после 01.01.2017 - 39 чел.                                            </t>
  </si>
  <si>
    <t>Расселено за отчетный период-39 человек из 25 жилых помещений общ. пл. 759,25 кв.м  в благоустроенные жилые помещения, приобретенные в 2025 году и ранее, в т.ч. завершена процедура выкупа  15 жилых помещений общей площадью 466,41 кв.м (17 чел.).
Приобретено 3 жилых помещения.</t>
  </si>
  <si>
    <t>Региональный проект «Жильё»</t>
  </si>
  <si>
    <t>В связи с отсутствием многоквартирных домов, признанных аварийными и подлежащие сносу, под которые необходимо выполнение кадастровых работ, а также необходимости выполнения всех видов работ,  фактически за 2025 год выполнены кадастровые работы в отношении 3 земельных участков.</t>
  </si>
  <si>
    <t>Произведена выплата субсидии на приобретение жилых помещений и на возмещение части расходов на уплату процентов по кредиту:
0.1. - 11 человек
1.1. - 137,3 кв.м
1.2. - 5 жилых помещений.</t>
  </si>
  <si>
    <t xml:space="preserve">На начало 2025 года не расселены 1295 человек из 582 жилых помещений общей площадью 19252,12 кв.м, не расселенным гражданам запланировано предоставление благоустроенных жилых помещений в строящихся домах города Мурманска, после ввода домов в эксплуатацию и передачи жилых помещений в собственность муниципального образования город Мурманск. А так же собственникам жилых помещений производится выплата выкупной стоимости по судебным решениям.
Финансирование предусмотрено на выплату выкупной стоимости собственникам жилых помещений.
В 2025 году велись мероприятия по предоставлению гражданам благоустроенных жилых помещений в построенных домах по адресам: 
улица Успенского, д. 9, улица Полярные Зори, д. 5 корп. 1, улица Академика Павлова, д. 41, а так же собственникам жилых помещений производилась выплата выкупной стоимости по судебным решениям.
</t>
  </si>
  <si>
    <t>0.3. Количество молодых и многодетных семей, улучшивших свои жилищные условия - 62 ед.
0.4. Количество молодых семей, в которых возраст одного из супругов либо одного родителя в неполной семье достиг 36 лет, улучшивших свои жилищные условия - 42 ед.
3.1. Количество семей, получивших свидетельство о праве на получение социальной выплаты на приобретение (строительство) жилья - 68 ед.
3.2. Количество молодых семей, в которых возраст одного из супругов либо одного родителя в неполной семье достиг 36 лет, получивших свидетельство о праве на получение социальной выплаты на приобретение (строительство) жилья - 44 ед.</t>
  </si>
  <si>
    <t>0.5. Количество семей - участников подпрограммы, получивших дополнительную социальную выплату в связи с рождением (усыновлением) ребенка - 11 ед.</t>
  </si>
  <si>
    <t>0.6. Количество многодетных семей, улучшивших свои жилищные условия с использованием единовременной денежной выплаты - 29 ед.
3.3. Количество многодетных семей, получивших единовременную денежную выплату на улучшение жилищных условий - 29 ед.</t>
  </si>
  <si>
    <t>0.6. Количество многодетных семей, улучшивших свои жилищные условия с использованием единовременной денежной выплаты - 15 ед.
3.3. Количество многодетных семей, получивших единовременную денежную выплату на улучшение жилищных условий - 21 ед.</t>
  </si>
  <si>
    <t>0.3. Количество молодых и многодетных семей, улучшивших свои жилищные условия - 62 ед.
0.4. Количество молодых семей, в которых возраст одного из супругов либо одного родителя в неполной семье достиг 36 лет, улучшивших свои жилищные условия - 42 ед.
0.5. Количество семей - участников подпрограммы, получивших дополнительную социальную выплату в связи с рождением (усыновлением) ребенка - 11 ед.
3.1. Количество семей, получивших свидетельство о праве на получение социальной выплаты на приобретение (строительство) жилья, - 68 ед.
3.2. Количество молодых семей, в которых возраст одного из супругов либо одного родителя в неполной семье достиг 36 лет, получивших свидетельство о праве на получение социальной выплаты на приобретение (строительство) жилья - 44 ед.</t>
  </si>
  <si>
    <t xml:space="preserve">0.6. Количество многодетных семей, улучшивших свои жилищные условия с использованием единовременной денежной выплаты - 15 ед.
3.3. Количество многодетных семей, получивших единовременную денежную выплату на улучшение жилищных условий - 21 ед.
</t>
  </si>
  <si>
    <t xml:space="preserve">1.3. Количество снесенных многоквартирных домов, признанных аварийными до 01.01.2017 -4 ед.
</t>
  </si>
  <si>
    <t xml:space="preserve">В рамках данного мероприятия заключены муниципальные контракты на выполнение работ по сносу аварийных многоквартирных домов, в том числе:
- ул. Зеленая, д. 62;
- ул. Александра Невского, д. 90;
- ул. Алексея Генералова, д. 18;
- ул. Калинина, д. 27.
Кроме того, заключены муниципальные контракты на снос аварийных многоквартирных домов исполнение которых запланировано на 2026 год, в том числе:
- ул. Нахимова, д. 10/1;
- ул. Зеленая, д. 46;
- ул. Фрунзе, д. 32/6;
- ул. Калинина, д. 19;
- ул. Калинина, д. 25.
Низкое исполнение связано с исполнением заключенных муниципальных контрактов на снос аварийных многоквартирных домов в 2026 году.
Дополнительно сообщаю, что в рамках непрограммной части в соответствии с решением КЧС был заключен муниципальный контракт на выполнение работ по сносу от 19.08.2025 № 206 (ул. Алексея Генералова, д. 25), работы выполнены и оплачены.                                                        </t>
  </si>
  <si>
    <t>Выполнены и оплачены работы по ограничению доступа по 32 адресам</t>
  </si>
  <si>
    <t xml:space="preserve">В настоящее время заключены муниципальные контракты на выполнение работ по сносу 4 аварийных многоквартирных домов, в том числе:
- ул. Челюскинцев, д. 21б;
- р-н Росляково, ул. Молодежная, д. 1;
- р-н Росляково, ул. Молодежная, д. 2;
- р-н Росляково, ул. Молодежная, д. 6, с исполнением и оплатой в 2026 году. В настоящее время указанные аварийные дома снесены.
Низкое исполнение связано с исполнением и оплатой муниципальных контрактов в 2026 году.   </t>
  </si>
  <si>
    <t xml:space="preserve">2.6 количество многоквартирных домов, признанных аварийными после 01.01.2017, в которые ограничен доступ - 15 ед.
</t>
  </si>
  <si>
    <t>Выполнены и оплачены работы по ограничению доступа по 15 адресам</t>
  </si>
  <si>
    <t>Мероприятие будет добавлено в муниципальную программу согласно решению Совета депутатов от 18.12.2025 № 18-299.
Согласно бюджетной росписи на мероприятие предусмотрено финансирование в размере 
93 563,8 тыс.руб. из них:
МБ - 6 974,2 тыс.руб.;
ФБ - 86 589,6 тыс.руб.
Освоение состовляет 100 %
Произведена оплата 5 муниципальных контрактов от 02.12.2025 и 8 муниципальных контрактов от 15.12.2025, заключенных комитетом с обществом с ограниченной ответственностью Специализированный застройщик «Арктикум» на приобретение 13 жилых помещений общей площадью не менее 705,2 кв. м с целью переселения граждан из аварийного жилищного фонда путем участия в долевом строительстве многоквартирного дома в городе Мурманске по ул. Шевченко.
Срок передачи объектов долевого строительства по контракту – не позднее 01.07.2026.</t>
  </si>
  <si>
    <t xml:space="preserve"> Приобретенная площадь жилых помещений для переселения граждан из аварийного жилищного фонда, кв.м-705,2 кв.м</t>
  </si>
  <si>
    <t>2.10 Количество отремонтированных пустующих жилых помещений -9 ед.
0.2. Количество граждан, расселенных из многоквартирных домов, признанных аварийными после 01.01.2017.-56 чел.
2.1. Расселенная площадь жилых помещений в многоквартирных домах, признанных аварийными после 01.01.2017.-540,59 кв.м
2.2. Количество расселенных жилых помещений многоквартирных домов, признанных аварийными после 01.01.2017 -23 ед.</t>
  </si>
  <si>
    <t>Мероприятия по переселению граждан из аварийных домов 13, 15 по пер. Русанова.
Расселено за отчетный период-56 человек из 23 жилых помещений общ. пл. 540,59 кв.м  в отремонтированные благоустроенные жилые помещения из пустующего жилищного фонда, в т.ч. завершена процедура выкупа  7 жилых помещений общей площадью 154,41 кв.м (8 чел.).
Произведено возмещение затрат по ремонту пустующих жилых помещений частично или в полном объеме, произведенных муниципальным образованием в текущем финансовом году, но не более суммы, утвержденной Региональным центром ценообразования в строительстве в соответствии с Соглашением о предоставлении из областного бюджета бюджету муниципального образования город Мурманск Субсидии из областного бюджета местным бюджетам на софинансирование мероприятий по переселению граждан из аварийного жилищного фонда, признанного таковым после 01.01.2017, от 14.02.2025  № 807-27К0673200-25-1 в количестве 9 объектов, в том числе: 
- ул. Коминтерна, д. 17, кв. 53;
- ул. Молодежная, д. 16, кв. 109;
- ул. Академика Книповича, д. 21, кв. 106;
- ш. Североморское, д. 7, кв. 4;
- ул. Ломоносова, д. 19, кв. 53;
- ул. Инженерная, д. 12, кв. 35;
- ул. Гвардейская, д. 24, кв. 39;
- пр-д. Ивана Халатина, д. 4, кв. 40;
- ул. Героев Рыбачьего, д. 31, кв. 3.
Кроме того, выполнены работы по текущему ремонту помещения, расположенного по адресу: пр. Кольский, д. 97/1, кв. 6. Однако данная квартира исключена комитетом имущественных отношений города Мурманска из перечня объектов.</t>
  </si>
  <si>
    <t>В связи с отсутствием многоквартирных домов, признанных аварийными и подлежащие сносу, под которые необходимо выполнение кадастровых работ, а также необходимости выполнения всех видов работ</t>
  </si>
  <si>
    <t>Неисполнение в полном объеме связано с заключением муниципальных контрактов на снос аварийных многоквартирных домов в 2026 году.</t>
  </si>
  <si>
    <t>Согласно бюджетной росписи: 
-на мероприятие 1.8 предусмотрено финансирование в размере 136 253,7 тыс.руб. из них:
МБ - 68 047,9 тыс.руб.;
ОБ - 68 205,8 тыс.руб.
Освоение составляет 97,88 %;
-на мероприятие 2.1.1 предусмотрено финансирование в размере МБ - 50 163,3 тыс.руб. 
Освоение составляет 100 %
-на мероприятия 2.1.10 и 2.1.11 предусмотрено финансирование на расселение домов 13,15 по ул.  Русанова в размере 15 250,6 тыс.руб. из них:
МБ - 7 625,3тыс.руб.;
ОБ - 7 625,3 тыс.руб.
Освоение составляет 100 %</t>
  </si>
  <si>
    <t>Положительная динамика возможна при увеличении размера единовременной денежной выплаты</t>
  </si>
  <si>
    <t>КСПиОЗ</t>
  </si>
  <si>
    <t>КИО, КТРиС, КЭРиТ, КСПиОЗ</t>
  </si>
  <si>
    <t>КЭРиТ, КСПиОЗ</t>
  </si>
  <si>
    <t>КЭРиТ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</si>
</sst>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17" x14ac:knownFonts="1">
    <font>
      <sz val="11"/>
      <color theme="1"/>
      <name val="Calibri"/>
      <family val="2"/>
      <charset val="204"/>
      <scheme val="minor"/>
    </font>
    <font>
      <sz val="11"/>
      <color indexed="8"/>
      <name val="Calibri"/>
      <family val="2"/>
      <charset val="204"/>
    </font>
    <font>
      <sz val="11"/>
      <color theme="1"/>
      <name val="Calibri"/>
      <family val="2"/>
      <scheme val="minor"/>
    </font>
    <font>
      <sz val="11"/>
      <color theme="1"/>
      <name val="Calibri"/>
      <family val="2"/>
      <charset val="204"/>
      <scheme val="minor"/>
    </font>
    <font>
      <sz val="11"/>
      <color theme="1"/>
      <name val="Times New Roman"/>
      <family val="1"/>
      <charset val="204"/>
    </font>
    <font>
      <u/>
      <sz val="11"/>
      <color theme="10"/>
      <name val="Calibri"/>
      <family val="2"/>
      <charset val="204"/>
      <scheme val="minor"/>
    </font>
    <font>
      <b/>
      <sz val="14"/>
      <color theme="1"/>
      <name val="Times New Roman"/>
      <family val="1"/>
      <charset val="204"/>
    </font>
    <font>
      <u/>
      <sz val="11"/>
      <color theme="10"/>
      <name val="Times New Roman"/>
      <family val="1"/>
      <charset val="204"/>
    </font>
    <font>
      <sz val="11"/>
      <color rgb="FF000000"/>
      <name val="Times New Roman"/>
      <family val="1"/>
      <charset val="204"/>
    </font>
    <font>
      <sz val="11"/>
      <name val="Times New Roman"/>
      <family val="1"/>
      <charset val="204"/>
    </font>
    <font>
      <sz val="12"/>
      <name val="Times New Roman"/>
      <family val="1"/>
      <charset val="204"/>
    </font>
    <font>
      <b/>
      <sz val="11"/>
      <color theme="1"/>
      <name val="Calibri"/>
      <family val="2"/>
      <charset val="204"/>
      <scheme val="minor"/>
    </font>
    <font>
      <b/>
      <sz val="11"/>
      <color theme="1"/>
      <name val="Times New Roman"/>
      <family val="1"/>
      <charset val="204"/>
    </font>
    <font>
      <sz val="10.5"/>
      <color theme="1"/>
      <name val="Times New Roman"/>
      <family val="1"/>
      <charset val="204"/>
    </font>
    <font>
      <b/>
      <sz val="11"/>
      <name val="Times New Roman"/>
      <family val="1"/>
      <charset val="204"/>
    </font>
    <font>
      <sz val="10"/>
      <name val="Arial Cyr"/>
      <charset val="204"/>
    </font>
    <font>
      <u/>
      <sz val="11"/>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899">
    <xf numFmtId="0" fontId="0" fillId="0" borderId="0"/>
    <xf numFmtId="0" fontId="1" fillId="0" borderId="0"/>
    <xf numFmtId="0" fontId="2" fillId="0" borderId="0"/>
    <xf numFmtId="9" fontId="3" fillId="0" borderId="0" applyFont="0" applyFill="0" applyBorder="0" applyAlignment="0" applyProtection="0"/>
    <xf numFmtId="0" fontId="5"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8" fillId="0" borderId="0"/>
    <xf numFmtId="0" fontId="3" fillId="0" borderId="0"/>
    <xf numFmtId="0" fontId="3" fillId="0" borderId="0"/>
    <xf numFmtId="0" fontId="3" fillId="0" borderId="0"/>
    <xf numFmtId="0" fontId="3" fillId="0" borderId="0"/>
    <xf numFmtId="0" fontId="15" fillId="0" borderId="0"/>
    <xf numFmtId="0"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68">
    <xf numFmtId="0" fontId="0" fillId="0" borderId="0" xfId="0"/>
    <xf numFmtId="0" fontId="4" fillId="0" borderId="0" xfId="0" applyFont="1" applyAlignment="1">
      <alignment vertical="top" wrapText="1"/>
    </xf>
    <xf numFmtId="0" fontId="4" fillId="0" borderId="1" xfId="0" applyFont="1" applyBorder="1" applyAlignment="1">
      <alignment horizontal="center" vertical="top" wrapText="1"/>
    </xf>
    <xf numFmtId="4" fontId="8"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 fontId="4" fillId="3" borderId="2" xfId="0" applyNumberFormat="1" applyFont="1" applyFill="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top" wrapText="1"/>
    </xf>
    <xf numFmtId="16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top"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4" fontId="4" fillId="3" borderId="3" xfId="0" applyNumberFormat="1" applyFont="1" applyFill="1" applyBorder="1" applyAlignment="1">
      <alignment horizontal="center" vertical="center" wrapText="1"/>
    </xf>
    <xf numFmtId="4" fontId="4" fillId="3" borderId="6" xfId="0" applyNumberFormat="1" applyFont="1" applyFill="1" applyBorder="1" applyAlignment="1">
      <alignment horizontal="center" vertical="center" wrapText="1"/>
    </xf>
    <xf numFmtId="4" fontId="4" fillId="0" borderId="2"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3" borderId="1" xfId="0" applyNumberFormat="1" applyFont="1" applyFill="1" applyBorder="1" applyAlignment="1">
      <alignment horizontal="center" vertical="top" wrapText="1"/>
    </xf>
    <xf numFmtId="4" fontId="4" fillId="3" borderId="2" xfId="0" applyNumberFormat="1" applyFont="1" applyFill="1" applyBorder="1" applyAlignment="1">
      <alignment horizontal="center" vertical="top" wrapText="1"/>
    </xf>
    <xf numFmtId="4" fontId="4" fillId="3" borderId="1" xfId="5" applyNumberFormat="1" applyFont="1" applyFill="1" applyBorder="1" applyAlignment="1">
      <alignment horizontal="center" vertical="center" wrapText="1"/>
    </xf>
    <xf numFmtId="0" fontId="4" fillId="0" borderId="2"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6" xfId="0"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8" xfId="0" applyNumberFormat="1" applyFont="1" applyBorder="1" applyAlignment="1">
      <alignment horizontal="center" vertical="top" wrapText="1"/>
    </xf>
    <xf numFmtId="49" fontId="4" fillId="0" borderId="0" xfId="0" applyNumberFormat="1" applyFont="1" applyAlignment="1">
      <alignmen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4" fontId="4" fillId="0" borderId="6" xfId="5" applyNumberFormat="1" applyFont="1" applyFill="1" applyBorder="1" applyAlignment="1">
      <alignment horizontal="center" vertical="center" wrapText="1"/>
    </xf>
    <xf numFmtId="4" fontId="4" fillId="0" borderId="1" xfId="5" applyNumberFormat="1" applyFont="1" applyFill="1" applyBorder="1" applyAlignment="1">
      <alignment horizontal="center" vertical="center" wrapText="1"/>
    </xf>
    <xf numFmtId="0" fontId="10" fillId="0" borderId="1" xfId="1" applyFont="1" applyBorder="1" applyAlignment="1">
      <alignment vertical="top" wrapText="1"/>
    </xf>
    <xf numFmtId="0" fontId="10" fillId="0" borderId="1" xfId="1" applyFont="1" applyBorder="1" applyAlignment="1">
      <alignment horizontal="left" vertical="top" wrapText="1"/>
    </xf>
    <xf numFmtId="0" fontId="4" fillId="4" borderId="1" xfId="0" applyFont="1" applyFill="1" applyBorder="1" applyAlignment="1">
      <alignment vertical="center" wrapText="1"/>
    </xf>
    <xf numFmtId="0" fontId="4" fillId="4" borderId="6" xfId="0" applyFont="1" applyFill="1" applyBorder="1" applyAlignment="1">
      <alignment horizontal="center" vertical="center" wrapText="1"/>
    </xf>
    <xf numFmtId="164" fontId="4" fillId="4" borderId="6" xfId="0" applyNumberFormat="1" applyFont="1" applyFill="1" applyBorder="1" applyAlignment="1">
      <alignment horizontal="center" vertical="center" wrapText="1"/>
    </xf>
    <xf numFmtId="0" fontId="4" fillId="4" borderId="3" xfId="0" applyFont="1" applyFill="1" applyBorder="1" applyAlignment="1">
      <alignment vertical="center" wrapText="1"/>
    </xf>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6" xfId="5" applyNumberFormat="1" applyFont="1" applyFill="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0" xfId="0" applyFont="1" applyFill="1" applyAlignment="1">
      <alignment wrapText="1"/>
    </xf>
    <xf numFmtId="0" fontId="4" fillId="0" borderId="1" xfId="0" applyFont="1" applyFill="1" applyBorder="1" applyAlignment="1">
      <alignment horizontal="center" vertical="center" wrapText="1"/>
    </xf>
    <xf numFmtId="0" fontId="12" fillId="0" borderId="1" xfId="0" applyFont="1" applyFill="1" applyBorder="1" applyAlignment="1">
      <alignment wrapText="1"/>
    </xf>
    <xf numFmtId="2" fontId="12" fillId="0" borderId="1" xfId="0" applyNumberFormat="1" applyFont="1" applyFill="1" applyBorder="1" applyAlignment="1">
      <alignment wrapText="1"/>
    </xf>
    <xf numFmtId="0" fontId="12" fillId="0" borderId="0" xfId="0" applyFont="1" applyFill="1" applyAlignment="1">
      <alignment wrapText="1"/>
    </xf>
    <xf numFmtId="0" fontId="4" fillId="0" borderId="1" xfId="0" applyFont="1" applyFill="1" applyBorder="1" applyAlignment="1">
      <alignment wrapText="1"/>
    </xf>
    <xf numFmtId="2" fontId="4" fillId="0" borderId="1" xfId="0" applyNumberFormat="1" applyFont="1" applyFill="1" applyBorder="1" applyAlignment="1">
      <alignment wrapText="1"/>
    </xf>
    <xf numFmtId="0" fontId="9" fillId="0" borderId="0" xfId="0" applyFont="1" applyFill="1" applyAlignment="1">
      <alignment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2" fontId="14" fillId="0" borderId="1" xfId="0" applyNumberFormat="1" applyFont="1" applyFill="1" applyBorder="1" applyAlignment="1">
      <alignment horizontal="left" vertical="center" wrapText="1"/>
    </xf>
    <xf numFmtId="0" fontId="14" fillId="0" borderId="1" xfId="0" applyFont="1" applyFill="1" applyBorder="1" applyAlignment="1">
      <alignment wrapText="1"/>
    </xf>
    <xf numFmtId="2" fontId="14" fillId="0" borderId="1" xfId="0" applyNumberFormat="1" applyFont="1" applyFill="1" applyBorder="1" applyAlignment="1">
      <alignment horizontal="center" vertical="center" wrapText="1"/>
    </xf>
    <xf numFmtId="0" fontId="14" fillId="0" borderId="0" xfId="0" applyFont="1" applyFill="1" applyAlignment="1">
      <alignment wrapText="1"/>
    </xf>
    <xf numFmtId="2"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top" wrapText="1"/>
    </xf>
    <xf numFmtId="2" fontId="9"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top" wrapText="1"/>
    </xf>
    <xf numFmtId="0" fontId="14" fillId="0" borderId="1" xfId="0" applyFont="1" applyFill="1" applyBorder="1" applyAlignment="1">
      <alignment horizontal="center" vertical="center" wrapText="1"/>
    </xf>
    <xf numFmtId="16"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top" wrapText="1"/>
    </xf>
    <xf numFmtId="2" fontId="9" fillId="0" borderId="0" xfId="0" applyNumberFormat="1" applyFont="1" applyFill="1" applyAlignment="1">
      <alignment wrapText="1"/>
    </xf>
    <xf numFmtId="0" fontId="0" fillId="0" borderId="0" xfId="0" applyFill="1" applyAlignment="1">
      <alignment wrapText="1"/>
    </xf>
    <xf numFmtId="0" fontId="4" fillId="0" borderId="1" xfId="0" applyFont="1" applyFill="1" applyBorder="1" applyAlignment="1">
      <alignment horizontal="center" wrapText="1"/>
    </xf>
    <xf numFmtId="0" fontId="12" fillId="0" borderId="1" xfId="0" applyFont="1" applyFill="1" applyBorder="1" applyAlignment="1">
      <alignment horizontal="left" vertical="top" wrapText="1"/>
    </xf>
    <xf numFmtId="0" fontId="11" fillId="0" borderId="0" xfId="0" applyFont="1" applyFill="1" applyAlignment="1">
      <alignment horizontal="left" vertical="top" wrapText="1"/>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0" fontId="9" fillId="0" borderId="3" xfId="0" applyFont="1" applyFill="1" applyBorder="1" applyAlignment="1">
      <alignment horizontal="center" vertical="center" wrapText="1"/>
    </xf>
    <xf numFmtId="0" fontId="9" fillId="0"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vertical="center" wrapText="1"/>
    </xf>
    <xf numFmtId="4"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top" wrapText="1"/>
    </xf>
    <xf numFmtId="0" fontId="10" fillId="0" borderId="1" xfId="1" applyFont="1" applyBorder="1" applyAlignment="1">
      <alignment horizontal="center" vertical="top" wrapText="1"/>
    </xf>
    <xf numFmtId="0" fontId="7" fillId="0" borderId="1" xfId="4" applyFont="1" applyFill="1" applyBorder="1" applyAlignment="1">
      <alignment horizontal="center" vertical="center" wrapText="1"/>
    </xf>
    <xf numFmtId="0" fontId="7" fillId="0" borderId="2" xfId="4" applyFont="1" applyFill="1" applyBorder="1" applyAlignment="1">
      <alignment horizontal="center" vertical="center" wrapText="1"/>
    </xf>
    <xf numFmtId="0" fontId="7" fillId="0" borderId="4" xfId="4" applyFont="1" applyFill="1" applyBorder="1" applyAlignment="1">
      <alignment horizontal="center" vertical="center" wrapText="1"/>
    </xf>
    <xf numFmtId="0" fontId="7" fillId="0" borderId="3" xfId="4" applyFont="1" applyFill="1" applyBorder="1" applyAlignment="1">
      <alignment horizontal="center" vertical="center" wrapText="1"/>
    </xf>
    <xf numFmtId="0" fontId="9" fillId="0" borderId="2" xfId="2" applyFont="1" applyBorder="1" applyAlignment="1">
      <alignment horizontal="left" vertical="top" wrapText="1"/>
    </xf>
    <xf numFmtId="0" fontId="9" fillId="0" borderId="4" xfId="2" applyFont="1" applyBorder="1" applyAlignment="1">
      <alignment horizontal="left" vertical="top" wrapText="1"/>
    </xf>
    <xf numFmtId="0" fontId="9" fillId="0" borderId="3" xfId="2"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4"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49" fontId="4" fillId="5" borderId="2" xfId="0" applyNumberFormat="1" applyFont="1" applyFill="1" applyBorder="1" applyAlignment="1">
      <alignment horizontal="center" vertical="top" wrapText="1"/>
    </xf>
    <xf numFmtId="49" fontId="4" fillId="5" borderId="4" xfId="0" applyNumberFormat="1" applyFont="1" applyFill="1" applyBorder="1" applyAlignment="1">
      <alignment horizontal="center" vertical="top" wrapText="1"/>
    </xf>
    <xf numFmtId="49" fontId="4" fillId="5" borderId="3" xfId="0" applyNumberFormat="1" applyFont="1" applyFill="1" applyBorder="1" applyAlignment="1">
      <alignment horizontal="center" vertical="top" wrapText="1"/>
    </xf>
    <xf numFmtId="0" fontId="4" fillId="0" borderId="1" xfId="0" applyFont="1" applyBorder="1" applyAlignment="1">
      <alignment horizontal="center" vertical="center"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4" fillId="0" borderId="1" xfId="1"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2" xfId="2" applyFont="1" applyBorder="1" applyAlignment="1">
      <alignment horizontal="left" vertical="top" wrapText="1"/>
    </xf>
    <xf numFmtId="0" fontId="13" fillId="0" borderId="4" xfId="2" applyFont="1" applyBorder="1" applyAlignment="1">
      <alignment horizontal="left" vertical="top" wrapText="1"/>
    </xf>
    <xf numFmtId="0" fontId="13" fillId="0" borderId="3" xfId="2" applyFont="1" applyBorder="1" applyAlignment="1">
      <alignment horizontal="left" vertical="top" wrapText="1"/>
    </xf>
    <xf numFmtId="0" fontId="4" fillId="0" borderId="2" xfId="1" applyFont="1" applyBorder="1" applyAlignment="1">
      <alignment horizontal="left" vertical="top" wrapText="1"/>
    </xf>
    <xf numFmtId="0" fontId="4" fillId="0" borderId="4" xfId="1" applyFont="1" applyBorder="1" applyAlignment="1">
      <alignment horizontal="left" vertical="top" wrapText="1"/>
    </xf>
    <xf numFmtId="0" fontId="4" fillId="0" borderId="3" xfId="1" applyFont="1" applyBorder="1" applyAlignment="1">
      <alignment horizontal="left" vertical="top" wrapText="1"/>
    </xf>
    <xf numFmtId="49" fontId="4" fillId="0" borderId="1" xfId="0" applyNumberFormat="1" applyFont="1" applyBorder="1" applyAlignment="1">
      <alignment horizontal="center" vertical="top" wrapText="1"/>
    </xf>
    <xf numFmtId="0" fontId="10" fillId="0" borderId="2" xfId="1" applyFont="1" applyBorder="1" applyAlignment="1">
      <alignment horizontal="center" vertical="top" wrapText="1"/>
    </xf>
    <xf numFmtId="0" fontId="10" fillId="0" borderId="4" xfId="1" applyFont="1" applyBorder="1" applyAlignment="1">
      <alignment horizontal="center" vertical="top" wrapText="1"/>
    </xf>
    <xf numFmtId="0" fontId="10" fillId="0" borderId="3" xfId="1" applyFont="1" applyBorder="1" applyAlignment="1">
      <alignment horizontal="center" vertical="top" wrapText="1"/>
    </xf>
    <xf numFmtId="0" fontId="4" fillId="0" borderId="2" xfId="2" applyFont="1" applyBorder="1" applyAlignment="1">
      <alignment horizontal="left" vertical="top" wrapText="1"/>
    </xf>
    <xf numFmtId="0" fontId="4" fillId="0" borderId="4" xfId="2" applyFont="1" applyBorder="1" applyAlignment="1">
      <alignment horizontal="left" vertical="top" wrapText="1"/>
    </xf>
    <xf numFmtId="0" fontId="4" fillId="0" borderId="3" xfId="2" applyFont="1" applyBorder="1" applyAlignment="1">
      <alignment horizontal="left" vertical="top" wrapText="1"/>
    </xf>
    <xf numFmtId="49" fontId="4" fillId="0" borderId="2"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49" fontId="4" fillId="0" borderId="3"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0" fontId="13" fillId="0" borderId="1" xfId="2" applyFont="1" applyBorder="1" applyAlignment="1">
      <alignment horizontal="left" vertical="top" wrapText="1"/>
    </xf>
    <xf numFmtId="0" fontId="4" fillId="2" borderId="1" xfId="1" applyFont="1" applyFill="1" applyBorder="1" applyAlignment="1">
      <alignment horizontal="left" vertical="top"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16" fillId="0" borderId="4" xfId="2" applyFont="1" applyBorder="1" applyAlignment="1">
      <alignment horizontal="left" vertical="top" wrapText="1"/>
    </xf>
    <xf numFmtId="0" fontId="16" fillId="0" borderId="3" xfId="2" applyFont="1" applyBorder="1" applyAlignment="1">
      <alignment horizontal="left" vertical="top" wrapText="1"/>
    </xf>
    <xf numFmtId="0" fontId="9" fillId="0" borderId="2"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3" xfId="2"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0" applyFont="1" applyBorder="1" applyAlignment="1">
      <alignment horizontal="left" vertical="top" wrapText="1"/>
    </xf>
    <xf numFmtId="9" fontId="4" fillId="0" borderId="1" xfId="3" applyFont="1" applyBorder="1" applyAlignment="1">
      <alignment horizontal="center" vertical="top" wrapText="1"/>
    </xf>
    <xf numFmtId="0" fontId="6" fillId="0" borderId="0" xfId="0" applyFont="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3" xfId="0" applyFont="1" applyFill="1" applyBorder="1" applyAlignment="1">
      <alignment horizontal="left" vertical="top" wrapText="1"/>
    </xf>
    <xf numFmtId="0" fontId="14" fillId="0" borderId="0" xfId="0" applyFont="1" applyFill="1" applyAlignment="1">
      <alignment horizontal="center" wrapText="1"/>
    </xf>
    <xf numFmtId="0" fontId="9" fillId="0" borderId="1" xfId="0"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2" fillId="0" borderId="0" xfId="0" applyFont="1" applyFill="1" applyAlignment="1">
      <alignment horizontal="center"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6" xfId="0" applyFont="1" applyFill="1" applyBorder="1" applyAlignment="1">
      <alignment horizontal="left" vertical="top" wrapText="1"/>
    </xf>
  </cellXfs>
  <cellStyles count="899">
    <cellStyle name="Гиперссылка" xfId="4" builtinId="8"/>
    <cellStyle name="Обычный" xfId="0" builtinId="0"/>
    <cellStyle name="Обычный 10" xfId="7"/>
    <cellStyle name="Обычный 10 10" xfId="8"/>
    <cellStyle name="Обычный 10 2" xfId="9"/>
    <cellStyle name="Обычный 10 2 2" xfId="10"/>
    <cellStyle name="Обычный 10 2 2 2" xfId="11"/>
    <cellStyle name="Обычный 10 2 3" xfId="12"/>
    <cellStyle name="Обычный 10 2 3 2" xfId="13"/>
    <cellStyle name="Обычный 10 2 4" xfId="14"/>
    <cellStyle name="Обычный 10 2 4 2" xfId="15"/>
    <cellStyle name="Обычный 10 2 5" xfId="16"/>
    <cellStyle name="Обычный 10 2 5 2" xfId="17"/>
    <cellStyle name="Обычный 10 2 6" xfId="18"/>
    <cellStyle name="Обычный 10 2 6 2" xfId="19"/>
    <cellStyle name="Обычный 10 2 7" xfId="20"/>
    <cellStyle name="Обычный 10 2 7 2" xfId="21"/>
    <cellStyle name="Обычный 10 2 8" xfId="22"/>
    <cellStyle name="Обычный 10 2 8 2" xfId="23"/>
    <cellStyle name="Обычный 10 2 9" xfId="24"/>
    <cellStyle name="Обычный 10 3" xfId="25"/>
    <cellStyle name="Обычный 10 3 2" xfId="26"/>
    <cellStyle name="Обычный 10 4" xfId="27"/>
    <cellStyle name="Обычный 10 4 2" xfId="28"/>
    <cellStyle name="Обычный 10 5" xfId="29"/>
    <cellStyle name="Обычный 10 5 2" xfId="30"/>
    <cellStyle name="Обычный 10 6" xfId="31"/>
    <cellStyle name="Обычный 10 6 2" xfId="32"/>
    <cellStyle name="Обычный 10 7" xfId="33"/>
    <cellStyle name="Обычный 10 7 2" xfId="34"/>
    <cellStyle name="Обычный 10 8" xfId="35"/>
    <cellStyle name="Обычный 10 8 2" xfId="36"/>
    <cellStyle name="Обычный 10 9" xfId="37"/>
    <cellStyle name="Обычный 10 9 2" xfId="38"/>
    <cellStyle name="Обычный 11" xfId="39"/>
    <cellStyle name="Обычный 11 10" xfId="40"/>
    <cellStyle name="Обычный 11 10 2" xfId="41"/>
    <cellStyle name="Обычный 11 11" xfId="42"/>
    <cellStyle name="Обычный 11 11 2" xfId="43"/>
    <cellStyle name="Обычный 11 12" xfId="44"/>
    <cellStyle name="Обычный 11 12 2" xfId="45"/>
    <cellStyle name="Обычный 11 13" xfId="46"/>
    <cellStyle name="Обычный 11 13 2" xfId="47"/>
    <cellStyle name="Обычный 11 14" xfId="48"/>
    <cellStyle name="Обычный 11 14 2" xfId="49"/>
    <cellStyle name="Обычный 11 15" xfId="50"/>
    <cellStyle name="Обычный 11 15 2" xfId="51"/>
    <cellStyle name="Обычный 11 16" xfId="52"/>
    <cellStyle name="Обычный 11 16 2" xfId="53"/>
    <cellStyle name="Обычный 11 17" xfId="54"/>
    <cellStyle name="Обычный 11 17 2" xfId="55"/>
    <cellStyle name="Обычный 11 18" xfId="56"/>
    <cellStyle name="Обычный 11 2" xfId="57"/>
    <cellStyle name="Обычный 11 2 10" xfId="58"/>
    <cellStyle name="Обычный 11 2 10 2" xfId="59"/>
    <cellStyle name="Обычный 11 2 11" xfId="60"/>
    <cellStyle name="Обычный 11 2 11 2" xfId="61"/>
    <cellStyle name="Обычный 11 2 12" xfId="62"/>
    <cellStyle name="Обычный 11 2 12 2" xfId="63"/>
    <cellStyle name="Обычный 11 2 13" xfId="64"/>
    <cellStyle name="Обычный 11 2 13 2" xfId="65"/>
    <cellStyle name="Обычный 11 2 14" xfId="66"/>
    <cellStyle name="Обычный 11 2 14 2" xfId="67"/>
    <cellStyle name="Обычный 11 2 15" xfId="68"/>
    <cellStyle name="Обычный 11 2 15 2" xfId="69"/>
    <cellStyle name="Обычный 11 2 16" xfId="70"/>
    <cellStyle name="Обычный 11 2 16 2" xfId="71"/>
    <cellStyle name="Обычный 11 2 17" xfId="72"/>
    <cellStyle name="Обычный 11 2 2" xfId="73"/>
    <cellStyle name="Обычный 11 2 2 10" xfId="74"/>
    <cellStyle name="Обычный 11 2 2 2" xfId="75"/>
    <cellStyle name="Обычный 11 2 2 2 2" xfId="76"/>
    <cellStyle name="Обычный 11 2 2 2 2 2" xfId="77"/>
    <cellStyle name="Обычный 11 2 2 2 3" xfId="78"/>
    <cellStyle name="Обычный 11 2 2 2 3 2" xfId="79"/>
    <cellStyle name="Обычный 11 2 2 2 4" xfId="80"/>
    <cellStyle name="Обычный 11 2 2 2 4 2" xfId="81"/>
    <cellStyle name="Обычный 11 2 2 2 5" xfId="82"/>
    <cellStyle name="Обычный 11 2 2 2 5 2" xfId="83"/>
    <cellStyle name="Обычный 11 2 2 2 6" xfId="84"/>
    <cellStyle name="Обычный 11 2 2 2 6 2" xfId="85"/>
    <cellStyle name="Обычный 11 2 2 2 7" xfId="86"/>
    <cellStyle name="Обычный 11 2 2 2 7 2" xfId="87"/>
    <cellStyle name="Обычный 11 2 2 2 8" xfId="88"/>
    <cellStyle name="Обычный 11 2 2 2 8 2" xfId="89"/>
    <cellStyle name="Обычный 11 2 2 2 9" xfId="90"/>
    <cellStyle name="Обычный 11 2 2 3" xfId="91"/>
    <cellStyle name="Обычный 11 2 2 3 2" xfId="92"/>
    <cellStyle name="Обычный 11 2 2 4" xfId="93"/>
    <cellStyle name="Обычный 11 2 2 4 2" xfId="94"/>
    <cellStyle name="Обычный 11 2 2 5" xfId="95"/>
    <cellStyle name="Обычный 11 2 2 5 2" xfId="96"/>
    <cellStyle name="Обычный 11 2 2 6" xfId="97"/>
    <cellStyle name="Обычный 11 2 2 6 2" xfId="98"/>
    <cellStyle name="Обычный 11 2 2 7" xfId="99"/>
    <cellStyle name="Обычный 11 2 2 7 2" xfId="100"/>
    <cellStyle name="Обычный 11 2 2 8" xfId="101"/>
    <cellStyle name="Обычный 11 2 2 8 2" xfId="102"/>
    <cellStyle name="Обычный 11 2 2 9" xfId="103"/>
    <cellStyle name="Обычный 11 2 2 9 2" xfId="104"/>
    <cellStyle name="Обычный 11 2 3" xfId="105"/>
    <cellStyle name="Обычный 11 2 3 10" xfId="106"/>
    <cellStyle name="Обычный 11 2 3 2" xfId="107"/>
    <cellStyle name="Обычный 11 2 3 2 2" xfId="108"/>
    <cellStyle name="Обычный 11 2 3 2 2 2" xfId="109"/>
    <cellStyle name="Обычный 11 2 3 2 3" xfId="110"/>
    <cellStyle name="Обычный 11 2 3 2 3 2" xfId="111"/>
    <cellStyle name="Обычный 11 2 3 2 4" xfId="112"/>
    <cellStyle name="Обычный 11 2 3 2 4 2" xfId="113"/>
    <cellStyle name="Обычный 11 2 3 2 5" xfId="114"/>
    <cellStyle name="Обычный 11 2 3 2 5 2" xfId="115"/>
    <cellStyle name="Обычный 11 2 3 2 6" xfId="116"/>
    <cellStyle name="Обычный 11 2 3 2 6 2" xfId="117"/>
    <cellStyle name="Обычный 11 2 3 2 7" xfId="118"/>
    <cellStyle name="Обычный 11 2 3 2 7 2" xfId="119"/>
    <cellStyle name="Обычный 11 2 3 2 8" xfId="120"/>
    <cellStyle name="Обычный 11 2 3 2 8 2" xfId="121"/>
    <cellStyle name="Обычный 11 2 3 2 9" xfId="122"/>
    <cellStyle name="Обычный 11 2 3 3" xfId="123"/>
    <cellStyle name="Обычный 11 2 3 3 2" xfId="124"/>
    <cellStyle name="Обычный 11 2 3 4" xfId="125"/>
    <cellStyle name="Обычный 11 2 3 4 2" xfId="126"/>
    <cellStyle name="Обычный 11 2 3 5" xfId="127"/>
    <cellStyle name="Обычный 11 2 3 5 2" xfId="128"/>
    <cellStyle name="Обычный 11 2 3 6" xfId="129"/>
    <cellStyle name="Обычный 11 2 3 6 2" xfId="130"/>
    <cellStyle name="Обычный 11 2 3 7" xfId="131"/>
    <cellStyle name="Обычный 11 2 3 7 2" xfId="132"/>
    <cellStyle name="Обычный 11 2 3 8" xfId="133"/>
    <cellStyle name="Обычный 11 2 3 8 2" xfId="134"/>
    <cellStyle name="Обычный 11 2 3 9" xfId="135"/>
    <cellStyle name="Обычный 11 2 3 9 2" xfId="136"/>
    <cellStyle name="Обычный 11 2 4" xfId="137"/>
    <cellStyle name="Обычный 11 2 4 10" xfId="138"/>
    <cellStyle name="Обычный 11 2 4 2" xfId="139"/>
    <cellStyle name="Обычный 11 2 4 2 2" xfId="140"/>
    <cellStyle name="Обычный 11 2 4 2 2 2" xfId="141"/>
    <cellStyle name="Обычный 11 2 4 2 3" xfId="142"/>
    <cellStyle name="Обычный 11 2 4 2 3 2" xfId="143"/>
    <cellStyle name="Обычный 11 2 4 2 4" xfId="144"/>
    <cellStyle name="Обычный 11 2 4 2 4 2" xfId="145"/>
    <cellStyle name="Обычный 11 2 4 2 5" xfId="146"/>
    <cellStyle name="Обычный 11 2 4 2 5 2" xfId="147"/>
    <cellStyle name="Обычный 11 2 4 2 6" xfId="148"/>
    <cellStyle name="Обычный 11 2 4 2 6 2" xfId="149"/>
    <cellStyle name="Обычный 11 2 4 2 7" xfId="150"/>
    <cellStyle name="Обычный 11 2 4 2 7 2" xfId="151"/>
    <cellStyle name="Обычный 11 2 4 2 8" xfId="152"/>
    <cellStyle name="Обычный 11 2 4 2 8 2" xfId="153"/>
    <cellStyle name="Обычный 11 2 4 2 9" xfId="154"/>
    <cellStyle name="Обычный 11 2 4 3" xfId="155"/>
    <cellStyle name="Обычный 11 2 4 3 2" xfId="156"/>
    <cellStyle name="Обычный 11 2 4 4" xfId="157"/>
    <cellStyle name="Обычный 11 2 4 4 2" xfId="158"/>
    <cellStyle name="Обычный 11 2 4 5" xfId="159"/>
    <cellStyle name="Обычный 11 2 4 5 2" xfId="160"/>
    <cellStyle name="Обычный 11 2 4 6" xfId="161"/>
    <cellStyle name="Обычный 11 2 4 6 2" xfId="162"/>
    <cellStyle name="Обычный 11 2 4 7" xfId="163"/>
    <cellStyle name="Обычный 11 2 4 7 2" xfId="164"/>
    <cellStyle name="Обычный 11 2 4 8" xfId="165"/>
    <cellStyle name="Обычный 11 2 4 8 2" xfId="166"/>
    <cellStyle name="Обычный 11 2 4 9" xfId="167"/>
    <cellStyle name="Обычный 11 2 4 9 2" xfId="168"/>
    <cellStyle name="Обычный 11 2 5" xfId="169"/>
    <cellStyle name="Обычный 11 2 5 10" xfId="170"/>
    <cellStyle name="Обычный 11 2 5 2" xfId="171"/>
    <cellStyle name="Обычный 11 2 5 2 2" xfId="172"/>
    <cellStyle name="Обычный 11 2 5 2 2 2" xfId="173"/>
    <cellStyle name="Обычный 11 2 5 2 3" xfId="174"/>
    <cellStyle name="Обычный 11 2 5 2 3 2" xfId="175"/>
    <cellStyle name="Обычный 11 2 5 2 4" xfId="176"/>
    <cellStyle name="Обычный 11 2 5 2 4 2" xfId="177"/>
    <cellStyle name="Обычный 11 2 5 2 5" xfId="178"/>
    <cellStyle name="Обычный 11 2 5 2 5 2" xfId="179"/>
    <cellStyle name="Обычный 11 2 5 2 6" xfId="180"/>
    <cellStyle name="Обычный 11 2 5 2 6 2" xfId="181"/>
    <cellStyle name="Обычный 11 2 5 2 7" xfId="182"/>
    <cellStyle name="Обычный 11 2 5 2 7 2" xfId="183"/>
    <cellStyle name="Обычный 11 2 5 2 8" xfId="184"/>
    <cellStyle name="Обычный 11 2 5 2 8 2" xfId="185"/>
    <cellStyle name="Обычный 11 2 5 2 9" xfId="186"/>
    <cellStyle name="Обычный 11 2 5 3" xfId="187"/>
    <cellStyle name="Обычный 11 2 5 3 2" xfId="188"/>
    <cellStyle name="Обычный 11 2 5 4" xfId="189"/>
    <cellStyle name="Обычный 11 2 5 4 2" xfId="190"/>
    <cellStyle name="Обычный 11 2 5 5" xfId="191"/>
    <cellStyle name="Обычный 11 2 5 5 2" xfId="192"/>
    <cellStyle name="Обычный 11 2 5 6" xfId="193"/>
    <cellStyle name="Обычный 11 2 5 6 2" xfId="194"/>
    <cellStyle name="Обычный 11 2 5 7" xfId="195"/>
    <cellStyle name="Обычный 11 2 5 7 2" xfId="196"/>
    <cellStyle name="Обычный 11 2 5 8" xfId="197"/>
    <cellStyle name="Обычный 11 2 5 8 2" xfId="198"/>
    <cellStyle name="Обычный 11 2 5 9" xfId="199"/>
    <cellStyle name="Обычный 11 2 5 9 2" xfId="200"/>
    <cellStyle name="Обычный 11 2 6" xfId="201"/>
    <cellStyle name="Обычный 11 2 6 10" xfId="202"/>
    <cellStyle name="Обычный 11 2 6 2" xfId="203"/>
    <cellStyle name="Обычный 11 2 6 2 2" xfId="204"/>
    <cellStyle name="Обычный 11 2 6 2 2 2" xfId="205"/>
    <cellStyle name="Обычный 11 2 6 2 3" xfId="206"/>
    <cellStyle name="Обычный 11 2 6 2 3 2" xfId="207"/>
    <cellStyle name="Обычный 11 2 6 2 4" xfId="208"/>
    <cellStyle name="Обычный 11 2 6 2 4 2" xfId="209"/>
    <cellStyle name="Обычный 11 2 6 2 5" xfId="210"/>
    <cellStyle name="Обычный 11 2 6 2 5 2" xfId="211"/>
    <cellStyle name="Обычный 11 2 6 2 6" xfId="212"/>
    <cellStyle name="Обычный 11 2 6 2 6 2" xfId="213"/>
    <cellStyle name="Обычный 11 2 6 2 7" xfId="214"/>
    <cellStyle name="Обычный 11 2 6 2 7 2" xfId="215"/>
    <cellStyle name="Обычный 11 2 6 2 8" xfId="216"/>
    <cellStyle name="Обычный 11 2 6 2 8 2" xfId="217"/>
    <cellStyle name="Обычный 11 2 6 2 9" xfId="218"/>
    <cellStyle name="Обычный 11 2 6 3" xfId="219"/>
    <cellStyle name="Обычный 11 2 6 3 2" xfId="220"/>
    <cellStyle name="Обычный 11 2 6 4" xfId="221"/>
    <cellStyle name="Обычный 11 2 6 4 2" xfId="222"/>
    <cellStyle name="Обычный 11 2 6 5" xfId="223"/>
    <cellStyle name="Обычный 11 2 6 5 2" xfId="224"/>
    <cellStyle name="Обычный 11 2 6 6" xfId="225"/>
    <cellStyle name="Обычный 11 2 6 6 2" xfId="226"/>
    <cellStyle name="Обычный 11 2 6 7" xfId="227"/>
    <cellStyle name="Обычный 11 2 6 7 2" xfId="228"/>
    <cellStyle name="Обычный 11 2 6 8" xfId="229"/>
    <cellStyle name="Обычный 11 2 6 8 2" xfId="230"/>
    <cellStyle name="Обычный 11 2 6 9" xfId="231"/>
    <cellStyle name="Обычный 11 2 6 9 2" xfId="232"/>
    <cellStyle name="Обычный 11 2 7" xfId="233"/>
    <cellStyle name="Обычный 11 2 7 10" xfId="234"/>
    <cellStyle name="Обычный 11 2 7 2" xfId="235"/>
    <cellStyle name="Обычный 11 2 7 2 2" xfId="236"/>
    <cellStyle name="Обычный 11 2 7 2 2 2" xfId="237"/>
    <cellStyle name="Обычный 11 2 7 2 3" xfId="238"/>
    <cellStyle name="Обычный 11 2 7 2 3 2" xfId="239"/>
    <cellStyle name="Обычный 11 2 7 2 4" xfId="240"/>
    <cellStyle name="Обычный 11 2 7 2 4 2" xfId="241"/>
    <cellStyle name="Обычный 11 2 7 2 5" xfId="242"/>
    <cellStyle name="Обычный 11 2 7 2 5 2" xfId="243"/>
    <cellStyle name="Обычный 11 2 7 2 6" xfId="244"/>
    <cellStyle name="Обычный 11 2 7 2 6 2" xfId="245"/>
    <cellStyle name="Обычный 11 2 7 2 7" xfId="246"/>
    <cellStyle name="Обычный 11 2 7 2 7 2" xfId="247"/>
    <cellStyle name="Обычный 11 2 7 2 8" xfId="248"/>
    <cellStyle name="Обычный 11 2 7 2 8 2" xfId="249"/>
    <cellStyle name="Обычный 11 2 7 2 9" xfId="250"/>
    <cellStyle name="Обычный 11 2 7 3" xfId="251"/>
    <cellStyle name="Обычный 11 2 7 3 2" xfId="252"/>
    <cellStyle name="Обычный 11 2 7 4" xfId="253"/>
    <cellStyle name="Обычный 11 2 7 4 2" xfId="254"/>
    <cellStyle name="Обычный 11 2 7 5" xfId="255"/>
    <cellStyle name="Обычный 11 2 7 5 2" xfId="256"/>
    <cellStyle name="Обычный 11 2 7 6" xfId="257"/>
    <cellStyle name="Обычный 11 2 7 6 2" xfId="258"/>
    <cellStyle name="Обычный 11 2 7 7" xfId="259"/>
    <cellStyle name="Обычный 11 2 7 7 2" xfId="260"/>
    <cellStyle name="Обычный 11 2 7 8" xfId="261"/>
    <cellStyle name="Обычный 11 2 7 8 2" xfId="262"/>
    <cellStyle name="Обычный 11 2 7 9" xfId="263"/>
    <cellStyle name="Обычный 11 2 7 9 2" xfId="264"/>
    <cellStyle name="Обычный 11 2 8" xfId="265"/>
    <cellStyle name="Обычный 11 2 8 2" xfId="266"/>
    <cellStyle name="Обычный 11 2 8 2 2" xfId="267"/>
    <cellStyle name="Обычный 11 2 8 3" xfId="268"/>
    <cellStyle name="Обычный 11 2 8 3 2" xfId="269"/>
    <cellStyle name="Обычный 11 2 8 4" xfId="270"/>
    <cellStyle name="Обычный 11 2 8 4 2" xfId="271"/>
    <cellStyle name="Обычный 11 2 8 5" xfId="272"/>
    <cellStyle name="Обычный 11 2 8 5 2" xfId="273"/>
    <cellStyle name="Обычный 11 2 8 6" xfId="274"/>
    <cellStyle name="Обычный 11 2 8 6 2" xfId="275"/>
    <cellStyle name="Обычный 11 2 8 7" xfId="276"/>
    <cellStyle name="Обычный 11 2 8 7 2" xfId="277"/>
    <cellStyle name="Обычный 11 2 8 8" xfId="278"/>
    <cellStyle name="Обычный 11 2 8 8 2" xfId="279"/>
    <cellStyle name="Обычный 11 2 8 9" xfId="280"/>
    <cellStyle name="Обычный 11 2 9" xfId="281"/>
    <cellStyle name="Обычный 11 2 9 2" xfId="282"/>
    <cellStyle name="Обычный 11 3" xfId="283"/>
    <cellStyle name="Обычный 11 3 10" xfId="284"/>
    <cellStyle name="Обычный 11 3 2" xfId="285"/>
    <cellStyle name="Обычный 11 3 2 2" xfId="286"/>
    <cellStyle name="Обычный 11 3 2 2 2" xfId="287"/>
    <cellStyle name="Обычный 11 3 2 3" xfId="288"/>
    <cellStyle name="Обычный 11 3 2 3 2" xfId="289"/>
    <cellStyle name="Обычный 11 3 2 4" xfId="290"/>
    <cellStyle name="Обычный 11 3 2 4 2" xfId="291"/>
    <cellStyle name="Обычный 11 3 2 5" xfId="292"/>
    <cellStyle name="Обычный 11 3 2 5 2" xfId="293"/>
    <cellStyle name="Обычный 11 3 2 6" xfId="294"/>
    <cellStyle name="Обычный 11 3 2 6 2" xfId="295"/>
    <cellStyle name="Обычный 11 3 2 7" xfId="296"/>
    <cellStyle name="Обычный 11 3 2 7 2" xfId="297"/>
    <cellStyle name="Обычный 11 3 2 8" xfId="298"/>
    <cellStyle name="Обычный 11 3 2 8 2" xfId="299"/>
    <cellStyle name="Обычный 11 3 2 9" xfId="300"/>
    <cellStyle name="Обычный 11 3 3" xfId="301"/>
    <cellStyle name="Обычный 11 3 3 2" xfId="302"/>
    <cellStyle name="Обычный 11 3 4" xfId="303"/>
    <cellStyle name="Обычный 11 3 4 2" xfId="304"/>
    <cellStyle name="Обычный 11 3 5" xfId="305"/>
    <cellStyle name="Обычный 11 3 5 2" xfId="306"/>
    <cellStyle name="Обычный 11 3 6" xfId="307"/>
    <cellStyle name="Обычный 11 3 6 2" xfId="308"/>
    <cellStyle name="Обычный 11 3 7" xfId="309"/>
    <cellStyle name="Обычный 11 3 7 2" xfId="310"/>
    <cellStyle name="Обычный 11 3 8" xfId="311"/>
    <cellStyle name="Обычный 11 3 8 2" xfId="312"/>
    <cellStyle name="Обычный 11 3 9" xfId="313"/>
    <cellStyle name="Обычный 11 3 9 2" xfId="314"/>
    <cellStyle name="Обычный 11 4" xfId="315"/>
    <cellStyle name="Обычный 11 4 10" xfId="316"/>
    <cellStyle name="Обычный 11 4 2" xfId="317"/>
    <cellStyle name="Обычный 11 4 2 2" xfId="318"/>
    <cellStyle name="Обычный 11 4 2 2 2" xfId="319"/>
    <cellStyle name="Обычный 11 4 2 3" xfId="320"/>
    <cellStyle name="Обычный 11 4 2 3 2" xfId="321"/>
    <cellStyle name="Обычный 11 4 2 4" xfId="322"/>
    <cellStyle name="Обычный 11 4 2 4 2" xfId="323"/>
    <cellStyle name="Обычный 11 4 2 5" xfId="324"/>
    <cellStyle name="Обычный 11 4 2 5 2" xfId="325"/>
    <cellStyle name="Обычный 11 4 2 6" xfId="326"/>
    <cellStyle name="Обычный 11 4 2 6 2" xfId="327"/>
    <cellStyle name="Обычный 11 4 2 7" xfId="328"/>
    <cellStyle name="Обычный 11 4 2 7 2" xfId="329"/>
    <cellStyle name="Обычный 11 4 2 8" xfId="330"/>
    <cellStyle name="Обычный 11 4 2 8 2" xfId="331"/>
    <cellStyle name="Обычный 11 4 2 9" xfId="332"/>
    <cellStyle name="Обычный 11 4 3" xfId="333"/>
    <cellStyle name="Обычный 11 4 3 2" xfId="334"/>
    <cellStyle name="Обычный 11 4 4" xfId="335"/>
    <cellStyle name="Обычный 11 4 4 2" xfId="336"/>
    <cellStyle name="Обычный 11 4 5" xfId="337"/>
    <cellStyle name="Обычный 11 4 5 2" xfId="338"/>
    <cellStyle name="Обычный 11 4 6" xfId="339"/>
    <cellStyle name="Обычный 11 4 6 2" xfId="340"/>
    <cellStyle name="Обычный 11 4 7" xfId="341"/>
    <cellStyle name="Обычный 11 4 7 2" xfId="342"/>
    <cellStyle name="Обычный 11 4 8" xfId="343"/>
    <cellStyle name="Обычный 11 4 8 2" xfId="344"/>
    <cellStyle name="Обычный 11 4 9" xfId="345"/>
    <cellStyle name="Обычный 11 4 9 2" xfId="346"/>
    <cellStyle name="Обычный 11 5" xfId="347"/>
    <cellStyle name="Обычный 11 5 10" xfId="348"/>
    <cellStyle name="Обычный 11 5 2" xfId="349"/>
    <cellStyle name="Обычный 11 5 2 2" xfId="350"/>
    <cellStyle name="Обычный 11 5 2 2 2" xfId="351"/>
    <cellStyle name="Обычный 11 5 2 3" xfId="352"/>
    <cellStyle name="Обычный 11 5 2 3 2" xfId="353"/>
    <cellStyle name="Обычный 11 5 2 4" xfId="354"/>
    <cellStyle name="Обычный 11 5 2 4 2" xfId="355"/>
    <cellStyle name="Обычный 11 5 2 5" xfId="356"/>
    <cellStyle name="Обычный 11 5 2 5 2" xfId="357"/>
    <cellStyle name="Обычный 11 5 2 6" xfId="358"/>
    <cellStyle name="Обычный 11 5 2 6 2" xfId="359"/>
    <cellStyle name="Обычный 11 5 2 7" xfId="360"/>
    <cellStyle name="Обычный 11 5 2 7 2" xfId="361"/>
    <cellStyle name="Обычный 11 5 2 8" xfId="362"/>
    <cellStyle name="Обычный 11 5 2 8 2" xfId="363"/>
    <cellStyle name="Обычный 11 5 2 9" xfId="364"/>
    <cellStyle name="Обычный 11 5 3" xfId="365"/>
    <cellStyle name="Обычный 11 5 3 2" xfId="366"/>
    <cellStyle name="Обычный 11 5 4" xfId="367"/>
    <cellStyle name="Обычный 11 5 4 2" xfId="368"/>
    <cellStyle name="Обычный 11 5 5" xfId="369"/>
    <cellStyle name="Обычный 11 5 5 2" xfId="370"/>
    <cellStyle name="Обычный 11 5 6" xfId="371"/>
    <cellStyle name="Обычный 11 5 6 2" xfId="372"/>
    <cellStyle name="Обычный 11 5 7" xfId="373"/>
    <cellStyle name="Обычный 11 5 7 2" xfId="374"/>
    <cellStyle name="Обычный 11 5 8" xfId="375"/>
    <cellStyle name="Обычный 11 5 8 2" xfId="376"/>
    <cellStyle name="Обычный 11 5 9" xfId="377"/>
    <cellStyle name="Обычный 11 5 9 2" xfId="378"/>
    <cellStyle name="Обычный 11 6" xfId="379"/>
    <cellStyle name="Обычный 11 6 10" xfId="380"/>
    <cellStyle name="Обычный 11 6 2" xfId="381"/>
    <cellStyle name="Обычный 11 6 2 2" xfId="382"/>
    <cellStyle name="Обычный 11 6 2 2 2" xfId="383"/>
    <cellStyle name="Обычный 11 6 2 3" xfId="384"/>
    <cellStyle name="Обычный 11 6 2 3 2" xfId="385"/>
    <cellStyle name="Обычный 11 6 2 4" xfId="386"/>
    <cellStyle name="Обычный 11 6 2 4 2" xfId="387"/>
    <cellStyle name="Обычный 11 6 2 5" xfId="388"/>
    <cellStyle name="Обычный 11 6 2 5 2" xfId="389"/>
    <cellStyle name="Обычный 11 6 2 6" xfId="390"/>
    <cellStyle name="Обычный 11 6 2 6 2" xfId="391"/>
    <cellStyle name="Обычный 11 6 2 7" xfId="392"/>
    <cellStyle name="Обычный 11 6 2 7 2" xfId="393"/>
    <cellStyle name="Обычный 11 6 2 8" xfId="394"/>
    <cellStyle name="Обычный 11 6 2 8 2" xfId="395"/>
    <cellStyle name="Обычный 11 6 2 9" xfId="396"/>
    <cellStyle name="Обычный 11 6 3" xfId="397"/>
    <cellStyle name="Обычный 11 6 3 2" xfId="398"/>
    <cellStyle name="Обычный 11 6 4" xfId="399"/>
    <cellStyle name="Обычный 11 6 4 2" xfId="400"/>
    <cellStyle name="Обычный 11 6 5" xfId="401"/>
    <cellStyle name="Обычный 11 6 5 2" xfId="402"/>
    <cellStyle name="Обычный 11 6 6" xfId="403"/>
    <cellStyle name="Обычный 11 6 6 2" xfId="404"/>
    <cellStyle name="Обычный 11 6 7" xfId="405"/>
    <cellStyle name="Обычный 11 6 7 2" xfId="406"/>
    <cellStyle name="Обычный 11 6 8" xfId="407"/>
    <cellStyle name="Обычный 11 6 8 2" xfId="408"/>
    <cellStyle name="Обычный 11 6 9" xfId="409"/>
    <cellStyle name="Обычный 11 6 9 2" xfId="410"/>
    <cellStyle name="Обычный 11 7" xfId="411"/>
    <cellStyle name="Обычный 11 7 10" xfId="412"/>
    <cellStyle name="Обычный 11 7 2" xfId="413"/>
    <cellStyle name="Обычный 11 7 2 2" xfId="414"/>
    <cellStyle name="Обычный 11 7 2 2 2" xfId="415"/>
    <cellStyle name="Обычный 11 7 2 3" xfId="416"/>
    <cellStyle name="Обычный 11 7 2 3 2" xfId="417"/>
    <cellStyle name="Обычный 11 7 2 4" xfId="418"/>
    <cellStyle name="Обычный 11 7 2 4 2" xfId="419"/>
    <cellStyle name="Обычный 11 7 2 5" xfId="420"/>
    <cellStyle name="Обычный 11 7 2 5 2" xfId="421"/>
    <cellStyle name="Обычный 11 7 2 6" xfId="422"/>
    <cellStyle name="Обычный 11 7 2 6 2" xfId="423"/>
    <cellStyle name="Обычный 11 7 2 7" xfId="424"/>
    <cellStyle name="Обычный 11 7 2 7 2" xfId="425"/>
    <cellStyle name="Обычный 11 7 2 8" xfId="426"/>
    <cellStyle name="Обычный 11 7 2 8 2" xfId="427"/>
    <cellStyle name="Обычный 11 7 2 9" xfId="428"/>
    <cellStyle name="Обычный 11 7 3" xfId="429"/>
    <cellStyle name="Обычный 11 7 3 2" xfId="430"/>
    <cellStyle name="Обычный 11 7 4" xfId="431"/>
    <cellStyle name="Обычный 11 7 4 2" xfId="432"/>
    <cellStyle name="Обычный 11 7 5" xfId="433"/>
    <cellStyle name="Обычный 11 7 5 2" xfId="434"/>
    <cellStyle name="Обычный 11 7 6" xfId="435"/>
    <cellStyle name="Обычный 11 7 6 2" xfId="436"/>
    <cellStyle name="Обычный 11 7 7" xfId="437"/>
    <cellStyle name="Обычный 11 7 7 2" xfId="438"/>
    <cellStyle name="Обычный 11 7 8" xfId="439"/>
    <cellStyle name="Обычный 11 7 8 2" xfId="440"/>
    <cellStyle name="Обычный 11 7 9" xfId="441"/>
    <cellStyle name="Обычный 11 7 9 2" xfId="442"/>
    <cellStyle name="Обычный 11 8" xfId="443"/>
    <cellStyle name="Обычный 11 8 10" xfId="444"/>
    <cellStyle name="Обычный 11 8 2" xfId="445"/>
    <cellStyle name="Обычный 11 8 2 2" xfId="446"/>
    <cellStyle name="Обычный 11 8 2 2 2" xfId="447"/>
    <cellStyle name="Обычный 11 8 2 3" xfId="448"/>
    <cellStyle name="Обычный 11 8 2 3 2" xfId="449"/>
    <cellStyle name="Обычный 11 8 2 4" xfId="450"/>
    <cellStyle name="Обычный 11 8 2 4 2" xfId="451"/>
    <cellStyle name="Обычный 11 8 2 5" xfId="452"/>
    <cellStyle name="Обычный 11 8 2 5 2" xfId="453"/>
    <cellStyle name="Обычный 11 8 2 6" xfId="454"/>
    <cellStyle name="Обычный 11 8 2 6 2" xfId="455"/>
    <cellStyle name="Обычный 11 8 2 7" xfId="456"/>
    <cellStyle name="Обычный 11 8 2 7 2" xfId="457"/>
    <cellStyle name="Обычный 11 8 2 8" xfId="458"/>
    <cellStyle name="Обычный 11 8 2 8 2" xfId="459"/>
    <cellStyle name="Обычный 11 8 2 9" xfId="460"/>
    <cellStyle name="Обычный 11 8 3" xfId="461"/>
    <cellStyle name="Обычный 11 8 3 2" xfId="462"/>
    <cellStyle name="Обычный 11 8 4" xfId="463"/>
    <cellStyle name="Обычный 11 8 4 2" xfId="464"/>
    <cellStyle name="Обычный 11 8 5" xfId="465"/>
    <cellStyle name="Обычный 11 8 5 2" xfId="466"/>
    <cellStyle name="Обычный 11 8 6" xfId="467"/>
    <cellStyle name="Обычный 11 8 6 2" xfId="468"/>
    <cellStyle name="Обычный 11 8 7" xfId="469"/>
    <cellStyle name="Обычный 11 8 7 2" xfId="470"/>
    <cellStyle name="Обычный 11 8 8" xfId="471"/>
    <cellStyle name="Обычный 11 8 8 2" xfId="472"/>
    <cellStyle name="Обычный 11 8 9" xfId="473"/>
    <cellStyle name="Обычный 11 8 9 2" xfId="474"/>
    <cellStyle name="Обычный 11 9" xfId="475"/>
    <cellStyle name="Обычный 11 9 2" xfId="476"/>
    <cellStyle name="Обычный 11 9 2 2" xfId="477"/>
    <cellStyle name="Обычный 11 9 3" xfId="478"/>
    <cellStyle name="Обычный 11 9 3 2" xfId="479"/>
    <cellStyle name="Обычный 11 9 4" xfId="480"/>
    <cellStyle name="Обычный 11 9 4 2" xfId="481"/>
    <cellStyle name="Обычный 11 9 5" xfId="482"/>
    <cellStyle name="Обычный 11 9 5 2" xfId="483"/>
    <cellStyle name="Обычный 11 9 6" xfId="484"/>
    <cellStyle name="Обычный 11 9 6 2" xfId="485"/>
    <cellStyle name="Обычный 11 9 7" xfId="486"/>
    <cellStyle name="Обычный 11 9 7 2" xfId="487"/>
    <cellStyle name="Обычный 11 9 8" xfId="488"/>
    <cellStyle name="Обычный 11 9 8 2" xfId="489"/>
    <cellStyle name="Обычный 11 9 9" xfId="490"/>
    <cellStyle name="Обычный 12" xfId="491"/>
    <cellStyle name="Обычный 12 10" xfId="492"/>
    <cellStyle name="Обычный 12 2" xfId="493"/>
    <cellStyle name="Обычный 12 2 2" xfId="494"/>
    <cellStyle name="Обычный 12 2 2 2" xfId="495"/>
    <cellStyle name="Обычный 12 2 3" xfId="496"/>
    <cellStyle name="Обычный 12 2 3 2" xfId="497"/>
    <cellStyle name="Обычный 12 2 4" xfId="498"/>
    <cellStyle name="Обычный 12 2 4 2" xfId="499"/>
    <cellStyle name="Обычный 12 2 5" xfId="500"/>
    <cellStyle name="Обычный 12 2 5 2" xfId="501"/>
    <cellStyle name="Обычный 12 2 6" xfId="502"/>
    <cellStyle name="Обычный 12 2 6 2" xfId="503"/>
    <cellStyle name="Обычный 12 2 7" xfId="504"/>
    <cellStyle name="Обычный 12 2 7 2" xfId="505"/>
    <cellStyle name="Обычный 12 2 8" xfId="506"/>
    <cellStyle name="Обычный 12 2 8 2" xfId="507"/>
    <cellStyle name="Обычный 12 2 9" xfId="508"/>
    <cellStyle name="Обычный 12 3" xfId="509"/>
    <cellStyle name="Обычный 12 3 2" xfId="510"/>
    <cellStyle name="Обычный 12 4" xfId="511"/>
    <cellStyle name="Обычный 12 4 2" xfId="512"/>
    <cellStyle name="Обычный 12 5" xfId="513"/>
    <cellStyle name="Обычный 12 5 2" xfId="514"/>
    <cellStyle name="Обычный 12 6" xfId="515"/>
    <cellStyle name="Обычный 12 6 2" xfId="516"/>
    <cellStyle name="Обычный 12 7" xfId="517"/>
    <cellStyle name="Обычный 12 7 2" xfId="518"/>
    <cellStyle name="Обычный 12 8" xfId="519"/>
    <cellStyle name="Обычный 12 8 2" xfId="520"/>
    <cellStyle name="Обычный 12 9" xfId="521"/>
    <cellStyle name="Обычный 12 9 2" xfId="522"/>
    <cellStyle name="Обычный 13" xfId="523"/>
    <cellStyle name="Обычный 13 2" xfId="524"/>
    <cellStyle name="Обычный 14" xfId="525"/>
    <cellStyle name="Обычный 14 2" xfId="526"/>
    <cellStyle name="Обычный 15" xfId="527"/>
    <cellStyle name="Обычный 15 2" xfId="528"/>
    <cellStyle name="Обычный 16" xfId="529"/>
    <cellStyle name="Обычный 16 2" xfId="530"/>
    <cellStyle name="Обычный 17" xfId="531"/>
    <cellStyle name="Обычный 17 2" xfId="532"/>
    <cellStyle name="Обычный 18" xfId="533"/>
    <cellStyle name="Обычный 18 2" xfId="534"/>
    <cellStyle name="Обычный 19" xfId="535"/>
    <cellStyle name="Обычный 19 2" xfId="536"/>
    <cellStyle name="Обычный 2" xfId="1"/>
    <cellStyle name="Обычный 2 2" xfId="537"/>
    <cellStyle name="Обычный 2 7" xfId="538"/>
    <cellStyle name="Обычный 20" xfId="539"/>
    <cellStyle name="Обычный 20 2" xfId="540"/>
    <cellStyle name="Обычный 21" xfId="541"/>
    <cellStyle name="Обычный 22" xfId="542"/>
    <cellStyle name="Обычный 3" xfId="543"/>
    <cellStyle name="Обычный 3 2" xfId="544"/>
    <cellStyle name="Обычный 4" xfId="545"/>
    <cellStyle name="Обычный 4 10" xfId="546"/>
    <cellStyle name="Обычный 4 10 2" xfId="547"/>
    <cellStyle name="Обычный 4 11" xfId="548"/>
    <cellStyle name="Обычный 4 11 2" xfId="549"/>
    <cellStyle name="Обычный 4 12" xfId="550"/>
    <cellStyle name="Обычный 4 12 2" xfId="551"/>
    <cellStyle name="Обычный 4 13" xfId="552"/>
    <cellStyle name="Обычный 4 13 2" xfId="553"/>
    <cellStyle name="Обычный 4 14" xfId="554"/>
    <cellStyle name="Обычный 4 14 2" xfId="555"/>
    <cellStyle name="Обычный 4 15" xfId="556"/>
    <cellStyle name="Обычный 4 15 2" xfId="557"/>
    <cellStyle name="Обычный 4 16" xfId="558"/>
    <cellStyle name="Обычный 4 16 2" xfId="559"/>
    <cellStyle name="Обычный 4 17" xfId="560"/>
    <cellStyle name="Обычный 4 2" xfId="561"/>
    <cellStyle name="Обычный 4 2 10" xfId="562"/>
    <cellStyle name="Обычный 4 2 2" xfId="563"/>
    <cellStyle name="Обычный 4 2 2 2" xfId="564"/>
    <cellStyle name="Обычный 4 2 2 2 2" xfId="565"/>
    <cellStyle name="Обычный 4 2 2 3" xfId="566"/>
    <cellStyle name="Обычный 4 2 2 3 2" xfId="567"/>
    <cellStyle name="Обычный 4 2 2 4" xfId="568"/>
    <cellStyle name="Обычный 4 2 2 4 2" xfId="569"/>
    <cellStyle name="Обычный 4 2 2 5" xfId="570"/>
    <cellStyle name="Обычный 4 2 2 5 2" xfId="571"/>
    <cellStyle name="Обычный 4 2 2 6" xfId="572"/>
    <cellStyle name="Обычный 4 2 2 6 2" xfId="573"/>
    <cellStyle name="Обычный 4 2 2 7" xfId="574"/>
    <cellStyle name="Обычный 4 2 2 7 2" xfId="575"/>
    <cellStyle name="Обычный 4 2 2 8" xfId="576"/>
    <cellStyle name="Обычный 4 2 2 8 2" xfId="577"/>
    <cellStyle name="Обычный 4 2 2 9" xfId="578"/>
    <cellStyle name="Обычный 4 2 3" xfId="579"/>
    <cellStyle name="Обычный 4 2 3 2" xfId="580"/>
    <cellStyle name="Обычный 4 2 4" xfId="581"/>
    <cellStyle name="Обычный 4 2 4 2" xfId="582"/>
    <cellStyle name="Обычный 4 2 5" xfId="583"/>
    <cellStyle name="Обычный 4 2 5 2" xfId="584"/>
    <cellStyle name="Обычный 4 2 6" xfId="585"/>
    <cellStyle name="Обычный 4 2 6 2" xfId="586"/>
    <cellStyle name="Обычный 4 2 7" xfId="587"/>
    <cellStyle name="Обычный 4 2 7 2" xfId="588"/>
    <cellStyle name="Обычный 4 2 8" xfId="589"/>
    <cellStyle name="Обычный 4 2 8 2" xfId="590"/>
    <cellStyle name="Обычный 4 2 9" xfId="591"/>
    <cellStyle name="Обычный 4 2 9 2" xfId="592"/>
    <cellStyle name="Обычный 4 3" xfId="593"/>
    <cellStyle name="Обычный 4 3 10" xfId="594"/>
    <cellStyle name="Обычный 4 3 2" xfId="595"/>
    <cellStyle name="Обычный 4 3 2 2" xfId="596"/>
    <cellStyle name="Обычный 4 3 2 2 2" xfId="597"/>
    <cellStyle name="Обычный 4 3 2 3" xfId="598"/>
    <cellStyle name="Обычный 4 3 2 3 2" xfId="599"/>
    <cellStyle name="Обычный 4 3 2 4" xfId="600"/>
    <cellStyle name="Обычный 4 3 2 4 2" xfId="601"/>
    <cellStyle name="Обычный 4 3 2 5" xfId="602"/>
    <cellStyle name="Обычный 4 3 2 5 2" xfId="603"/>
    <cellStyle name="Обычный 4 3 2 6" xfId="604"/>
    <cellStyle name="Обычный 4 3 2 6 2" xfId="605"/>
    <cellStyle name="Обычный 4 3 2 7" xfId="606"/>
    <cellStyle name="Обычный 4 3 2 7 2" xfId="607"/>
    <cellStyle name="Обычный 4 3 2 8" xfId="608"/>
    <cellStyle name="Обычный 4 3 2 8 2" xfId="609"/>
    <cellStyle name="Обычный 4 3 2 9" xfId="610"/>
    <cellStyle name="Обычный 4 3 3" xfId="611"/>
    <cellStyle name="Обычный 4 3 3 2" xfId="612"/>
    <cellStyle name="Обычный 4 3 4" xfId="613"/>
    <cellStyle name="Обычный 4 3 4 2" xfId="614"/>
    <cellStyle name="Обычный 4 3 5" xfId="615"/>
    <cellStyle name="Обычный 4 3 5 2" xfId="616"/>
    <cellStyle name="Обычный 4 3 6" xfId="617"/>
    <cellStyle name="Обычный 4 3 6 2" xfId="618"/>
    <cellStyle name="Обычный 4 3 7" xfId="619"/>
    <cellStyle name="Обычный 4 3 7 2" xfId="620"/>
    <cellStyle name="Обычный 4 3 8" xfId="621"/>
    <cellStyle name="Обычный 4 3 8 2" xfId="622"/>
    <cellStyle name="Обычный 4 3 9" xfId="623"/>
    <cellStyle name="Обычный 4 3 9 2" xfId="624"/>
    <cellStyle name="Обычный 4 4" xfId="625"/>
    <cellStyle name="Обычный 4 4 10" xfId="626"/>
    <cellStyle name="Обычный 4 4 2" xfId="627"/>
    <cellStyle name="Обычный 4 4 2 2" xfId="628"/>
    <cellStyle name="Обычный 4 4 2 2 2" xfId="629"/>
    <cellStyle name="Обычный 4 4 2 3" xfId="630"/>
    <cellStyle name="Обычный 4 4 2 3 2" xfId="631"/>
    <cellStyle name="Обычный 4 4 2 4" xfId="632"/>
    <cellStyle name="Обычный 4 4 2 4 2" xfId="633"/>
    <cellStyle name="Обычный 4 4 2 5" xfId="634"/>
    <cellStyle name="Обычный 4 4 2 5 2" xfId="635"/>
    <cellStyle name="Обычный 4 4 2 6" xfId="636"/>
    <cellStyle name="Обычный 4 4 2 6 2" xfId="637"/>
    <cellStyle name="Обычный 4 4 2 7" xfId="638"/>
    <cellStyle name="Обычный 4 4 2 7 2" xfId="639"/>
    <cellStyle name="Обычный 4 4 2 8" xfId="640"/>
    <cellStyle name="Обычный 4 4 2 8 2" xfId="641"/>
    <cellStyle name="Обычный 4 4 2 9" xfId="642"/>
    <cellStyle name="Обычный 4 4 3" xfId="643"/>
    <cellStyle name="Обычный 4 4 3 2" xfId="644"/>
    <cellStyle name="Обычный 4 4 4" xfId="645"/>
    <cellStyle name="Обычный 4 4 4 2" xfId="646"/>
    <cellStyle name="Обычный 4 4 5" xfId="647"/>
    <cellStyle name="Обычный 4 4 5 2" xfId="648"/>
    <cellStyle name="Обычный 4 4 6" xfId="649"/>
    <cellStyle name="Обычный 4 4 6 2" xfId="650"/>
    <cellStyle name="Обычный 4 4 7" xfId="651"/>
    <cellStyle name="Обычный 4 4 7 2" xfId="652"/>
    <cellStyle name="Обычный 4 4 8" xfId="653"/>
    <cellStyle name="Обычный 4 4 8 2" xfId="654"/>
    <cellStyle name="Обычный 4 4 9" xfId="655"/>
    <cellStyle name="Обычный 4 4 9 2" xfId="656"/>
    <cellStyle name="Обычный 4 5" xfId="657"/>
    <cellStyle name="Обычный 4 5 10" xfId="658"/>
    <cellStyle name="Обычный 4 5 2" xfId="659"/>
    <cellStyle name="Обычный 4 5 2 2" xfId="660"/>
    <cellStyle name="Обычный 4 5 2 2 2" xfId="661"/>
    <cellStyle name="Обычный 4 5 2 3" xfId="662"/>
    <cellStyle name="Обычный 4 5 2 3 2" xfId="663"/>
    <cellStyle name="Обычный 4 5 2 4" xfId="664"/>
    <cellStyle name="Обычный 4 5 2 4 2" xfId="665"/>
    <cellStyle name="Обычный 4 5 2 5" xfId="666"/>
    <cellStyle name="Обычный 4 5 2 5 2" xfId="667"/>
    <cellStyle name="Обычный 4 5 2 6" xfId="668"/>
    <cellStyle name="Обычный 4 5 2 6 2" xfId="669"/>
    <cellStyle name="Обычный 4 5 2 7" xfId="670"/>
    <cellStyle name="Обычный 4 5 2 7 2" xfId="671"/>
    <cellStyle name="Обычный 4 5 2 8" xfId="672"/>
    <cellStyle name="Обычный 4 5 2 8 2" xfId="673"/>
    <cellStyle name="Обычный 4 5 2 9" xfId="674"/>
    <cellStyle name="Обычный 4 5 3" xfId="675"/>
    <cellStyle name="Обычный 4 5 3 2" xfId="676"/>
    <cellStyle name="Обычный 4 5 4" xfId="677"/>
    <cellStyle name="Обычный 4 5 4 2" xfId="678"/>
    <cellStyle name="Обычный 4 5 5" xfId="679"/>
    <cellStyle name="Обычный 4 5 5 2" xfId="680"/>
    <cellStyle name="Обычный 4 5 6" xfId="681"/>
    <cellStyle name="Обычный 4 5 6 2" xfId="682"/>
    <cellStyle name="Обычный 4 5 7" xfId="683"/>
    <cellStyle name="Обычный 4 5 7 2" xfId="684"/>
    <cellStyle name="Обычный 4 5 8" xfId="685"/>
    <cellStyle name="Обычный 4 5 8 2" xfId="686"/>
    <cellStyle name="Обычный 4 5 9" xfId="687"/>
    <cellStyle name="Обычный 4 5 9 2" xfId="688"/>
    <cellStyle name="Обычный 4 6" xfId="689"/>
    <cellStyle name="Обычный 4 6 10" xfId="690"/>
    <cellStyle name="Обычный 4 6 2" xfId="691"/>
    <cellStyle name="Обычный 4 6 2 2" xfId="692"/>
    <cellStyle name="Обычный 4 6 2 2 2" xfId="693"/>
    <cellStyle name="Обычный 4 6 2 3" xfId="694"/>
    <cellStyle name="Обычный 4 6 2 3 2" xfId="695"/>
    <cellStyle name="Обычный 4 6 2 4" xfId="696"/>
    <cellStyle name="Обычный 4 6 2 4 2" xfId="697"/>
    <cellStyle name="Обычный 4 6 2 5" xfId="698"/>
    <cellStyle name="Обычный 4 6 2 5 2" xfId="699"/>
    <cellStyle name="Обычный 4 6 2 6" xfId="700"/>
    <cellStyle name="Обычный 4 6 2 6 2" xfId="701"/>
    <cellStyle name="Обычный 4 6 2 7" xfId="702"/>
    <cellStyle name="Обычный 4 6 2 7 2" xfId="703"/>
    <cellStyle name="Обычный 4 6 2 8" xfId="704"/>
    <cellStyle name="Обычный 4 6 2 8 2" xfId="705"/>
    <cellStyle name="Обычный 4 6 2 9" xfId="706"/>
    <cellStyle name="Обычный 4 6 3" xfId="707"/>
    <cellStyle name="Обычный 4 6 3 2" xfId="708"/>
    <cellStyle name="Обычный 4 6 4" xfId="709"/>
    <cellStyle name="Обычный 4 6 4 2" xfId="710"/>
    <cellStyle name="Обычный 4 6 5" xfId="711"/>
    <cellStyle name="Обычный 4 6 5 2" xfId="712"/>
    <cellStyle name="Обычный 4 6 6" xfId="713"/>
    <cellStyle name="Обычный 4 6 6 2" xfId="714"/>
    <cellStyle name="Обычный 4 6 7" xfId="715"/>
    <cellStyle name="Обычный 4 6 7 2" xfId="716"/>
    <cellStyle name="Обычный 4 6 8" xfId="717"/>
    <cellStyle name="Обычный 4 6 8 2" xfId="718"/>
    <cellStyle name="Обычный 4 6 9" xfId="719"/>
    <cellStyle name="Обычный 4 6 9 2" xfId="720"/>
    <cellStyle name="Обычный 4 7" xfId="721"/>
    <cellStyle name="Обычный 4 7 10" xfId="722"/>
    <cellStyle name="Обычный 4 7 2" xfId="723"/>
    <cellStyle name="Обычный 4 7 2 2" xfId="724"/>
    <cellStyle name="Обычный 4 7 2 2 2" xfId="725"/>
    <cellStyle name="Обычный 4 7 2 3" xfId="726"/>
    <cellStyle name="Обычный 4 7 2 3 2" xfId="727"/>
    <cellStyle name="Обычный 4 7 2 4" xfId="728"/>
    <cellStyle name="Обычный 4 7 2 4 2" xfId="729"/>
    <cellStyle name="Обычный 4 7 2 5" xfId="730"/>
    <cellStyle name="Обычный 4 7 2 5 2" xfId="731"/>
    <cellStyle name="Обычный 4 7 2 6" xfId="732"/>
    <cellStyle name="Обычный 4 7 2 6 2" xfId="733"/>
    <cellStyle name="Обычный 4 7 2 7" xfId="734"/>
    <cellStyle name="Обычный 4 7 2 7 2" xfId="735"/>
    <cellStyle name="Обычный 4 7 2 8" xfId="736"/>
    <cellStyle name="Обычный 4 7 2 8 2" xfId="737"/>
    <cellStyle name="Обычный 4 7 2 9" xfId="738"/>
    <cellStyle name="Обычный 4 7 3" xfId="739"/>
    <cellStyle name="Обычный 4 7 3 2" xfId="740"/>
    <cellStyle name="Обычный 4 7 4" xfId="741"/>
    <cellStyle name="Обычный 4 7 4 2" xfId="742"/>
    <cellStyle name="Обычный 4 7 5" xfId="743"/>
    <cellStyle name="Обычный 4 7 5 2" xfId="744"/>
    <cellStyle name="Обычный 4 7 6" xfId="745"/>
    <cellStyle name="Обычный 4 7 6 2" xfId="746"/>
    <cellStyle name="Обычный 4 7 7" xfId="747"/>
    <cellStyle name="Обычный 4 7 7 2" xfId="748"/>
    <cellStyle name="Обычный 4 7 8" xfId="749"/>
    <cellStyle name="Обычный 4 7 8 2" xfId="750"/>
    <cellStyle name="Обычный 4 7 9" xfId="751"/>
    <cellStyle name="Обычный 4 7 9 2" xfId="752"/>
    <cellStyle name="Обычный 4 8" xfId="753"/>
    <cellStyle name="Обычный 4 8 2" xfId="754"/>
    <cellStyle name="Обычный 4 8 2 2" xfId="755"/>
    <cellStyle name="Обычный 4 8 3" xfId="756"/>
    <cellStyle name="Обычный 4 8 3 2" xfId="757"/>
    <cellStyle name="Обычный 4 8 4" xfId="758"/>
    <cellStyle name="Обычный 4 8 4 2" xfId="759"/>
    <cellStyle name="Обычный 4 8 5" xfId="760"/>
    <cellStyle name="Обычный 4 8 5 2" xfId="761"/>
    <cellStyle name="Обычный 4 8 6" xfId="762"/>
    <cellStyle name="Обычный 4 8 6 2" xfId="763"/>
    <cellStyle name="Обычный 4 8 7" xfId="764"/>
    <cellStyle name="Обычный 4 8 7 2" xfId="765"/>
    <cellStyle name="Обычный 4 8 8" xfId="766"/>
    <cellStyle name="Обычный 4 8 8 2" xfId="767"/>
    <cellStyle name="Обычный 4 8 9" xfId="768"/>
    <cellStyle name="Обычный 4 9" xfId="769"/>
    <cellStyle name="Обычный 4 9 2" xfId="770"/>
    <cellStyle name="Обычный 5" xfId="2"/>
    <cellStyle name="Обычный 6" xfId="771"/>
    <cellStyle name="Обычный 6 10" xfId="772"/>
    <cellStyle name="Обычный 6 2" xfId="773"/>
    <cellStyle name="Обычный 6 2 2" xfId="774"/>
    <cellStyle name="Обычный 6 2 2 2" xfId="775"/>
    <cellStyle name="Обычный 6 2 3" xfId="776"/>
    <cellStyle name="Обычный 6 2 3 2" xfId="777"/>
    <cellStyle name="Обычный 6 2 4" xfId="778"/>
    <cellStyle name="Обычный 6 2 4 2" xfId="779"/>
    <cellStyle name="Обычный 6 2 5" xfId="780"/>
    <cellStyle name="Обычный 6 2 5 2" xfId="781"/>
    <cellStyle name="Обычный 6 2 6" xfId="782"/>
    <cellStyle name="Обычный 6 2 6 2" xfId="783"/>
    <cellStyle name="Обычный 6 2 7" xfId="784"/>
    <cellStyle name="Обычный 6 2 7 2" xfId="785"/>
    <cellStyle name="Обычный 6 2 8" xfId="786"/>
    <cellStyle name="Обычный 6 2 8 2" xfId="787"/>
    <cellStyle name="Обычный 6 2 9" xfId="788"/>
    <cellStyle name="Обычный 6 3" xfId="789"/>
    <cellStyle name="Обычный 6 3 2" xfId="790"/>
    <cellStyle name="Обычный 6 4" xfId="791"/>
    <cellStyle name="Обычный 6 4 2" xfId="792"/>
    <cellStyle name="Обычный 6 5" xfId="793"/>
    <cellStyle name="Обычный 6 5 2" xfId="794"/>
    <cellStyle name="Обычный 6 6" xfId="795"/>
    <cellStyle name="Обычный 6 6 2" xfId="796"/>
    <cellStyle name="Обычный 6 7" xfId="797"/>
    <cellStyle name="Обычный 6 7 2" xfId="798"/>
    <cellStyle name="Обычный 6 8" xfId="799"/>
    <cellStyle name="Обычный 6 8 2" xfId="800"/>
    <cellStyle name="Обычный 6 9" xfId="801"/>
    <cellStyle name="Обычный 6 9 2" xfId="802"/>
    <cellStyle name="Обычный 7" xfId="803"/>
    <cellStyle name="Обычный 7 10" xfId="804"/>
    <cellStyle name="Обычный 7 2" xfId="805"/>
    <cellStyle name="Обычный 7 2 2" xfId="806"/>
    <cellStyle name="Обычный 7 2 2 2" xfId="807"/>
    <cellStyle name="Обычный 7 2 3" xfId="808"/>
    <cellStyle name="Обычный 7 2 3 2" xfId="809"/>
    <cellStyle name="Обычный 7 2 4" xfId="810"/>
    <cellStyle name="Обычный 7 2 4 2" xfId="811"/>
    <cellStyle name="Обычный 7 2 5" xfId="812"/>
    <cellStyle name="Обычный 7 2 5 2" xfId="813"/>
    <cellStyle name="Обычный 7 2 6" xfId="814"/>
    <cellStyle name="Обычный 7 2 6 2" xfId="815"/>
    <cellStyle name="Обычный 7 2 7" xfId="816"/>
    <cellStyle name="Обычный 7 2 7 2" xfId="817"/>
    <cellStyle name="Обычный 7 2 8" xfId="818"/>
    <cellStyle name="Обычный 7 2 8 2" xfId="819"/>
    <cellStyle name="Обычный 7 2 9" xfId="820"/>
    <cellStyle name="Обычный 7 3" xfId="821"/>
    <cellStyle name="Обычный 7 3 2" xfId="822"/>
    <cellStyle name="Обычный 7 4" xfId="823"/>
    <cellStyle name="Обычный 7 4 2" xfId="824"/>
    <cellStyle name="Обычный 7 5" xfId="825"/>
    <cellStyle name="Обычный 7 5 2" xfId="826"/>
    <cellStyle name="Обычный 7 6" xfId="827"/>
    <cellStyle name="Обычный 7 6 2" xfId="828"/>
    <cellStyle name="Обычный 7 7" xfId="829"/>
    <cellStyle name="Обычный 7 7 2" xfId="830"/>
    <cellStyle name="Обычный 7 8" xfId="831"/>
    <cellStyle name="Обычный 7 8 2" xfId="832"/>
    <cellStyle name="Обычный 7 9" xfId="833"/>
    <cellStyle name="Обычный 7 9 2" xfId="834"/>
    <cellStyle name="Обычный 8" xfId="835"/>
    <cellStyle name="Обычный 8 10" xfId="836"/>
    <cellStyle name="Обычный 8 2" xfId="837"/>
    <cellStyle name="Обычный 8 2 2" xfId="838"/>
    <cellStyle name="Обычный 8 2 2 2" xfId="839"/>
    <cellStyle name="Обычный 8 2 3" xfId="840"/>
    <cellStyle name="Обычный 8 2 3 2" xfId="841"/>
    <cellStyle name="Обычный 8 2 4" xfId="842"/>
    <cellStyle name="Обычный 8 2 4 2" xfId="843"/>
    <cellStyle name="Обычный 8 2 5" xfId="844"/>
    <cellStyle name="Обычный 8 2 5 2" xfId="845"/>
    <cellStyle name="Обычный 8 2 6" xfId="846"/>
    <cellStyle name="Обычный 8 2 6 2" xfId="847"/>
    <cellStyle name="Обычный 8 2 7" xfId="848"/>
    <cellStyle name="Обычный 8 2 7 2" xfId="849"/>
    <cellStyle name="Обычный 8 2 8" xfId="850"/>
    <cellStyle name="Обычный 8 2 8 2" xfId="851"/>
    <cellStyle name="Обычный 8 2 9" xfId="852"/>
    <cellStyle name="Обычный 8 3" xfId="853"/>
    <cellStyle name="Обычный 8 3 2" xfId="854"/>
    <cellStyle name="Обычный 8 4" xfId="855"/>
    <cellStyle name="Обычный 8 4 2" xfId="856"/>
    <cellStyle name="Обычный 8 5" xfId="857"/>
    <cellStyle name="Обычный 8 5 2" xfId="858"/>
    <cellStyle name="Обычный 8 6" xfId="859"/>
    <cellStyle name="Обычный 8 6 2" xfId="860"/>
    <cellStyle name="Обычный 8 7" xfId="861"/>
    <cellStyle name="Обычный 8 7 2" xfId="862"/>
    <cellStyle name="Обычный 8 8" xfId="863"/>
    <cellStyle name="Обычный 8 8 2" xfId="864"/>
    <cellStyle name="Обычный 8 9" xfId="865"/>
    <cellStyle name="Обычный 8 9 2" xfId="866"/>
    <cellStyle name="Обычный 9" xfId="867"/>
    <cellStyle name="Обычный 9 10" xfId="868"/>
    <cellStyle name="Обычный 9 2" xfId="869"/>
    <cellStyle name="Обычный 9 2 2" xfId="870"/>
    <cellStyle name="Обычный 9 2 2 2" xfId="871"/>
    <cellStyle name="Обычный 9 2 3" xfId="872"/>
    <cellStyle name="Обычный 9 2 3 2" xfId="873"/>
    <cellStyle name="Обычный 9 2 4" xfId="874"/>
    <cellStyle name="Обычный 9 2 4 2" xfId="875"/>
    <cellStyle name="Обычный 9 2 5" xfId="876"/>
    <cellStyle name="Обычный 9 2 5 2" xfId="877"/>
    <cellStyle name="Обычный 9 2 6" xfId="878"/>
    <cellStyle name="Обычный 9 2 6 2" xfId="879"/>
    <cellStyle name="Обычный 9 2 7" xfId="880"/>
    <cellStyle name="Обычный 9 2 7 2" xfId="881"/>
    <cellStyle name="Обычный 9 2 8" xfId="882"/>
    <cellStyle name="Обычный 9 2 8 2" xfId="883"/>
    <cellStyle name="Обычный 9 2 9" xfId="884"/>
    <cellStyle name="Обычный 9 3" xfId="885"/>
    <cellStyle name="Обычный 9 3 2" xfId="886"/>
    <cellStyle name="Обычный 9 4" xfId="887"/>
    <cellStyle name="Обычный 9 4 2" xfId="888"/>
    <cellStyle name="Обычный 9 5" xfId="889"/>
    <cellStyle name="Обычный 9 5 2" xfId="890"/>
    <cellStyle name="Обычный 9 6" xfId="891"/>
    <cellStyle name="Обычный 9 6 2" xfId="892"/>
    <cellStyle name="Обычный 9 7" xfId="893"/>
    <cellStyle name="Обычный 9 7 2" xfId="894"/>
    <cellStyle name="Обычный 9 8" xfId="895"/>
    <cellStyle name="Обычный 9 8 2" xfId="896"/>
    <cellStyle name="Обычный 9 9" xfId="897"/>
    <cellStyle name="Обычный 9 9 2" xfId="898"/>
    <cellStyle name="Процентный" xfId="3" builtinId="5"/>
    <cellStyle name="Финансовый" xfId="5" builtinId="3"/>
    <cellStyle name="Финансовы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207"/>
  <sheetViews>
    <sheetView topLeftCell="A168" zoomScale="90" zoomScaleNormal="90" workbookViewId="0">
      <selection activeCell="J183" sqref="J183:J187"/>
    </sheetView>
  </sheetViews>
  <sheetFormatPr defaultRowHeight="15" outlineLevelRow="1" x14ac:dyDescent="0.25"/>
  <cols>
    <col min="1" max="1" width="5.85546875" style="31" customWidth="1"/>
    <col min="2" max="2" width="38.7109375" style="1" customWidth="1"/>
    <col min="3" max="3" width="7.7109375" style="1" customWidth="1"/>
    <col min="4" max="4" width="15.28515625" style="1" customWidth="1"/>
    <col min="5" max="5" width="15.42578125" style="1" customWidth="1"/>
    <col min="6" max="6" width="11.42578125" style="1" bestFit="1" customWidth="1"/>
    <col min="7" max="7" width="41.5703125" style="1" customWidth="1"/>
    <col min="8" max="8" width="38.85546875" style="1" customWidth="1"/>
    <col min="9" max="9" width="10.28515625" style="1" customWidth="1"/>
    <col min="10" max="10" width="8.85546875" style="1"/>
    <col min="11" max="11" width="95.5703125" style="1" customWidth="1"/>
    <col min="12" max="16384" width="9.140625" style="1"/>
  </cols>
  <sheetData>
    <row r="1" spans="1:11" ht="26.45" customHeight="1" x14ac:dyDescent="0.25">
      <c r="A1" s="152" t="s">
        <v>21</v>
      </c>
      <c r="B1" s="152"/>
      <c r="C1" s="152"/>
      <c r="D1" s="152"/>
      <c r="E1" s="152"/>
      <c r="F1" s="152"/>
      <c r="G1" s="152"/>
      <c r="H1" s="152"/>
      <c r="I1" s="152"/>
      <c r="J1" s="152"/>
      <c r="K1" s="152"/>
    </row>
    <row r="2" spans="1:11" ht="26.45" customHeight="1" x14ac:dyDescent="0.25">
      <c r="A2" s="152" t="s">
        <v>73</v>
      </c>
      <c r="B2" s="152"/>
      <c r="C2" s="152"/>
      <c r="D2" s="152"/>
      <c r="E2" s="152"/>
      <c r="F2" s="152"/>
      <c r="G2" s="152"/>
      <c r="H2" s="152"/>
      <c r="I2" s="152"/>
      <c r="J2" s="152"/>
      <c r="K2" s="152"/>
    </row>
    <row r="3" spans="1:11" ht="26.45" customHeight="1" x14ac:dyDescent="0.25">
      <c r="A3" s="152" t="s">
        <v>225</v>
      </c>
      <c r="B3" s="152"/>
      <c r="C3" s="152"/>
      <c r="D3" s="152"/>
      <c r="E3" s="152"/>
      <c r="F3" s="152"/>
      <c r="G3" s="152"/>
      <c r="H3" s="152"/>
      <c r="I3" s="152"/>
      <c r="J3" s="152"/>
      <c r="K3" s="152"/>
    </row>
    <row r="5" spans="1:11" ht="28.15" customHeight="1" x14ac:dyDescent="0.25">
      <c r="A5" s="128" t="s">
        <v>68</v>
      </c>
      <c r="B5" s="118" t="s">
        <v>5</v>
      </c>
      <c r="C5" s="118" t="s">
        <v>17</v>
      </c>
      <c r="D5" s="118"/>
      <c r="E5" s="118"/>
      <c r="F5" s="151" t="s">
        <v>15</v>
      </c>
      <c r="G5" s="118" t="s">
        <v>6</v>
      </c>
      <c r="H5" s="118"/>
      <c r="I5" s="118"/>
      <c r="J5" s="118" t="s">
        <v>7</v>
      </c>
      <c r="K5" s="118" t="s">
        <v>16</v>
      </c>
    </row>
    <row r="6" spans="1:11" ht="62.25" customHeight="1" x14ac:dyDescent="0.25">
      <c r="A6" s="128"/>
      <c r="B6" s="118"/>
      <c r="C6" s="2" t="s">
        <v>8</v>
      </c>
      <c r="D6" s="2" t="s">
        <v>75</v>
      </c>
      <c r="E6" s="2" t="s">
        <v>213</v>
      </c>
      <c r="F6" s="151"/>
      <c r="G6" s="26" t="s">
        <v>9</v>
      </c>
      <c r="H6" s="2" t="s">
        <v>10</v>
      </c>
      <c r="I6" s="27" t="s">
        <v>11</v>
      </c>
      <c r="J6" s="118"/>
      <c r="K6" s="118"/>
    </row>
    <row r="7" spans="1:11" ht="21.75" customHeight="1" x14ac:dyDescent="0.25">
      <c r="A7" s="104"/>
      <c r="B7" s="118" t="s">
        <v>32</v>
      </c>
      <c r="C7" s="10" t="s">
        <v>12</v>
      </c>
      <c r="D7" s="18">
        <f>SUM(D8:D11)</f>
        <v>855989.6</v>
      </c>
      <c r="E7" s="19">
        <f>SUM(E8:E11)</f>
        <v>800753.7</v>
      </c>
      <c r="F7" s="8">
        <f>E7/D7*100</f>
        <v>93.547129544564555</v>
      </c>
      <c r="G7" s="153"/>
      <c r="H7" s="32" t="s">
        <v>18</v>
      </c>
      <c r="I7" s="28">
        <f>I32+I77+I158+I193</f>
        <v>19</v>
      </c>
      <c r="J7" s="118" t="s">
        <v>271</v>
      </c>
      <c r="K7" s="118"/>
    </row>
    <row r="8" spans="1:11" ht="18.75" customHeight="1" x14ac:dyDescent="0.25">
      <c r="A8" s="105"/>
      <c r="B8" s="118"/>
      <c r="C8" s="10" t="s">
        <v>0</v>
      </c>
      <c r="D8" s="18">
        <f t="shared" ref="D8:E11" si="0">D13+D18+D23+D28</f>
        <v>303196.09999999998</v>
      </c>
      <c r="E8" s="19">
        <f t="shared" si="0"/>
        <v>226259.80000000002</v>
      </c>
      <c r="F8" s="8">
        <f t="shared" ref="F8:F11" si="1">E8/D8*100</f>
        <v>74.624904476014052</v>
      </c>
      <c r="G8" s="153"/>
      <c r="H8" s="32" t="s">
        <v>13</v>
      </c>
      <c r="I8" s="28">
        <f>I33+I78+I159+I194</f>
        <v>8</v>
      </c>
      <c r="J8" s="118"/>
      <c r="K8" s="118"/>
    </row>
    <row r="9" spans="1:11" ht="18" customHeight="1" x14ac:dyDescent="0.25">
      <c r="A9" s="105"/>
      <c r="B9" s="118"/>
      <c r="C9" s="10" t="s">
        <v>1</v>
      </c>
      <c r="D9" s="18">
        <f t="shared" si="0"/>
        <v>192793.5</v>
      </c>
      <c r="E9" s="19">
        <f t="shared" si="0"/>
        <v>127429.59999999999</v>
      </c>
      <c r="F9" s="8">
        <f t="shared" si="1"/>
        <v>66.096419225751902</v>
      </c>
      <c r="G9" s="153"/>
      <c r="H9" s="32" t="s">
        <v>14</v>
      </c>
      <c r="I9" s="28">
        <f>I34+I79+I160+I195</f>
        <v>8</v>
      </c>
      <c r="J9" s="118"/>
      <c r="K9" s="118"/>
    </row>
    <row r="10" spans="1:11" ht="16.5" customHeight="1" x14ac:dyDescent="0.25">
      <c r="A10" s="105"/>
      <c r="B10" s="118"/>
      <c r="C10" s="10" t="s">
        <v>2</v>
      </c>
      <c r="D10" s="18">
        <f t="shared" si="0"/>
        <v>0</v>
      </c>
      <c r="E10" s="19">
        <f t="shared" si="0"/>
        <v>86589.6</v>
      </c>
      <c r="F10" s="8">
        <v>0</v>
      </c>
      <c r="G10" s="153"/>
      <c r="H10" s="32" t="s">
        <v>19</v>
      </c>
      <c r="I10" s="28">
        <f>I35+I80+I161+I196</f>
        <v>3</v>
      </c>
      <c r="J10" s="118"/>
      <c r="K10" s="118"/>
    </row>
    <row r="11" spans="1:11" ht="18" customHeight="1" x14ac:dyDescent="0.25">
      <c r="A11" s="106"/>
      <c r="B11" s="118"/>
      <c r="C11" s="10" t="s">
        <v>3</v>
      </c>
      <c r="D11" s="18">
        <f t="shared" si="0"/>
        <v>360000</v>
      </c>
      <c r="E11" s="19">
        <f t="shared" si="0"/>
        <v>360474.7</v>
      </c>
      <c r="F11" s="8">
        <f t="shared" si="1"/>
        <v>100.13186111111112</v>
      </c>
      <c r="G11" s="153"/>
      <c r="H11" s="32" t="s">
        <v>20</v>
      </c>
      <c r="I11" s="29">
        <f>I8/I7*100</f>
        <v>42.105263157894733</v>
      </c>
      <c r="J11" s="118"/>
      <c r="K11" s="118"/>
    </row>
    <row r="12" spans="1:11" ht="38.25" customHeight="1" x14ac:dyDescent="0.25">
      <c r="A12" s="104"/>
      <c r="B12" s="113" t="s">
        <v>4</v>
      </c>
      <c r="C12" s="11" t="s">
        <v>12</v>
      </c>
      <c r="D12" s="18">
        <f>SUM(D13:D16)</f>
        <v>344763.6</v>
      </c>
      <c r="E12" s="18">
        <f>SUM(E13:E16)</f>
        <v>296317</v>
      </c>
      <c r="F12" s="8">
        <f>E12/D12*100</f>
        <v>85.947878488332293</v>
      </c>
      <c r="G12" s="118"/>
      <c r="H12" s="32" t="s">
        <v>18</v>
      </c>
      <c r="I12" s="11">
        <v>9</v>
      </c>
      <c r="J12" s="118"/>
      <c r="K12" s="90" t="s">
        <v>268</v>
      </c>
    </row>
    <row r="13" spans="1:11" ht="37.5" customHeight="1" x14ac:dyDescent="0.25">
      <c r="A13" s="105"/>
      <c r="B13" s="113"/>
      <c r="C13" s="11" t="s">
        <v>0</v>
      </c>
      <c r="D13" s="18">
        <f>D73+D88+D93+D134+D204+D125+D146+D155</f>
        <v>207655.1</v>
      </c>
      <c r="E13" s="18">
        <f>E73+E88+E93+E134+E204+E125+E146+E155</f>
        <v>135368.40000000002</v>
      </c>
      <c r="F13" s="8">
        <f t="shared" ref="F13:F14" si="2">E13/D13*100</f>
        <v>65.189056276489239</v>
      </c>
      <c r="G13" s="118"/>
      <c r="H13" s="32" t="s">
        <v>13</v>
      </c>
      <c r="I13" s="11">
        <v>1</v>
      </c>
      <c r="J13" s="118"/>
      <c r="K13" s="91"/>
    </row>
    <row r="14" spans="1:11" ht="32.25" customHeight="1" x14ac:dyDescent="0.25">
      <c r="A14" s="105"/>
      <c r="B14" s="113"/>
      <c r="C14" s="11" t="s">
        <v>1</v>
      </c>
      <c r="D14" s="18">
        <f>D74+D89+D94+D130+D205+D143</f>
        <v>137108.5</v>
      </c>
      <c r="E14" s="18">
        <f>E74+E89+E94+E130+E205+E143</f>
        <v>74359</v>
      </c>
      <c r="F14" s="8">
        <f t="shared" si="2"/>
        <v>54.233690836089664</v>
      </c>
      <c r="G14" s="118"/>
      <c r="H14" s="32" t="s">
        <v>14</v>
      </c>
      <c r="I14" s="11">
        <v>6</v>
      </c>
      <c r="J14" s="118"/>
      <c r="K14" s="91"/>
    </row>
    <row r="15" spans="1:11" ht="33" customHeight="1" x14ac:dyDescent="0.25">
      <c r="A15" s="105"/>
      <c r="B15" s="113"/>
      <c r="C15" s="11" t="s">
        <v>2</v>
      </c>
      <c r="D15" s="18">
        <f>D157</f>
        <v>0</v>
      </c>
      <c r="E15" s="18">
        <f>E157</f>
        <v>86589.6</v>
      </c>
      <c r="F15" s="8">
        <v>0</v>
      </c>
      <c r="G15" s="118"/>
      <c r="H15" s="32" t="s">
        <v>19</v>
      </c>
      <c r="I15" s="11">
        <v>2</v>
      </c>
      <c r="J15" s="118"/>
      <c r="K15" s="91"/>
    </row>
    <row r="16" spans="1:11" ht="39.75" customHeight="1" x14ac:dyDescent="0.25">
      <c r="A16" s="106"/>
      <c r="B16" s="113"/>
      <c r="C16" s="11" t="s">
        <v>3</v>
      </c>
      <c r="D16" s="18">
        <v>0</v>
      </c>
      <c r="E16" s="18">
        <v>0</v>
      </c>
      <c r="F16" s="8"/>
      <c r="G16" s="118"/>
      <c r="H16" s="32" t="s">
        <v>20</v>
      </c>
      <c r="I16" s="8">
        <f>I13/I12*100</f>
        <v>11.111111111111111</v>
      </c>
      <c r="J16" s="118"/>
      <c r="K16" s="92"/>
    </row>
    <row r="17" spans="1:11" x14ac:dyDescent="0.25">
      <c r="A17" s="104"/>
      <c r="B17" s="113" t="s">
        <v>77</v>
      </c>
      <c r="C17" s="11" t="s">
        <v>12</v>
      </c>
      <c r="D17" s="18">
        <f>SUM(D18:D21)</f>
        <v>24779.299999999996</v>
      </c>
      <c r="E17" s="18">
        <f>SUM(E18:E21)</f>
        <v>19615.300000000003</v>
      </c>
      <c r="F17" s="8">
        <f>E17/D17*100</f>
        <v>79.160024698034277</v>
      </c>
      <c r="G17" s="118"/>
      <c r="H17" s="32" t="s">
        <v>18</v>
      </c>
      <c r="I17" s="11">
        <v>6</v>
      </c>
      <c r="J17" s="118"/>
      <c r="K17" s="150"/>
    </row>
    <row r="18" spans="1:11" x14ac:dyDescent="0.25">
      <c r="A18" s="105"/>
      <c r="B18" s="113"/>
      <c r="C18" s="11" t="s">
        <v>0</v>
      </c>
      <c r="D18" s="18">
        <f>D48+D43+D98+D103+D133</f>
        <v>22061.499999999996</v>
      </c>
      <c r="E18" s="18">
        <f>E48+E43+E98+E103+E133</f>
        <v>17411.900000000001</v>
      </c>
      <c r="F18" s="8">
        <f t="shared" ref="F18" si="3">E18/D18*100</f>
        <v>78.924370509711508</v>
      </c>
      <c r="G18" s="118"/>
      <c r="H18" s="32" t="s">
        <v>13</v>
      </c>
      <c r="I18" s="11">
        <v>3</v>
      </c>
      <c r="J18" s="118"/>
      <c r="K18" s="150"/>
    </row>
    <row r="19" spans="1:11" x14ac:dyDescent="0.25">
      <c r="A19" s="105"/>
      <c r="B19" s="113"/>
      <c r="C19" s="11" t="s">
        <v>1</v>
      </c>
      <c r="D19" s="18">
        <f>D44+D49+D99+D104+D129</f>
        <v>2717.8</v>
      </c>
      <c r="E19" s="18">
        <f>E44+E49+E99+E104+E129</f>
        <v>2203.4</v>
      </c>
      <c r="F19" s="8">
        <v>0</v>
      </c>
      <c r="G19" s="118"/>
      <c r="H19" s="32" t="s">
        <v>14</v>
      </c>
      <c r="I19" s="11">
        <v>2</v>
      </c>
      <c r="J19" s="118"/>
      <c r="K19" s="150"/>
    </row>
    <row r="20" spans="1:11" x14ac:dyDescent="0.25">
      <c r="A20" s="105"/>
      <c r="B20" s="113"/>
      <c r="C20" s="11" t="s">
        <v>2</v>
      </c>
      <c r="D20" s="18">
        <v>0</v>
      </c>
      <c r="E20" s="18">
        <v>0</v>
      </c>
      <c r="F20" s="8"/>
      <c r="G20" s="118"/>
      <c r="H20" s="32" t="s">
        <v>19</v>
      </c>
      <c r="I20" s="11">
        <v>1</v>
      </c>
      <c r="J20" s="118"/>
      <c r="K20" s="150"/>
    </row>
    <row r="21" spans="1:11" x14ac:dyDescent="0.25">
      <c r="A21" s="106"/>
      <c r="B21" s="113"/>
      <c r="C21" s="11" t="s">
        <v>3</v>
      </c>
      <c r="D21" s="18">
        <v>0</v>
      </c>
      <c r="E21" s="18">
        <v>0</v>
      </c>
      <c r="F21" s="8"/>
      <c r="G21" s="118"/>
      <c r="H21" s="32" t="s">
        <v>20</v>
      </c>
      <c r="I21" s="8">
        <f>I18/I17*100</f>
        <v>50</v>
      </c>
      <c r="J21" s="118"/>
      <c r="K21" s="150"/>
    </row>
    <row r="22" spans="1:11" x14ac:dyDescent="0.25">
      <c r="A22" s="104"/>
      <c r="B22" s="119" t="s">
        <v>273</v>
      </c>
      <c r="C22" s="11" t="s">
        <v>12</v>
      </c>
      <c r="D22" s="18">
        <f>SUM(D23:D26)</f>
        <v>476406.7</v>
      </c>
      <c r="E22" s="18">
        <f>SUM(E23:E26)</f>
        <v>476881.4</v>
      </c>
      <c r="F22" s="8">
        <f>E22/D22*100</f>
        <v>100.09964175566802</v>
      </c>
      <c r="G22" s="93"/>
      <c r="H22" s="32" t="s">
        <v>18</v>
      </c>
      <c r="I22" s="11">
        <v>3</v>
      </c>
      <c r="J22" s="93"/>
      <c r="K22" s="93"/>
    </row>
    <row r="23" spans="1:11" x14ac:dyDescent="0.25">
      <c r="A23" s="105"/>
      <c r="B23" s="120"/>
      <c r="C23" s="11" t="s">
        <v>0</v>
      </c>
      <c r="D23" s="4">
        <f>D164</f>
        <v>73479.5</v>
      </c>
      <c r="E23" s="4">
        <f>E164</f>
        <v>73479.5</v>
      </c>
      <c r="F23" s="8">
        <f t="shared" ref="F23:F26" si="4">E23/D23*100</f>
        <v>100</v>
      </c>
      <c r="G23" s="94"/>
      <c r="H23" s="32" t="s">
        <v>13</v>
      </c>
      <c r="I23" s="11">
        <v>3</v>
      </c>
      <c r="J23" s="94"/>
      <c r="K23" s="94"/>
    </row>
    <row r="24" spans="1:11" x14ac:dyDescent="0.25">
      <c r="A24" s="105"/>
      <c r="B24" s="120"/>
      <c r="C24" s="11" t="s">
        <v>1</v>
      </c>
      <c r="D24" s="4">
        <f>D165</f>
        <v>42927.199999999997</v>
      </c>
      <c r="E24" s="4">
        <f>E165</f>
        <v>42927.199999999997</v>
      </c>
      <c r="F24" s="8">
        <f t="shared" si="4"/>
        <v>100</v>
      </c>
      <c r="G24" s="94"/>
      <c r="H24" s="32" t="s">
        <v>14</v>
      </c>
      <c r="I24" s="11">
        <v>0</v>
      </c>
      <c r="J24" s="94"/>
      <c r="K24" s="94"/>
    </row>
    <row r="25" spans="1:11" x14ac:dyDescent="0.25">
      <c r="A25" s="105"/>
      <c r="B25" s="120"/>
      <c r="C25" s="11" t="s">
        <v>2</v>
      </c>
      <c r="D25" s="4">
        <f t="shared" ref="D25:E26" si="5">D166</f>
        <v>0</v>
      </c>
      <c r="E25" s="4">
        <f t="shared" si="5"/>
        <v>0</v>
      </c>
      <c r="F25" s="8">
        <v>0</v>
      </c>
      <c r="G25" s="94"/>
      <c r="H25" s="32" t="s">
        <v>19</v>
      </c>
      <c r="I25" s="11">
        <v>0</v>
      </c>
      <c r="J25" s="94"/>
      <c r="K25" s="94"/>
    </row>
    <row r="26" spans="1:11" x14ac:dyDescent="0.25">
      <c r="A26" s="106"/>
      <c r="B26" s="121"/>
      <c r="C26" s="11" t="s">
        <v>3</v>
      </c>
      <c r="D26" s="4">
        <f t="shared" si="5"/>
        <v>360000</v>
      </c>
      <c r="E26" s="4">
        <f t="shared" si="5"/>
        <v>360474.7</v>
      </c>
      <c r="F26" s="8">
        <f t="shared" si="4"/>
        <v>100.13186111111112</v>
      </c>
      <c r="G26" s="95"/>
      <c r="H26" s="32" t="s">
        <v>20</v>
      </c>
      <c r="I26" s="8">
        <f>I23/I22*100</f>
        <v>100</v>
      </c>
      <c r="J26" s="95"/>
      <c r="K26" s="95"/>
    </row>
    <row r="27" spans="1:11" ht="24" customHeight="1" x14ac:dyDescent="0.25">
      <c r="A27" s="104"/>
      <c r="B27" s="119" t="s">
        <v>270</v>
      </c>
      <c r="C27" s="11" t="s">
        <v>12</v>
      </c>
      <c r="D27" s="4">
        <f>SUM(D28:D31)</f>
        <v>10040</v>
      </c>
      <c r="E27" s="4">
        <f>SUM(E28:E31)</f>
        <v>7940</v>
      </c>
      <c r="F27" s="8">
        <f>E27/D27*100</f>
        <v>79.083665338645417</v>
      </c>
      <c r="G27" s="93"/>
      <c r="H27" s="32" t="s">
        <v>18</v>
      </c>
      <c r="I27" s="11">
        <v>1</v>
      </c>
      <c r="J27" s="93"/>
      <c r="K27" s="90"/>
    </row>
    <row r="28" spans="1:11" ht="22.5" customHeight="1" x14ac:dyDescent="0.25">
      <c r="A28" s="105"/>
      <c r="B28" s="120"/>
      <c r="C28" s="11" t="s">
        <v>0</v>
      </c>
      <c r="D28" s="4">
        <v>0</v>
      </c>
      <c r="E28" s="4">
        <v>0</v>
      </c>
      <c r="F28" s="8">
        <v>0</v>
      </c>
      <c r="G28" s="94"/>
      <c r="H28" s="32" t="s">
        <v>13</v>
      </c>
      <c r="I28" s="11">
        <v>0</v>
      </c>
      <c r="J28" s="94"/>
      <c r="K28" s="91"/>
    </row>
    <row r="29" spans="1:11" ht="23.25" customHeight="1" x14ac:dyDescent="0.25">
      <c r="A29" s="105"/>
      <c r="B29" s="120"/>
      <c r="C29" s="11" t="s">
        <v>1</v>
      </c>
      <c r="D29" s="4">
        <f>D185</f>
        <v>10040</v>
      </c>
      <c r="E29" s="4">
        <f>E185</f>
        <v>7940</v>
      </c>
      <c r="F29" s="8">
        <f>E29/D29*100</f>
        <v>79.083665338645417</v>
      </c>
      <c r="G29" s="94"/>
      <c r="H29" s="32" t="s">
        <v>14</v>
      </c>
      <c r="I29" s="11">
        <v>1</v>
      </c>
      <c r="J29" s="94"/>
      <c r="K29" s="91"/>
    </row>
    <row r="30" spans="1:11" ht="23.25" customHeight="1" x14ac:dyDescent="0.25">
      <c r="A30" s="105"/>
      <c r="B30" s="120"/>
      <c r="C30" s="11" t="s">
        <v>2</v>
      </c>
      <c r="D30" s="4">
        <v>0</v>
      </c>
      <c r="E30" s="4">
        <v>0</v>
      </c>
      <c r="F30" s="8">
        <v>0</v>
      </c>
      <c r="G30" s="94"/>
      <c r="H30" s="32" t="s">
        <v>19</v>
      </c>
      <c r="I30" s="11">
        <v>0</v>
      </c>
      <c r="J30" s="94"/>
      <c r="K30" s="91"/>
    </row>
    <row r="31" spans="1:11" ht="28.5" customHeight="1" x14ac:dyDescent="0.25">
      <c r="A31" s="106"/>
      <c r="B31" s="121"/>
      <c r="C31" s="11" t="s">
        <v>3</v>
      </c>
      <c r="D31" s="4">
        <v>0</v>
      </c>
      <c r="E31" s="4">
        <v>0</v>
      </c>
      <c r="F31" s="8">
        <v>0</v>
      </c>
      <c r="G31" s="95"/>
      <c r="H31" s="32" t="s">
        <v>20</v>
      </c>
      <c r="I31" s="8">
        <f>I28/I27*100</f>
        <v>0</v>
      </c>
      <c r="J31" s="95"/>
      <c r="K31" s="92"/>
    </row>
    <row r="32" spans="1:11" ht="15" customHeight="1" x14ac:dyDescent="0.25">
      <c r="A32" s="104">
        <v>1</v>
      </c>
      <c r="B32" s="140" t="s">
        <v>208</v>
      </c>
      <c r="C32" s="11" t="s">
        <v>12</v>
      </c>
      <c r="D32" s="4">
        <f>SUM(D33:D36)</f>
        <v>205129.4</v>
      </c>
      <c r="E32" s="4">
        <f>SUM(E33:E36)</f>
        <v>145712.6</v>
      </c>
      <c r="F32" s="8">
        <f>E32/D32*100</f>
        <v>71.034478724161431</v>
      </c>
      <c r="G32" s="153"/>
      <c r="H32" s="38" t="s">
        <v>18</v>
      </c>
      <c r="I32" s="39">
        <f>I37+I67</f>
        <v>3</v>
      </c>
      <c r="J32" s="113" t="s">
        <v>78</v>
      </c>
      <c r="K32" s="118"/>
    </row>
    <row r="33" spans="1:11" x14ac:dyDescent="0.25">
      <c r="A33" s="105"/>
      <c r="B33" s="140"/>
      <c r="C33" s="10" t="s">
        <v>0</v>
      </c>
      <c r="D33" s="4">
        <f t="shared" ref="D33:E36" si="6">D38+D68</f>
        <v>110131.7</v>
      </c>
      <c r="E33" s="4">
        <f t="shared" si="6"/>
        <v>78978.900000000009</v>
      </c>
      <c r="F33" s="8">
        <f t="shared" ref="F33:F34" si="7">E33/D33*100</f>
        <v>71.713139813514189</v>
      </c>
      <c r="G33" s="153"/>
      <c r="H33" s="38" t="s">
        <v>13</v>
      </c>
      <c r="I33" s="39">
        <f>I38+I68</f>
        <v>1</v>
      </c>
      <c r="J33" s="113"/>
      <c r="K33" s="118"/>
    </row>
    <row r="34" spans="1:11" x14ac:dyDescent="0.25">
      <c r="A34" s="105"/>
      <c r="B34" s="140"/>
      <c r="C34" s="10" t="s">
        <v>1</v>
      </c>
      <c r="D34" s="4">
        <f t="shared" si="6"/>
        <v>94997.7</v>
      </c>
      <c r="E34" s="4">
        <f t="shared" si="6"/>
        <v>66733.7</v>
      </c>
      <c r="F34" s="8">
        <f t="shared" si="7"/>
        <v>70.247700733807235</v>
      </c>
      <c r="G34" s="153"/>
      <c r="H34" s="38" t="s">
        <v>14</v>
      </c>
      <c r="I34" s="39">
        <f>I39+I69</f>
        <v>2</v>
      </c>
      <c r="J34" s="113"/>
      <c r="K34" s="118"/>
    </row>
    <row r="35" spans="1:11" x14ac:dyDescent="0.25">
      <c r="A35" s="105"/>
      <c r="B35" s="140"/>
      <c r="C35" s="10" t="s">
        <v>2</v>
      </c>
      <c r="D35" s="4">
        <f t="shared" si="6"/>
        <v>0</v>
      </c>
      <c r="E35" s="4">
        <f t="shared" si="6"/>
        <v>0</v>
      </c>
      <c r="F35" s="8">
        <v>0</v>
      </c>
      <c r="G35" s="153"/>
      <c r="H35" s="38" t="s">
        <v>19</v>
      </c>
      <c r="I35" s="39">
        <f>I40+I70</f>
        <v>0</v>
      </c>
      <c r="J35" s="113"/>
      <c r="K35" s="118"/>
    </row>
    <row r="36" spans="1:11" x14ac:dyDescent="0.25">
      <c r="A36" s="106"/>
      <c r="B36" s="140"/>
      <c r="C36" s="10" t="s">
        <v>3</v>
      </c>
      <c r="D36" s="4">
        <f t="shared" si="6"/>
        <v>0</v>
      </c>
      <c r="E36" s="4">
        <f t="shared" si="6"/>
        <v>0</v>
      </c>
      <c r="F36" s="8"/>
      <c r="G36" s="153"/>
      <c r="H36" s="38" t="s">
        <v>20</v>
      </c>
      <c r="I36" s="40">
        <f>I33/I32*100</f>
        <v>33.333333333333329</v>
      </c>
      <c r="J36" s="113"/>
      <c r="K36" s="118"/>
    </row>
    <row r="37" spans="1:11" ht="13.5" customHeight="1" x14ac:dyDescent="0.25">
      <c r="A37" s="104" t="s">
        <v>22</v>
      </c>
      <c r="B37" s="125" t="s">
        <v>34</v>
      </c>
      <c r="C37" s="10" t="s">
        <v>12</v>
      </c>
      <c r="D37" s="4">
        <f>SUM(D38:D41)</f>
        <v>205129.4</v>
      </c>
      <c r="E37" s="4">
        <f>SUM(E38:E41)</f>
        <v>145712.6</v>
      </c>
      <c r="F37" s="8">
        <f>E37/D37*100</f>
        <v>71.034478724161431</v>
      </c>
      <c r="G37" s="153"/>
      <c r="H37" s="32" t="s">
        <v>18</v>
      </c>
      <c r="I37" s="28">
        <v>2</v>
      </c>
      <c r="J37" s="113" t="s">
        <v>78</v>
      </c>
      <c r="K37" s="118"/>
    </row>
    <row r="38" spans="1:11" ht="14.45" customHeight="1" x14ac:dyDescent="0.25">
      <c r="A38" s="105"/>
      <c r="B38" s="126"/>
      <c r="C38" s="10" t="s">
        <v>0</v>
      </c>
      <c r="D38" s="4">
        <f>D48+D43+D73</f>
        <v>110131.7</v>
      </c>
      <c r="E38" s="4">
        <f>E48+E43+E73</f>
        <v>78978.900000000009</v>
      </c>
      <c r="F38" s="8">
        <f>E38/D38*100</f>
        <v>71.713139813514189</v>
      </c>
      <c r="G38" s="153"/>
      <c r="H38" s="32" t="s">
        <v>13</v>
      </c>
      <c r="I38" s="28">
        <v>1</v>
      </c>
      <c r="J38" s="113"/>
      <c r="K38" s="118"/>
    </row>
    <row r="39" spans="1:11" ht="14.45" customHeight="1" x14ac:dyDescent="0.25">
      <c r="A39" s="105"/>
      <c r="B39" s="126"/>
      <c r="C39" s="10" t="s">
        <v>1</v>
      </c>
      <c r="D39" s="4">
        <f>D74</f>
        <v>94997.7</v>
      </c>
      <c r="E39" s="4">
        <f>E74</f>
        <v>66733.7</v>
      </c>
      <c r="F39" s="8">
        <f>E39/D39*100</f>
        <v>70.247700733807235</v>
      </c>
      <c r="G39" s="153"/>
      <c r="H39" s="32" t="s">
        <v>14</v>
      </c>
      <c r="I39" s="28">
        <v>1</v>
      </c>
      <c r="J39" s="113"/>
      <c r="K39" s="118"/>
    </row>
    <row r="40" spans="1:11" ht="14.45" customHeight="1" x14ac:dyDescent="0.25">
      <c r="A40" s="105"/>
      <c r="B40" s="126"/>
      <c r="C40" s="10" t="s">
        <v>2</v>
      </c>
      <c r="D40" s="4">
        <v>0</v>
      </c>
      <c r="E40" s="4">
        <v>0</v>
      </c>
      <c r="F40" s="8"/>
      <c r="G40" s="153"/>
      <c r="H40" s="32" t="s">
        <v>19</v>
      </c>
      <c r="I40" s="28">
        <f>COUNTIF(I42:I66,"нет")</f>
        <v>0</v>
      </c>
      <c r="J40" s="113"/>
      <c r="K40" s="118"/>
    </row>
    <row r="41" spans="1:11" ht="15.75" customHeight="1" x14ac:dyDescent="0.25">
      <c r="A41" s="106"/>
      <c r="B41" s="127"/>
      <c r="C41" s="12" t="s">
        <v>3</v>
      </c>
      <c r="D41" s="4">
        <v>0</v>
      </c>
      <c r="E41" s="4">
        <v>0</v>
      </c>
      <c r="F41" s="14"/>
      <c r="G41" s="154"/>
      <c r="H41" s="32" t="s">
        <v>20</v>
      </c>
      <c r="I41" s="47">
        <f>I38/I37*100</f>
        <v>50</v>
      </c>
      <c r="J41" s="113"/>
      <c r="K41" s="93"/>
    </row>
    <row r="42" spans="1:11" ht="57.75" customHeight="1" x14ac:dyDescent="0.25">
      <c r="A42" s="104" t="s">
        <v>69</v>
      </c>
      <c r="B42" s="125" t="s">
        <v>70</v>
      </c>
      <c r="C42" s="10" t="s">
        <v>12</v>
      </c>
      <c r="D42" s="4">
        <f>D43+D44+D45+D46</f>
        <v>9791.7999999999993</v>
      </c>
      <c r="E42" s="4">
        <f>E43+E44+E45+E46</f>
        <v>7777.9</v>
      </c>
      <c r="F42" s="14">
        <f>E42/D42*100</f>
        <v>79.432790702424484</v>
      </c>
      <c r="G42" s="90" t="s">
        <v>211</v>
      </c>
      <c r="H42" s="90" t="s">
        <v>256</v>
      </c>
      <c r="I42" s="98" t="s">
        <v>209</v>
      </c>
      <c r="J42" s="96" t="s">
        <v>77</v>
      </c>
      <c r="K42" s="101" t="s">
        <v>257</v>
      </c>
    </row>
    <row r="43" spans="1:11" ht="44.25" customHeight="1" x14ac:dyDescent="0.25">
      <c r="A43" s="105"/>
      <c r="B43" s="126"/>
      <c r="C43" s="10" t="s">
        <v>0</v>
      </c>
      <c r="D43" s="6">
        <v>9791.7999999999993</v>
      </c>
      <c r="E43" s="49">
        <v>7777.9</v>
      </c>
      <c r="F43" s="14">
        <f t="shared" ref="F43" si="8">E43/D43*100</f>
        <v>79.432790702424484</v>
      </c>
      <c r="G43" s="91"/>
      <c r="H43" s="91"/>
      <c r="I43" s="99"/>
      <c r="J43" s="96"/>
      <c r="K43" s="144"/>
    </row>
    <row r="44" spans="1:11" ht="49.5" customHeight="1" x14ac:dyDescent="0.25">
      <c r="A44" s="105"/>
      <c r="B44" s="126"/>
      <c r="C44" s="10" t="s">
        <v>1</v>
      </c>
      <c r="D44" s="6">
        <v>0</v>
      </c>
      <c r="E44" s="16">
        <v>0</v>
      </c>
      <c r="F44" s="14">
        <v>0</v>
      </c>
      <c r="G44" s="91"/>
      <c r="H44" s="91"/>
      <c r="I44" s="99"/>
      <c r="J44" s="96"/>
      <c r="K44" s="144"/>
    </row>
    <row r="45" spans="1:11" ht="39" customHeight="1" x14ac:dyDescent="0.25">
      <c r="A45" s="105"/>
      <c r="B45" s="126"/>
      <c r="C45" s="10" t="s">
        <v>2</v>
      </c>
      <c r="D45" s="6">
        <v>0</v>
      </c>
      <c r="E45" s="16">
        <v>0</v>
      </c>
      <c r="F45" s="14">
        <v>0</v>
      </c>
      <c r="G45" s="91"/>
      <c r="H45" s="91"/>
      <c r="I45" s="99"/>
      <c r="J45" s="96"/>
      <c r="K45" s="144"/>
    </row>
    <row r="46" spans="1:11" ht="78" customHeight="1" x14ac:dyDescent="0.25">
      <c r="A46" s="106"/>
      <c r="B46" s="127"/>
      <c r="C46" s="12" t="s">
        <v>3</v>
      </c>
      <c r="D46" s="6">
        <v>0</v>
      </c>
      <c r="E46" s="16">
        <v>0</v>
      </c>
      <c r="F46" s="14">
        <v>0</v>
      </c>
      <c r="G46" s="92"/>
      <c r="H46" s="92"/>
      <c r="I46" s="100"/>
      <c r="J46" s="96"/>
      <c r="K46" s="145"/>
    </row>
    <row r="47" spans="1:11" ht="45" customHeight="1" outlineLevel="1" x14ac:dyDescent="0.25">
      <c r="A47" s="104" t="s">
        <v>23</v>
      </c>
      <c r="B47" s="107" t="s">
        <v>35</v>
      </c>
      <c r="C47" s="11" t="s">
        <v>12</v>
      </c>
      <c r="D47" s="4">
        <f>SUM(D48:D51)</f>
        <v>5500</v>
      </c>
      <c r="E47" s="4">
        <f>SUM(E48:E51)</f>
        <v>4563.8999999999996</v>
      </c>
      <c r="F47" s="8">
        <f>E47/D47*100</f>
        <v>82.98</v>
      </c>
      <c r="G47" s="90" t="s">
        <v>239</v>
      </c>
      <c r="H47" s="114" t="s">
        <v>239</v>
      </c>
      <c r="I47" s="98" t="s">
        <v>74</v>
      </c>
      <c r="J47" s="96" t="s">
        <v>77</v>
      </c>
      <c r="K47" s="146" t="s">
        <v>258</v>
      </c>
    </row>
    <row r="48" spans="1:11" ht="31.5" customHeight="1" outlineLevel="1" x14ac:dyDescent="0.25">
      <c r="A48" s="105"/>
      <c r="B48" s="108"/>
      <c r="C48" s="11" t="s">
        <v>0</v>
      </c>
      <c r="D48" s="6">
        <v>5500</v>
      </c>
      <c r="E48" s="45">
        <v>4563.8999999999996</v>
      </c>
      <c r="F48" s="8">
        <f>E48/D48*100</f>
        <v>82.98</v>
      </c>
      <c r="G48" s="91"/>
      <c r="H48" s="115"/>
      <c r="I48" s="99"/>
      <c r="J48" s="96"/>
      <c r="K48" s="147"/>
    </row>
    <row r="49" spans="1:11" ht="30" customHeight="1" outlineLevel="1" x14ac:dyDescent="0.25">
      <c r="A49" s="105"/>
      <c r="B49" s="108"/>
      <c r="C49" s="11" t="s">
        <v>1</v>
      </c>
      <c r="D49" s="6">
        <v>0</v>
      </c>
      <c r="E49" s="6">
        <v>0</v>
      </c>
      <c r="F49" s="8">
        <v>0</v>
      </c>
      <c r="G49" s="91"/>
      <c r="H49" s="115"/>
      <c r="I49" s="99"/>
      <c r="J49" s="96"/>
      <c r="K49" s="147"/>
    </row>
    <row r="50" spans="1:11" ht="33.75" customHeight="1" outlineLevel="1" x14ac:dyDescent="0.25">
      <c r="A50" s="105"/>
      <c r="B50" s="108"/>
      <c r="C50" s="11" t="s">
        <v>2</v>
      </c>
      <c r="D50" s="6">
        <v>0</v>
      </c>
      <c r="E50" s="6">
        <v>0</v>
      </c>
      <c r="F50" s="8">
        <v>0</v>
      </c>
      <c r="G50" s="91"/>
      <c r="H50" s="115"/>
      <c r="I50" s="99"/>
      <c r="J50" s="96"/>
      <c r="K50" s="147"/>
    </row>
    <row r="51" spans="1:11" ht="33.75" customHeight="1" outlineLevel="1" x14ac:dyDescent="0.25">
      <c r="A51" s="106"/>
      <c r="B51" s="109"/>
      <c r="C51" s="11" t="s">
        <v>3</v>
      </c>
      <c r="D51" s="20">
        <v>0</v>
      </c>
      <c r="E51" s="6">
        <v>0</v>
      </c>
      <c r="F51" s="8">
        <v>0</v>
      </c>
      <c r="G51" s="92"/>
      <c r="H51" s="116"/>
      <c r="I51" s="100"/>
      <c r="J51" s="96"/>
      <c r="K51" s="148"/>
    </row>
    <row r="52" spans="1:11" ht="24.75" hidden="1" customHeight="1" outlineLevel="1" x14ac:dyDescent="0.25">
      <c r="A52" s="128" t="s">
        <v>71</v>
      </c>
      <c r="B52" s="107" t="s">
        <v>176</v>
      </c>
      <c r="C52" s="36" t="s">
        <v>12</v>
      </c>
      <c r="D52" s="4">
        <f t="shared" ref="D52:E52" si="9">D54</f>
        <v>0</v>
      </c>
      <c r="E52" s="4">
        <f t="shared" si="9"/>
        <v>0</v>
      </c>
      <c r="F52" s="8"/>
      <c r="G52" s="90"/>
      <c r="H52" s="90"/>
      <c r="I52" s="98"/>
      <c r="J52" s="96" t="s">
        <v>77</v>
      </c>
      <c r="K52" s="90"/>
    </row>
    <row r="53" spans="1:11" ht="18" hidden="1" customHeight="1" outlineLevel="1" x14ac:dyDescent="0.25">
      <c r="A53" s="128"/>
      <c r="B53" s="108"/>
      <c r="C53" s="37" t="s">
        <v>0</v>
      </c>
      <c r="D53" s="6">
        <v>0</v>
      </c>
      <c r="E53" s="20">
        <v>0</v>
      </c>
      <c r="F53" s="8"/>
      <c r="G53" s="91"/>
      <c r="H53" s="91"/>
      <c r="I53" s="99"/>
      <c r="J53" s="96"/>
      <c r="K53" s="91"/>
    </row>
    <row r="54" spans="1:11" ht="18" hidden="1" customHeight="1" outlineLevel="1" x14ac:dyDescent="0.25">
      <c r="A54" s="128"/>
      <c r="B54" s="108"/>
      <c r="C54" s="36" t="s">
        <v>1</v>
      </c>
      <c r="D54" s="6">
        <v>0</v>
      </c>
      <c r="E54" s="6">
        <v>0</v>
      </c>
      <c r="F54" s="8"/>
      <c r="G54" s="91"/>
      <c r="H54" s="91"/>
      <c r="I54" s="99"/>
      <c r="J54" s="96"/>
      <c r="K54" s="91"/>
    </row>
    <row r="55" spans="1:11" ht="16.5" hidden="1" customHeight="1" outlineLevel="1" x14ac:dyDescent="0.25">
      <c r="A55" s="128"/>
      <c r="B55" s="108"/>
      <c r="C55" s="36" t="s">
        <v>2</v>
      </c>
      <c r="D55" s="6">
        <v>0</v>
      </c>
      <c r="E55" s="20">
        <v>0</v>
      </c>
      <c r="F55" s="8"/>
      <c r="G55" s="91"/>
      <c r="H55" s="91"/>
      <c r="I55" s="99"/>
      <c r="J55" s="96"/>
      <c r="K55" s="91"/>
    </row>
    <row r="56" spans="1:11" ht="19.5" hidden="1" customHeight="1" outlineLevel="1" x14ac:dyDescent="0.25">
      <c r="A56" s="128"/>
      <c r="B56" s="109"/>
      <c r="C56" s="36" t="s">
        <v>3</v>
      </c>
      <c r="D56" s="6">
        <v>0</v>
      </c>
      <c r="E56" s="20">
        <v>0</v>
      </c>
      <c r="F56" s="8"/>
      <c r="G56" s="91"/>
      <c r="H56" s="91"/>
      <c r="I56" s="100"/>
      <c r="J56" s="96"/>
      <c r="K56" s="91"/>
    </row>
    <row r="57" spans="1:11" ht="25.5" hidden="1" customHeight="1" outlineLevel="1" x14ac:dyDescent="0.25">
      <c r="A57" s="128" t="s">
        <v>76</v>
      </c>
      <c r="B57" s="107" t="s">
        <v>177</v>
      </c>
      <c r="C57" s="36" t="s">
        <v>12</v>
      </c>
      <c r="D57" s="4">
        <f>D58+D59+D60+D61</f>
        <v>0</v>
      </c>
      <c r="E57" s="4">
        <f>E58+E59+E60+E61</f>
        <v>0</v>
      </c>
      <c r="F57" s="8"/>
      <c r="G57" s="91"/>
      <c r="H57" s="91"/>
      <c r="I57" s="98"/>
      <c r="J57" s="96" t="s">
        <v>77</v>
      </c>
      <c r="K57" s="91"/>
    </row>
    <row r="58" spans="1:11" ht="20.25" hidden="1" customHeight="1" outlineLevel="1" x14ac:dyDescent="0.25">
      <c r="A58" s="128"/>
      <c r="B58" s="108"/>
      <c r="C58" s="37" t="s">
        <v>0</v>
      </c>
      <c r="D58" s="6">
        <v>0</v>
      </c>
      <c r="E58" s="6">
        <v>0</v>
      </c>
      <c r="F58" s="8"/>
      <c r="G58" s="91"/>
      <c r="H58" s="91"/>
      <c r="I58" s="99"/>
      <c r="J58" s="96"/>
      <c r="K58" s="91"/>
    </row>
    <row r="59" spans="1:11" ht="21.75" hidden="1" customHeight="1" outlineLevel="1" x14ac:dyDescent="0.25">
      <c r="A59" s="128"/>
      <c r="B59" s="108"/>
      <c r="C59" s="36" t="s">
        <v>1</v>
      </c>
      <c r="D59" s="6">
        <v>0</v>
      </c>
      <c r="E59" s="20">
        <v>0</v>
      </c>
      <c r="F59" s="8"/>
      <c r="G59" s="91"/>
      <c r="H59" s="91"/>
      <c r="I59" s="99"/>
      <c r="J59" s="96"/>
      <c r="K59" s="91"/>
    </row>
    <row r="60" spans="1:11" ht="20.25" hidden="1" customHeight="1" outlineLevel="1" x14ac:dyDescent="0.25">
      <c r="A60" s="128"/>
      <c r="B60" s="108"/>
      <c r="C60" s="36" t="s">
        <v>2</v>
      </c>
      <c r="D60" s="6">
        <v>0</v>
      </c>
      <c r="E60" s="20">
        <v>0</v>
      </c>
      <c r="F60" s="8"/>
      <c r="G60" s="91"/>
      <c r="H60" s="91"/>
      <c r="I60" s="99"/>
      <c r="J60" s="96"/>
      <c r="K60" s="91"/>
    </row>
    <row r="61" spans="1:11" ht="20.25" hidden="1" customHeight="1" outlineLevel="1" x14ac:dyDescent="0.25">
      <c r="A61" s="128"/>
      <c r="B61" s="109"/>
      <c r="C61" s="36" t="s">
        <v>3</v>
      </c>
      <c r="D61" s="6">
        <v>0</v>
      </c>
      <c r="E61" s="20">
        <v>0</v>
      </c>
      <c r="F61" s="8"/>
      <c r="G61" s="92"/>
      <c r="H61" s="92"/>
      <c r="I61" s="100"/>
      <c r="J61" s="96"/>
      <c r="K61" s="92"/>
    </row>
    <row r="62" spans="1:11" ht="30" hidden="1" customHeight="1" outlineLevel="1" x14ac:dyDescent="0.25">
      <c r="A62" s="104" t="s">
        <v>79</v>
      </c>
      <c r="B62" s="90" t="s">
        <v>72</v>
      </c>
      <c r="C62" s="11" t="s">
        <v>12</v>
      </c>
      <c r="D62" s="5">
        <f>D63+D64+D65+D66</f>
        <v>0</v>
      </c>
      <c r="E62" s="5">
        <f>E63+E64+E65+E66</f>
        <v>0</v>
      </c>
      <c r="F62" s="8"/>
      <c r="G62" s="90"/>
      <c r="H62" s="114"/>
      <c r="I62" s="98"/>
      <c r="J62" s="119" t="s">
        <v>4</v>
      </c>
      <c r="K62" s="90"/>
    </row>
    <row r="63" spans="1:11" ht="21.75" hidden="1" customHeight="1" outlineLevel="1" x14ac:dyDescent="0.25">
      <c r="A63" s="105"/>
      <c r="B63" s="91"/>
      <c r="C63" s="11" t="s">
        <v>0</v>
      </c>
      <c r="D63" s="20">
        <v>0</v>
      </c>
      <c r="E63" s="15">
        <v>0</v>
      </c>
      <c r="F63" s="8"/>
      <c r="G63" s="91"/>
      <c r="H63" s="115"/>
      <c r="I63" s="99"/>
      <c r="J63" s="120"/>
      <c r="K63" s="91"/>
    </row>
    <row r="64" spans="1:11" ht="22.5" hidden="1" customHeight="1" outlineLevel="1" x14ac:dyDescent="0.25">
      <c r="A64" s="105"/>
      <c r="B64" s="91"/>
      <c r="C64" s="11" t="s">
        <v>1</v>
      </c>
      <c r="D64" s="20">
        <v>0</v>
      </c>
      <c r="E64" s="15">
        <v>0</v>
      </c>
      <c r="F64" s="8"/>
      <c r="G64" s="91"/>
      <c r="H64" s="115"/>
      <c r="I64" s="99"/>
      <c r="J64" s="120"/>
      <c r="K64" s="91"/>
    </row>
    <row r="65" spans="1:11" ht="21" hidden="1" customHeight="1" outlineLevel="1" x14ac:dyDescent="0.25">
      <c r="A65" s="105"/>
      <c r="B65" s="91"/>
      <c r="C65" s="11" t="s">
        <v>2</v>
      </c>
      <c r="D65" s="20">
        <v>0</v>
      </c>
      <c r="E65" s="15">
        <v>0</v>
      </c>
      <c r="F65" s="8"/>
      <c r="G65" s="91"/>
      <c r="H65" s="115"/>
      <c r="I65" s="99"/>
      <c r="J65" s="120"/>
      <c r="K65" s="91"/>
    </row>
    <row r="66" spans="1:11" ht="24" hidden="1" customHeight="1" outlineLevel="1" x14ac:dyDescent="0.25">
      <c r="A66" s="106"/>
      <c r="B66" s="92"/>
      <c r="C66" s="11" t="s">
        <v>3</v>
      </c>
      <c r="D66" s="20">
        <v>0</v>
      </c>
      <c r="E66" s="15">
        <v>0</v>
      </c>
      <c r="F66" s="8"/>
      <c r="G66" s="92"/>
      <c r="H66" s="116"/>
      <c r="I66" s="100"/>
      <c r="J66" s="121"/>
      <c r="K66" s="92"/>
    </row>
    <row r="67" spans="1:11" ht="15.75" hidden="1" customHeight="1" outlineLevel="1" x14ac:dyDescent="0.25">
      <c r="A67" s="104" t="s">
        <v>36</v>
      </c>
      <c r="B67" s="107" t="s">
        <v>37</v>
      </c>
      <c r="C67" s="10" t="s">
        <v>12</v>
      </c>
      <c r="D67" s="4">
        <f>D68+D69+D70+D71</f>
        <v>0</v>
      </c>
      <c r="E67" s="4">
        <v>0</v>
      </c>
      <c r="F67" s="8" t="e">
        <f t="shared" ref="F67:F69" si="10">E67/D67*100</f>
        <v>#DIV/0!</v>
      </c>
      <c r="G67" s="141"/>
      <c r="H67" s="33" t="s">
        <v>18</v>
      </c>
      <c r="I67" s="27">
        <v>1</v>
      </c>
      <c r="J67" s="119" t="s">
        <v>4</v>
      </c>
      <c r="K67" s="93" t="s">
        <v>214</v>
      </c>
    </row>
    <row r="68" spans="1:11" hidden="1" outlineLevel="1" x14ac:dyDescent="0.25">
      <c r="A68" s="105"/>
      <c r="B68" s="108"/>
      <c r="C68" s="10" t="s">
        <v>0</v>
      </c>
      <c r="D68" s="4">
        <v>0</v>
      </c>
      <c r="E68" s="4">
        <v>0</v>
      </c>
      <c r="F68" s="8" t="e">
        <f t="shared" si="10"/>
        <v>#DIV/0!</v>
      </c>
      <c r="G68" s="142"/>
      <c r="H68" s="32" t="s">
        <v>13</v>
      </c>
      <c r="I68" s="27">
        <f>COUNTIF(I72,"да")</f>
        <v>0</v>
      </c>
      <c r="J68" s="120"/>
      <c r="K68" s="94"/>
    </row>
    <row r="69" spans="1:11" hidden="1" outlineLevel="1" x14ac:dyDescent="0.25">
      <c r="A69" s="105"/>
      <c r="B69" s="108"/>
      <c r="C69" s="10" t="s">
        <v>1</v>
      </c>
      <c r="D69" s="4">
        <v>0</v>
      </c>
      <c r="E69" s="4">
        <v>0</v>
      </c>
      <c r="F69" s="8" t="e">
        <f t="shared" si="10"/>
        <v>#DIV/0!</v>
      </c>
      <c r="G69" s="142"/>
      <c r="H69" s="32" t="s">
        <v>14</v>
      </c>
      <c r="I69" s="27">
        <f>COUNTIF(I72,"частично")</f>
        <v>1</v>
      </c>
      <c r="J69" s="120"/>
      <c r="K69" s="94"/>
    </row>
    <row r="70" spans="1:11" hidden="1" outlineLevel="1" x14ac:dyDescent="0.25">
      <c r="A70" s="105"/>
      <c r="B70" s="108"/>
      <c r="C70" s="10" t="s">
        <v>2</v>
      </c>
      <c r="D70" s="4">
        <f t="shared" ref="D70:D71" si="11">D75</f>
        <v>0</v>
      </c>
      <c r="E70" s="4">
        <f>E75</f>
        <v>0</v>
      </c>
      <c r="F70" s="8">
        <v>0</v>
      </c>
      <c r="G70" s="142"/>
      <c r="H70" s="32" t="s">
        <v>19</v>
      </c>
      <c r="I70" s="27">
        <f>COUNTIF(I72,"нет")</f>
        <v>0</v>
      </c>
      <c r="J70" s="120"/>
      <c r="K70" s="94"/>
    </row>
    <row r="71" spans="1:11" hidden="1" outlineLevel="1" x14ac:dyDescent="0.25">
      <c r="A71" s="106"/>
      <c r="B71" s="109"/>
      <c r="C71" s="10" t="s">
        <v>3</v>
      </c>
      <c r="D71" s="4">
        <f t="shared" si="11"/>
        <v>0</v>
      </c>
      <c r="E71" s="4">
        <f t="shared" ref="E71" si="12">E76</f>
        <v>0</v>
      </c>
      <c r="F71" s="8"/>
      <c r="G71" s="143"/>
      <c r="H71" s="32" t="s">
        <v>20</v>
      </c>
      <c r="I71" s="30">
        <f>I68/I67*100</f>
        <v>0</v>
      </c>
      <c r="J71" s="121"/>
      <c r="K71" s="94"/>
    </row>
    <row r="72" spans="1:11" ht="47.25" customHeight="1" outlineLevel="1" x14ac:dyDescent="0.25">
      <c r="A72" s="104" t="s">
        <v>226</v>
      </c>
      <c r="B72" s="107" t="s">
        <v>227</v>
      </c>
      <c r="C72" s="11" t="s">
        <v>12</v>
      </c>
      <c r="D72" s="24">
        <f t="shared" ref="D72" si="13">SUM(D73:D76)</f>
        <v>189837.59999999998</v>
      </c>
      <c r="E72" s="19">
        <f>SUM(E73:E76)</f>
        <v>133370.79999999999</v>
      </c>
      <c r="F72" s="8">
        <f>E72/D72*100</f>
        <v>70.255207609030037</v>
      </c>
      <c r="G72" s="107" t="s">
        <v>203</v>
      </c>
      <c r="H72" s="107" t="s">
        <v>240</v>
      </c>
      <c r="I72" s="98" t="s">
        <v>209</v>
      </c>
      <c r="J72" s="119" t="s">
        <v>4</v>
      </c>
      <c r="K72" s="91" t="s">
        <v>249</v>
      </c>
    </row>
    <row r="73" spans="1:11" ht="43.5" customHeight="1" outlineLevel="1" x14ac:dyDescent="0.25">
      <c r="A73" s="105"/>
      <c r="B73" s="108"/>
      <c r="C73" s="11" t="s">
        <v>0</v>
      </c>
      <c r="D73" s="34">
        <v>94839.9</v>
      </c>
      <c r="E73" s="34">
        <v>66637.100000000006</v>
      </c>
      <c r="F73" s="8">
        <f t="shared" ref="F73:F74" si="14">E73/D73*100</f>
        <v>70.262726974617223</v>
      </c>
      <c r="G73" s="108"/>
      <c r="H73" s="108"/>
      <c r="I73" s="99"/>
      <c r="J73" s="120"/>
      <c r="K73" s="91"/>
    </row>
    <row r="74" spans="1:11" ht="33.75" customHeight="1" outlineLevel="1" x14ac:dyDescent="0.25">
      <c r="A74" s="105"/>
      <c r="B74" s="108"/>
      <c r="C74" s="11" t="s">
        <v>1</v>
      </c>
      <c r="D74" s="34">
        <v>94997.7</v>
      </c>
      <c r="E74" s="46">
        <v>66733.7</v>
      </c>
      <c r="F74" s="8">
        <f t="shared" si="14"/>
        <v>70.247700733807235</v>
      </c>
      <c r="G74" s="108"/>
      <c r="H74" s="108"/>
      <c r="I74" s="99"/>
      <c r="J74" s="120"/>
      <c r="K74" s="91"/>
    </row>
    <row r="75" spans="1:11" ht="33" customHeight="1" outlineLevel="1" x14ac:dyDescent="0.25">
      <c r="A75" s="105"/>
      <c r="B75" s="108"/>
      <c r="C75" s="11" t="s">
        <v>2</v>
      </c>
      <c r="D75" s="34">
        <v>0</v>
      </c>
      <c r="E75" s="46">
        <v>0</v>
      </c>
      <c r="F75" s="8">
        <v>0</v>
      </c>
      <c r="G75" s="108"/>
      <c r="H75" s="108"/>
      <c r="I75" s="99"/>
      <c r="J75" s="120"/>
      <c r="K75" s="91"/>
    </row>
    <row r="76" spans="1:11" ht="44.25" customHeight="1" outlineLevel="1" x14ac:dyDescent="0.25">
      <c r="A76" s="106"/>
      <c r="B76" s="109"/>
      <c r="C76" s="11" t="s">
        <v>3</v>
      </c>
      <c r="D76" s="6">
        <v>0</v>
      </c>
      <c r="E76" s="15">
        <v>0</v>
      </c>
      <c r="F76" s="8">
        <v>0</v>
      </c>
      <c r="G76" s="109"/>
      <c r="H76" s="109"/>
      <c r="I76" s="100"/>
      <c r="J76" s="121"/>
      <c r="K76" s="92"/>
    </row>
    <row r="77" spans="1:11" ht="25.5" customHeight="1" x14ac:dyDescent="0.25">
      <c r="A77" s="128" t="s">
        <v>25</v>
      </c>
      <c r="B77" s="140" t="s">
        <v>64</v>
      </c>
      <c r="C77" s="11" t="s">
        <v>12</v>
      </c>
      <c r="D77" s="3">
        <f>D78+D79+D80+D81</f>
        <v>160620.00000000003</v>
      </c>
      <c r="E77" s="3">
        <f>E78+E79+E80+E81</f>
        <v>166426.20000000001</v>
      </c>
      <c r="F77" s="8">
        <f>E77/D77*100</f>
        <v>103.61486738886812</v>
      </c>
      <c r="G77" s="118"/>
      <c r="H77" s="41" t="s">
        <v>18</v>
      </c>
      <c r="I77" s="42">
        <f>I82+I136+I149</f>
        <v>11</v>
      </c>
      <c r="J77" s="113" t="s">
        <v>78</v>
      </c>
      <c r="K77" s="118"/>
    </row>
    <row r="78" spans="1:11" ht="14.45" customHeight="1" x14ac:dyDescent="0.25">
      <c r="A78" s="128"/>
      <c r="B78" s="140"/>
      <c r="C78" s="10" t="s">
        <v>0</v>
      </c>
      <c r="D78" s="3">
        <f>D83+D137+D150</f>
        <v>115791.40000000002</v>
      </c>
      <c r="E78" s="3">
        <f>E83+E137+E150</f>
        <v>70007.900000000009</v>
      </c>
      <c r="F78" s="8">
        <f t="shared" ref="F78:F79" si="15">E78/D78*100</f>
        <v>60.460362341244675</v>
      </c>
      <c r="G78" s="118"/>
      <c r="H78" s="38" t="s">
        <v>13</v>
      </c>
      <c r="I78" s="42">
        <f>I83+I137+I150</f>
        <v>4</v>
      </c>
      <c r="J78" s="113"/>
      <c r="K78" s="118"/>
    </row>
    <row r="79" spans="1:11" ht="14.45" customHeight="1" x14ac:dyDescent="0.25">
      <c r="A79" s="128"/>
      <c r="B79" s="140"/>
      <c r="C79" s="10" t="s">
        <v>1</v>
      </c>
      <c r="D79" s="3">
        <f>D84+D143+D151</f>
        <v>44828.600000000006</v>
      </c>
      <c r="E79" s="3">
        <f>E84+E143+E151</f>
        <v>9828.7000000000007</v>
      </c>
      <c r="F79" s="8">
        <f t="shared" si="15"/>
        <v>21.925065694668135</v>
      </c>
      <c r="G79" s="118"/>
      <c r="H79" s="38" t="s">
        <v>14</v>
      </c>
      <c r="I79" s="42">
        <f>I84+I138</f>
        <v>4</v>
      </c>
      <c r="J79" s="113"/>
      <c r="K79" s="118"/>
    </row>
    <row r="80" spans="1:11" ht="14.45" customHeight="1" x14ac:dyDescent="0.25">
      <c r="A80" s="128"/>
      <c r="B80" s="140"/>
      <c r="C80" s="10" t="s">
        <v>2</v>
      </c>
      <c r="D80" s="19">
        <f>D152</f>
        <v>0</v>
      </c>
      <c r="E80" s="19">
        <f>E152</f>
        <v>86589.6</v>
      </c>
      <c r="F80" s="8"/>
      <c r="G80" s="118"/>
      <c r="H80" s="38" t="s">
        <v>19</v>
      </c>
      <c r="I80" s="42">
        <f>I85+I139</f>
        <v>3</v>
      </c>
      <c r="J80" s="113"/>
      <c r="K80" s="118"/>
    </row>
    <row r="81" spans="1:11" ht="20.25" customHeight="1" x14ac:dyDescent="0.25">
      <c r="A81" s="128"/>
      <c r="B81" s="140"/>
      <c r="C81" s="10" t="s">
        <v>3</v>
      </c>
      <c r="D81" s="3">
        <v>0</v>
      </c>
      <c r="E81" s="19">
        <v>0</v>
      </c>
      <c r="F81" s="8"/>
      <c r="G81" s="118"/>
      <c r="H81" s="38" t="s">
        <v>20</v>
      </c>
      <c r="I81" s="43">
        <f>I78/I77*100</f>
        <v>36.363636363636367</v>
      </c>
      <c r="J81" s="113"/>
      <c r="K81" s="118"/>
    </row>
    <row r="82" spans="1:11" ht="30" customHeight="1" collapsed="1" x14ac:dyDescent="0.25">
      <c r="A82" s="104" t="s">
        <v>24</v>
      </c>
      <c r="B82" s="117" t="s">
        <v>38</v>
      </c>
      <c r="C82" s="11" t="s">
        <v>12</v>
      </c>
      <c r="D82" s="3">
        <f>D83+D84+D85+D86</f>
        <v>151113.60000000003</v>
      </c>
      <c r="E82" s="3">
        <f>E83+E84+E85+E86</f>
        <v>72862.400000000009</v>
      </c>
      <c r="F82" s="8">
        <f t="shared" ref="F82:F83" si="16">E82/D82*100</f>
        <v>48.216970544014565</v>
      </c>
      <c r="G82" s="118"/>
      <c r="H82" s="33" t="s">
        <v>18</v>
      </c>
      <c r="I82" s="11">
        <v>8</v>
      </c>
      <c r="J82" s="113" t="s">
        <v>78</v>
      </c>
      <c r="K82" s="118"/>
    </row>
    <row r="83" spans="1:11" x14ac:dyDescent="0.25">
      <c r="A83" s="105"/>
      <c r="B83" s="117"/>
      <c r="C83" s="11" t="s">
        <v>0</v>
      </c>
      <c r="D83" s="3">
        <f>D88+D93+D98+D103+D133+D134</f>
        <v>115696.30000000002</v>
      </c>
      <c r="E83" s="3">
        <f>E88+E93+E98+E103+E133+E134</f>
        <v>63033.700000000004</v>
      </c>
      <c r="F83" s="8">
        <f t="shared" si="16"/>
        <v>54.482036158459692</v>
      </c>
      <c r="G83" s="118"/>
      <c r="H83" s="32" t="s">
        <v>13</v>
      </c>
      <c r="I83" s="11">
        <v>3</v>
      </c>
      <c r="J83" s="113"/>
      <c r="K83" s="118"/>
    </row>
    <row r="84" spans="1:11" x14ac:dyDescent="0.25">
      <c r="A84" s="105"/>
      <c r="B84" s="117"/>
      <c r="C84" s="11" t="s">
        <v>1</v>
      </c>
      <c r="D84" s="3">
        <f>D129+D130</f>
        <v>35417.300000000003</v>
      </c>
      <c r="E84" s="3">
        <f>E129+E130</f>
        <v>9828.7000000000007</v>
      </c>
      <c r="F84" s="2"/>
      <c r="G84" s="118"/>
      <c r="H84" s="32" t="s">
        <v>14</v>
      </c>
      <c r="I84" s="11">
        <v>4</v>
      </c>
      <c r="J84" s="113"/>
      <c r="K84" s="118"/>
    </row>
    <row r="85" spans="1:11" x14ac:dyDescent="0.25">
      <c r="A85" s="105"/>
      <c r="B85" s="117"/>
      <c r="C85" s="11" t="s">
        <v>2</v>
      </c>
      <c r="D85" s="3">
        <v>0</v>
      </c>
      <c r="E85" s="4">
        <v>0</v>
      </c>
      <c r="F85" s="2"/>
      <c r="G85" s="118"/>
      <c r="H85" s="32" t="s">
        <v>19</v>
      </c>
      <c r="I85" s="11">
        <f>COUNTIF(I87:I110,"нет")</f>
        <v>1</v>
      </c>
      <c r="J85" s="113"/>
      <c r="K85" s="118"/>
    </row>
    <row r="86" spans="1:11" ht="21.75" customHeight="1" x14ac:dyDescent="0.25">
      <c r="A86" s="105"/>
      <c r="B86" s="117"/>
      <c r="C86" s="13" t="s">
        <v>3</v>
      </c>
      <c r="D86" s="3">
        <v>0</v>
      </c>
      <c r="E86" s="5">
        <v>0</v>
      </c>
      <c r="F86" s="25"/>
      <c r="G86" s="93"/>
      <c r="H86" s="32" t="s">
        <v>20</v>
      </c>
      <c r="I86" s="14">
        <f>I83/I82*100</f>
        <v>37.5</v>
      </c>
      <c r="J86" s="113"/>
      <c r="K86" s="93"/>
    </row>
    <row r="87" spans="1:11" ht="52.5" customHeight="1" outlineLevel="1" x14ac:dyDescent="0.25">
      <c r="A87" s="104" t="s">
        <v>26</v>
      </c>
      <c r="B87" s="107" t="s">
        <v>39</v>
      </c>
      <c r="C87" s="11" t="s">
        <v>12</v>
      </c>
      <c r="D87" s="3">
        <f>D88+D89+D90+D91</f>
        <v>75850</v>
      </c>
      <c r="E87" s="4">
        <f>SUM(E88:E91)</f>
        <v>50163.3</v>
      </c>
      <c r="F87" s="8">
        <f t="shared" ref="F87" si="17">E87/D87*100</f>
        <v>66.13487145682268</v>
      </c>
      <c r="G87" s="90" t="s">
        <v>238</v>
      </c>
      <c r="H87" s="90" t="s">
        <v>244</v>
      </c>
      <c r="I87" s="98" t="s">
        <v>209</v>
      </c>
      <c r="J87" s="119" t="s">
        <v>4</v>
      </c>
      <c r="K87" s="90" t="s">
        <v>245</v>
      </c>
    </row>
    <row r="88" spans="1:11" ht="33" customHeight="1" outlineLevel="1" x14ac:dyDescent="0.25">
      <c r="A88" s="105"/>
      <c r="B88" s="108"/>
      <c r="C88" s="11" t="s">
        <v>0</v>
      </c>
      <c r="D88" s="21">
        <v>75850</v>
      </c>
      <c r="E88" s="6">
        <v>50163.3</v>
      </c>
      <c r="F88" s="8">
        <f>E88/D88*100</f>
        <v>66.13487145682268</v>
      </c>
      <c r="G88" s="91"/>
      <c r="H88" s="91"/>
      <c r="I88" s="99"/>
      <c r="J88" s="120"/>
      <c r="K88" s="91"/>
    </row>
    <row r="89" spans="1:11" ht="32.25" customHeight="1" outlineLevel="1" x14ac:dyDescent="0.25">
      <c r="A89" s="105"/>
      <c r="B89" s="108"/>
      <c r="C89" s="11" t="s">
        <v>1</v>
      </c>
      <c r="D89" s="21">
        <v>0</v>
      </c>
      <c r="E89" s="6">
        <v>0</v>
      </c>
      <c r="F89" s="2"/>
      <c r="G89" s="91"/>
      <c r="H89" s="91"/>
      <c r="I89" s="99"/>
      <c r="J89" s="120"/>
      <c r="K89" s="91"/>
    </row>
    <row r="90" spans="1:11" ht="27" customHeight="1" outlineLevel="1" x14ac:dyDescent="0.25">
      <c r="A90" s="105"/>
      <c r="B90" s="108"/>
      <c r="C90" s="11" t="s">
        <v>2</v>
      </c>
      <c r="D90" s="21">
        <v>0</v>
      </c>
      <c r="E90" s="6">
        <v>0</v>
      </c>
      <c r="F90" s="2"/>
      <c r="G90" s="91"/>
      <c r="H90" s="91"/>
      <c r="I90" s="99"/>
      <c r="J90" s="120"/>
      <c r="K90" s="91"/>
    </row>
    <row r="91" spans="1:11" ht="22.5" customHeight="1" outlineLevel="1" x14ac:dyDescent="0.25">
      <c r="A91" s="106"/>
      <c r="B91" s="109"/>
      <c r="C91" s="11" t="s">
        <v>3</v>
      </c>
      <c r="D91" s="21">
        <v>0</v>
      </c>
      <c r="E91" s="6">
        <v>0</v>
      </c>
      <c r="F91" s="2"/>
      <c r="G91" s="92"/>
      <c r="H91" s="92"/>
      <c r="I91" s="100"/>
      <c r="J91" s="121"/>
      <c r="K91" s="92"/>
    </row>
    <row r="92" spans="1:11" ht="22.5" customHeight="1" x14ac:dyDescent="0.25">
      <c r="A92" s="104" t="s">
        <v>40</v>
      </c>
      <c r="B92" s="117" t="s">
        <v>65</v>
      </c>
      <c r="C92" s="11" t="s">
        <v>12</v>
      </c>
      <c r="D92" s="3">
        <f t="shared" ref="D92:E92" si="18">D93+D94+D95+D96</f>
        <v>377.2</v>
      </c>
      <c r="E92" s="3">
        <f t="shared" si="18"/>
        <v>175</v>
      </c>
      <c r="F92" s="8">
        <f>E92/D92*100</f>
        <v>46.394485683987277</v>
      </c>
      <c r="G92" s="90" t="s">
        <v>184</v>
      </c>
      <c r="H92" s="114" t="s">
        <v>220</v>
      </c>
      <c r="I92" s="98" t="s">
        <v>209</v>
      </c>
      <c r="J92" s="113" t="s">
        <v>4</v>
      </c>
      <c r="K92" s="114" t="s">
        <v>247</v>
      </c>
    </row>
    <row r="93" spans="1:11" ht="14.45" customHeight="1" x14ac:dyDescent="0.25">
      <c r="A93" s="105"/>
      <c r="B93" s="117"/>
      <c r="C93" s="11" t="s">
        <v>0</v>
      </c>
      <c r="D93" s="21">
        <v>377.2</v>
      </c>
      <c r="E93" s="17">
        <v>175</v>
      </c>
      <c r="F93" s="8">
        <f>E93/D93*100</f>
        <v>46.394485683987277</v>
      </c>
      <c r="G93" s="91"/>
      <c r="H93" s="115"/>
      <c r="I93" s="99"/>
      <c r="J93" s="113"/>
      <c r="K93" s="115"/>
    </row>
    <row r="94" spans="1:11" ht="14.45" customHeight="1" x14ac:dyDescent="0.25">
      <c r="A94" s="105"/>
      <c r="B94" s="117"/>
      <c r="C94" s="11" t="s">
        <v>1</v>
      </c>
      <c r="D94" s="21">
        <v>0</v>
      </c>
      <c r="E94" s="17">
        <v>0</v>
      </c>
      <c r="F94" s="8"/>
      <c r="G94" s="91"/>
      <c r="H94" s="115"/>
      <c r="I94" s="99"/>
      <c r="J94" s="113"/>
      <c r="K94" s="115"/>
    </row>
    <row r="95" spans="1:11" ht="14.45" customHeight="1" x14ac:dyDescent="0.25">
      <c r="A95" s="105"/>
      <c r="B95" s="117"/>
      <c r="C95" s="11" t="s">
        <v>2</v>
      </c>
      <c r="D95" s="21">
        <v>0</v>
      </c>
      <c r="E95" s="17">
        <v>0</v>
      </c>
      <c r="F95" s="8"/>
      <c r="G95" s="91"/>
      <c r="H95" s="115"/>
      <c r="I95" s="99"/>
      <c r="J95" s="113"/>
      <c r="K95" s="115"/>
    </row>
    <row r="96" spans="1:11" ht="27.75" customHeight="1" x14ac:dyDescent="0.25">
      <c r="A96" s="106"/>
      <c r="B96" s="117"/>
      <c r="C96" s="11" t="s">
        <v>3</v>
      </c>
      <c r="D96" s="21">
        <v>0</v>
      </c>
      <c r="E96" s="17">
        <v>0</v>
      </c>
      <c r="F96" s="8"/>
      <c r="G96" s="92"/>
      <c r="H96" s="116"/>
      <c r="I96" s="100"/>
      <c r="J96" s="113"/>
      <c r="K96" s="116"/>
    </row>
    <row r="97" spans="1:11" ht="30" customHeight="1" collapsed="1" x14ac:dyDescent="0.25">
      <c r="A97" s="104" t="s">
        <v>41</v>
      </c>
      <c r="B97" s="117" t="s">
        <v>66</v>
      </c>
      <c r="C97" s="11" t="s">
        <v>12</v>
      </c>
      <c r="D97" s="3">
        <f t="shared" ref="D97:E97" si="19">D98+D99+D100+D101</f>
        <v>349.3</v>
      </c>
      <c r="E97" s="3">
        <f t="shared" si="19"/>
        <v>0</v>
      </c>
      <c r="F97" s="8">
        <f t="shared" ref="F97:F98" si="20">E97/D97*100</f>
        <v>0</v>
      </c>
      <c r="G97" s="122" t="s">
        <v>237</v>
      </c>
      <c r="H97" s="132" t="s">
        <v>212</v>
      </c>
      <c r="I97" s="98" t="s">
        <v>206</v>
      </c>
      <c r="J97" s="96" t="s">
        <v>77</v>
      </c>
      <c r="K97" s="101" t="s">
        <v>259</v>
      </c>
    </row>
    <row r="98" spans="1:11" ht="24.75" customHeight="1" x14ac:dyDescent="0.25">
      <c r="A98" s="105"/>
      <c r="B98" s="117"/>
      <c r="C98" s="11" t="s">
        <v>0</v>
      </c>
      <c r="D98" s="21">
        <v>349.3</v>
      </c>
      <c r="E98" s="50">
        <v>0</v>
      </c>
      <c r="F98" s="8">
        <f t="shared" si="20"/>
        <v>0</v>
      </c>
      <c r="G98" s="123"/>
      <c r="H98" s="133"/>
      <c r="I98" s="99"/>
      <c r="J98" s="96"/>
      <c r="K98" s="102"/>
    </row>
    <row r="99" spans="1:11" ht="27.75" customHeight="1" x14ac:dyDescent="0.25">
      <c r="A99" s="105"/>
      <c r="B99" s="117"/>
      <c r="C99" s="11" t="s">
        <v>1</v>
      </c>
      <c r="D99" s="21">
        <v>0</v>
      </c>
      <c r="E99" s="17">
        <v>0</v>
      </c>
      <c r="F99" s="2"/>
      <c r="G99" s="123"/>
      <c r="H99" s="133"/>
      <c r="I99" s="99"/>
      <c r="J99" s="96"/>
      <c r="K99" s="102"/>
    </row>
    <row r="100" spans="1:11" ht="26.25" customHeight="1" x14ac:dyDescent="0.25">
      <c r="A100" s="105"/>
      <c r="B100" s="117"/>
      <c r="C100" s="11" t="s">
        <v>2</v>
      </c>
      <c r="D100" s="21">
        <v>0</v>
      </c>
      <c r="E100" s="17">
        <v>0</v>
      </c>
      <c r="F100" s="2"/>
      <c r="G100" s="123"/>
      <c r="H100" s="133"/>
      <c r="I100" s="99"/>
      <c r="J100" s="96"/>
      <c r="K100" s="102"/>
    </row>
    <row r="101" spans="1:11" ht="27.75" customHeight="1" x14ac:dyDescent="0.25">
      <c r="A101" s="106"/>
      <c r="B101" s="117"/>
      <c r="C101" s="13" t="s">
        <v>3</v>
      </c>
      <c r="D101" s="21">
        <v>0</v>
      </c>
      <c r="E101" s="17">
        <v>0</v>
      </c>
      <c r="F101" s="25"/>
      <c r="G101" s="124"/>
      <c r="H101" s="134"/>
      <c r="I101" s="100"/>
      <c r="J101" s="96"/>
      <c r="K101" s="103"/>
    </row>
    <row r="102" spans="1:11" ht="28.5" customHeight="1" outlineLevel="1" x14ac:dyDescent="0.25">
      <c r="A102" s="104" t="s">
        <v>42</v>
      </c>
      <c r="B102" s="107" t="s">
        <v>44</v>
      </c>
      <c r="C102" s="11" t="s">
        <v>12</v>
      </c>
      <c r="D102" s="3">
        <f t="shared" ref="D102" si="21">D103+D104+D105+D106</f>
        <v>3702.6</v>
      </c>
      <c r="E102" s="3">
        <f t="shared" ref="E102" si="22">E103+E104+E105+E106</f>
        <v>2866.7</v>
      </c>
      <c r="F102" s="8">
        <f t="shared" ref="F102:F103" si="23">E102/D102*100</f>
        <v>77.423972343758436</v>
      </c>
      <c r="G102" s="139" t="s">
        <v>236</v>
      </c>
      <c r="H102" s="149" t="s">
        <v>260</v>
      </c>
      <c r="I102" s="98" t="s">
        <v>74</v>
      </c>
      <c r="J102" s="96" t="s">
        <v>77</v>
      </c>
      <c r="K102" s="146" t="s">
        <v>261</v>
      </c>
    </row>
    <row r="103" spans="1:11" ht="27" customHeight="1" outlineLevel="1" x14ac:dyDescent="0.25">
      <c r="A103" s="105"/>
      <c r="B103" s="108"/>
      <c r="C103" s="11" t="s">
        <v>0</v>
      </c>
      <c r="D103" s="6">
        <v>3702.6</v>
      </c>
      <c r="E103" s="6">
        <v>2866.7</v>
      </c>
      <c r="F103" s="8">
        <f t="shared" si="23"/>
        <v>77.423972343758436</v>
      </c>
      <c r="G103" s="139"/>
      <c r="H103" s="149"/>
      <c r="I103" s="99"/>
      <c r="J103" s="96"/>
      <c r="K103" s="147"/>
    </row>
    <row r="104" spans="1:11" ht="21.75" customHeight="1" outlineLevel="1" x14ac:dyDescent="0.25">
      <c r="A104" s="105"/>
      <c r="B104" s="108"/>
      <c r="C104" s="11" t="s">
        <v>1</v>
      </c>
      <c r="D104" s="6">
        <v>0</v>
      </c>
      <c r="E104" s="6">
        <v>0</v>
      </c>
      <c r="F104" s="11"/>
      <c r="G104" s="139"/>
      <c r="H104" s="149"/>
      <c r="I104" s="99"/>
      <c r="J104" s="96"/>
      <c r="K104" s="147"/>
    </row>
    <row r="105" spans="1:11" ht="21.75" customHeight="1" outlineLevel="1" x14ac:dyDescent="0.25">
      <c r="A105" s="105"/>
      <c r="B105" s="108"/>
      <c r="C105" s="11" t="s">
        <v>2</v>
      </c>
      <c r="D105" s="6">
        <v>0</v>
      </c>
      <c r="E105" s="6">
        <v>0</v>
      </c>
      <c r="F105" s="11"/>
      <c r="G105" s="139"/>
      <c r="H105" s="149"/>
      <c r="I105" s="99"/>
      <c r="J105" s="96"/>
      <c r="K105" s="147"/>
    </row>
    <row r="106" spans="1:11" ht="20.25" customHeight="1" outlineLevel="1" x14ac:dyDescent="0.25">
      <c r="A106" s="106"/>
      <c r="B106" s="109"/>
      <c r="C106" s="11" t="s">
        <v>3</v>
      </c>
      <c r="D106" s="20">
        <v>0</v>
      </c>
      <c r="E106" s="6">
        <v>0</v>
      </c>
      <c r="F106" s="11"/>
      <c r="G106" s="139"/>
      <c r="H106" s="149"/>
      <c r="I106" s="100"/>
      <c r="J106" s="96"/>
      <c r="K106" s="148"/>
    </row>
    <row r="107" spans="1:11" ht="41.25" hidden="1" customHeight="1" outlineLevel="1" x14ac:dyDescent="0.25">
      <c r="A107" s="135" t="s">
        <v>191</v>
      </c>
      <c r="B107" s="125" t="s">
        <v>193</v>
      </c>
      <c r="C107" s="51" t="s">
        <v>12</v>
      </c>
      <c r="D107" s="3">
        <f>SUM(D108:D110)</f>
        <v>0</v>
      </c>
      <c r="E107" s="3">
        <f>SUM(E108:E110)</f>
        <v>0</v>
      </c>
      <c r="F107" s="14"/>
      <c r="G107" s="90" t="s">
        <v>204</v>
      </c>
      <c r="H107" s="114" t="s">
        <v>215</v>
      </c>
      <c r="I107" s="98" t="s">
        <v>209</v>
      </c>
      <c r="J107" s="129" t="s">
        <v>4</v>
      </c>
      <c r="K107" s="132" t="s">
        <v>217</v>
      </c>
    </row>
    <row r="108" spans="1:11" ht="41.25" hidden="1" customHeight="1" outlineLevel="1" x14ac:dyDescent="0.25">
      <c r="A108" s="136"/>
      <c r="B108" s="126"/>
      <c r="C108" s="51" t="s">
        <v>0</v>
      </c>
      <c r="D108" s="49">
        <v>0</v>
      </c>
      <c r="E108" s="16">
        <v>0</v>
      </c>
      <c r="F108" s="14"/>
      <c r="G108" s="91"/>
      <c r="H108" s="115"/>
      <c r="I108" s="99"/>
      <c r="J108" s="130"/>
      <c r="K108" s="133"/>
    </row>
    <row r="109" spans="1:11" ht="27.75" hidden="1" customHeight="1" outlineLevel="1" x14ac:dyDescent="0.25">
      <c r="A109" s="136"/>
      <c r="B109" s="126"/>
      <c r="C109" s="51" t="s">
        <v>1</v>
      </c>
      <c r="D109" s="49">
        <v>0</v>
      </c>
      <c r="E109" s="49">
        <v>0</v>
      </c>
      <c r="F109" s="14"/>
      <c r="G109" s="91"/>
      <c r="H109" s="115"/>
      <c r="I109" s="99"/>
      <c r="J109" s="130"/>
      <c r="K109" s="133"/>
    </row>
    <row r="110" spans="1:11" ht="28.5" hidden="1" customHeight="1" outlineLevel="1" x14ac:dyDescent="0.25">
      <c r="A110" s="137"/>
      <c r="B110" s="127"/>
      <c r="C110" s="51" t="s">
        <v>3</v>
      </c>
      <c r="D110" s="49">
        <v>0</v>
      </c>
      <c r="E110" s="49">
        <v>0</v>
      </c>
      <c r="F110" s="14"/>
      <c r="G110" s="91"/>
      <c r="H110" s="115"/>
      <c r="I110" s="100"/>
      <c r="J110" s="130"/>
      <c r="K110" s="133"/>
    </row>
    <row r="111" spans="1:11" ht="23.25" hidden="1" customHeight="1" outlineLevel="1" x14ac:dyDescent="0.25">
      <c r="A111" s="110" t="s">
        <v>43</v>
      </c>
      <c r="B111" s="107" t="s">
        <v>45</v>
      </c>
      <c r="C111" s="10" t="s">
        <v>12</v>
      </c>
      <c r="D111" s="4">
        <f>D112+D113+D114+D115</f>
        <v>0</v>
      </c>
      <c r="E111" s="4">
        <f>E112+E113+E114+E115</f>
        <v>0</v>
      </c>
      <c r="F111" s="8"/>
      <c r="G111" s="91"/>
      <c r="H111" s="115"/>
      <c r="I111" s="11">
        <f>COUNTA(I116:I123)</f>
        <v>2</v>
      </c>
      <c r="J111" s="130"/>
      <c r="K111" s="133"/>
    </row>
    <row r="112" spans="1:11" ht="15" hidden="1" customHeight="1" outlineLevel="1" x14ac:dyDescent="0.25">
      <c r="A112" s="111"/>
      <c r="B112" s="108"/>
      <c r="C112" s="10" t="s">
        <v>0</v>
      </c>
      <c r="D112" s="4">
        <f>D121</f>
        <v>0</v>
      </c>
      <c r="E112" s="4">
        <f>E121</f>
        <v>0</v>
      </c>
      <c r="F112" s="8"/>
      <c r="G112" s="91"/>
      <c r="H112" s="115"/>
      <c r="I112" s="11">
        <f>COUNTIF(I116:I123,"да")</f>
        <v>2</v>
      </c>
      <c r="J112" s="130"/>
      <c r="K112" s="133"/>
    </row>
    <row r="113" spans="1:11" ht="18.75" hidden="1" customHeight="1" outlineLevel="1" x14ac:dyDescent="0.25">
      <c r="A113" s="111"/>
      <c r="B113" s="108"/>
      <c r="C113" s="10" t="s">
        <v>1</v>
      </c>
      <c r="D113" s="4">
        <f>D117</f>
        <v>0</v>
      </c>
      <c r="E113" s="4">
        <f>E117</f>
        <v>0</v>
      </c>
      <c r="F113" s="8"/>
      <c r="G113" s="91"/>
      <c r="H113" s="115"/>
      <c r="I113" s="11">
        <f>COUNTIF(I116:I123,"частично")</f>
        <v>0</v>
      </c>
      <c r="J113" s="130"/>
      <c r="K113" s="133"/>
    </row>
    <row r="114" spans="1:11" ht="15" hidden="1" customHeight="1" outlineLevel="1" x14ac:dyDescent="0.25">
      <c r="A114" s="111"/>
      <c r="B114" s="108"/>
      <c r="C114" s="10" t="s">
        <v>2</v>
      </c>
      <c r="D114" s="4">
        <v>0</v>
      </c>
      <c r="E114" s="19">
        <v>0</v>
      </c>
      <c r="F114" s="8"/>
      <c r="G114" s="91"/>
      <c r="H114" s="115"/>
      <c r="I114" s="11">
        <f>COUNTIF(I116:I123,"нет")</f>
        <v>0</v>
      </c>
      <c r="J114" s="130"/>
      <c r="K114" s="133"/>
    </row>
    <row r="115" spans="1:11" ht="20.25" hidden="1" customHeight="1" outlineLevel="1" x14ac:dyDescent="0.25">
      <c r="A115" s="112"/>
      <c r="B115" s="109"/>
      <c r="C115" s="10" t="s">
        <v>3</v>
      </c>
      <c r="D115" s="5">
        <v>0</v>
      </c>
      <c r="E115" s="19">
        <v>0</v>
      </c>
      <c r="F115" s="8"/>
      <c r="G115" s="91"/>
      <c r="H115" s="115"/>
      <c r="I115" s="14">
        <f>I112/I111*100</f>
        <v>100</v>
      </c>
      <c r="J115" s="130"/>
      <c r="K115" s="133"/>
    </row>
    <row r="116" spans="1:11" ht="57.75" hidden="1" customHeight="1" outlineLevel="1" x14ac:dyDescent="0.25">
      <c r="A116" s="110" t="s">
        <v>46</v>
      </c>
      <c r="B116" s="107" t="s">
        <v>67</v>
      </c>
      <c r="C116" s="10" t="s">
        <v>12</v>
      </c>
      <c r="D116" s="3">
        <f>D117</f>
        <v>0</v>
      </c>
      <c r="E116" s="3">
        <f>E117</f>
        <v>0</v>
      </c>
      <c r="F116" s="8"/>
      <c r="G116" s="91"/>
      <c r="H116" s="115"/>
      <c r="I116" s="97" t="s">
        <v>74</v>
      </c>
      <c r="J116" s="130"/>
      <c r="K116" s="133"/>
    </row>
    <row r="117" spans="1:11" ht="30.75" hidden="1" customHeight="1" outlineLevel="1" x14ac:dyDescent="0.25">
      <c r="A117" s="111"/>
      <c r="B117" s="108"/>
      <c r="C117" s="10" t="s">
        <v>1</v>
      </c>
      <c r="D117" s="6">
        <v>0</v>
      </c>
      <c r="E117" s="15">
        <v>0</v>
      </c>
      <c r="F117" s="8"/>
      <c r="G117" s="91"/>
      <c r="H117" s="115"/>
      <c r="I117" s="97"/>
      <c r="J117" s="130"/>
      <c r="K117" s="133"/>
    </row>
    <row r="118" spans="1:11" ht="27.75" hidden="1" customHeight="1" outlineLevel="1" x14ac:dyDescent="0.25">
      <c r="A118" s="111"/>
      <c r="B118" s="108"/>
      <c r="C118" s="10" t="s">
        <v>2</v>
      </c>
      <c r="D118" s="6">
        <v>0</v>
      </c>
      <c r="E118" s="15">
        <v>0</v>
      </c>
      <c r="F118" s="8"/>
      <c r="G118" s="91"/>
      <c r="H118" s="115"/>
      <c r="I118" s="97"/>
      <c r="J118" s="130"/>
      <c r="K118" s="133"/>
    </row>
    <row r="119" spans="1:11" ht="23.25" hidden="1" customHeight="1" outlineLevel="1" x14ac:dyDescent="0.25">
      <c r="A119" s="112"/>
      <c r="B119" s="109"/>
      <c r="C119" s="10" t="s">
        <v>3</v>
      </c>
      <c r="D119" s="20">
        <v>0</v>
      </c>
      <c r="E119" s="15">
        <v>0</v>
      </c>
      <c r="F119" s="8"/>
      <c r="G119" s="91"/>
      <c r="H119" s="115"/>
      <c r="I119" s="97"/>
      <c r="J119" s="130"/>
      <c r="K119" s="133"/>
    </row>
    <row r="120" spans="1:11" ht="47.25" hidden="1" customHeight="1" x14ac:dyDescent="0.25">
      <c r="A120" s="110" t="s">
        <v>47</v>
      </c>
      <c r="B120" s="117" t="s">
        <v>48</v>
      </c>
      <c r="C120" s="10" t="s">
        <v>12</v>
      </c>
      <c r="D120" s="3">
        <f>D121</f>
        <v>0</v>
      </c>
      <c r="E120" s="3">
        <f>E121</f>
        <v>0</v>
      </c>
      <c r="F120" s="8"/>
      <c r="G120" s="91"/>
      <c r="H120" s="115"/>
      <c r="I120" s="97" t="s">
        <v>74</v>
      </c>
      <c r="J120" s="130"/>
      <c r="K120" s="133"/>
    </row>
    <row r="121" spans="1:11" ht="34.5" hidden="1" customHeight="1" x14ac:dyDescent="0.25">
      <c r="A121" s="111"/>
      <c r="B121" s="117"/>
      <c r="C121" s="10" t="s">
        <v>0</v>
      </c>
      <c r="D121" s="6">
        <v>0</v>
      </c>
      <c r="E121" s="15">
        <v>0</v>
      </c>
      <c r="F121" s="8"/>
      <c r="G121" s="91"/>
      <c r="H121" s="115"/>
      <c r="I121" s="97"/>
      <c r="J121" s="130"/>
      <c r="K121" s="133"/>
    </row>
    <row r="122" spans="1:11" ht="20.25" hidden="1" customHeight="1" x14ac:dyDescent="0.25">
      <c r="A122" s="111"/>
      <c r="B122" s="117"/>
      <c r="C122" s="10" t="s">
        <v>2</v>
      </c>
      <c r="D122" s="6">
        <v>0</v>
      </c>
      <c r="E122" s="15">
        <v>0</v>
      </c>
      <c r="F122" s="8"/>
      <c r="G122" s="91"/>
      <c r="H122" s="115"/>
      <c r="I122" s="97"/>
      <c r="J122" s="130"/>
      <c r="K122" s="133"/>
    </row>
    <row r="123" spans="1:11" ht="25.5" hidden="1" customHeight="1" x14ac:dyDescent="0.25">
      <c r="A123" s="112"/>
      <c r="B123" s="117"/>
      <c r="C123" s="12" t="s">
        <v>3</v>
      </c>
      <c r="D123" s="6">
        <v>0</v>
      </c>
      <c r="E123" s="16">
        <v>0</v>
      </c>
      <c r="F123" s="14"/>
      <c r="G123" s="91"/>
      <c r="H123" s="115"/>
      <c r="I123" s="97"/>
      <c r="J123" s="130"/>
      <c r="K123" s="133"/>
    </row>
    <row r="124" spans="1:11" ht="25.5" hidden="1" customHeight="1" x14ac:dyDescent="0.25">
      <c r="A124" s="136" t="s">
        <v>192</v>
      </c>
      <c r="B124" s="125" t="s">
        <v>194</v>
      </c>
      <c r="C124" s="51" t="s">
        <v>12</v>
      </c>
      <c r="D124" s="3">
        <f>SUM(D125:D127)</f>
        <v>0</v>
      </c>
      <c r="E124" s="3">
        <f>E126</f>
        <v>0</v>
      </c>
      <c r="F124" s="14"/>
      <c r="G124" s="91"/>
      <c r="H124" s="115"/>
      <c r="I124" s="97" t="s">
        <v>209</v>
      </c>
      <c r="J124" s="130"/>
      <c r="K124" s="133"/>
    </row>
    <row r="125" spans="1:11" ht="32.25" hidden="1" customHeight="1" x14ac:dyDescent="0.25">
      <c r="A125" s="136"/>
      <c r="B125" s="126"/>
      <c r="C125" s="51" t="s">
        <v>0</v>
      </c>
      <c r="D125" s="49">
        <v>0</v>
      </c>
      <c r="E125" s="49">
        <v>0</v>
      </c>
      <c r="F125" s="14"/>
      <c r="G125" s="91"/>
      <c r="H125" s="115"/>
      <c r="I125" s="97"/>
      <c r="J125" s="130"/>
      <c r="K125" s="133"/>
    </row>
    <row r="126" spans="1:11" ht="34.5" hidden="1" customHeight="1" x14ac:dyDescent="0.25">
      <c r="A126" s="136"/>
      <c r="B126" s="126"/>
      <c r="C126" s="51" t="s">
        <v>1</v>
      </c>
      <c r="D126" s="49">
        <v>0</v>
      </c>
      <c r="E126" s="16">
        <v>0</v>
      </c>
      <c r="F126" s="14"/>
      <c r="G126" s="91"/>
      <c r="H126" s="115"/>
      <c r="I126" s="97"/>
      <c r="J126" s="130"/>
      <c r="K126" s="133"/>
    </row>
    <row r="127" spans="1:11" ht="32.25" hidden="1" customHeight="1" x14ac:dyDescent="0.25">
      <c r="A127" s="137"/>
      <c r="B127" s="127"/>
      <c r="C127" s="51" t="s">
        <v>3</v>
      </c>
      <c r="D127" s="49">
        <v>0</v>
      </c>
      <c r="E127" s="49">
        <v>0</v>
      </c>
      <c r="F127" s="14"/>
      <c r="G127" s="92"/>
      <c r="H127" s="116"/>
      <c r="I127" s="97"/>
      <c r="J127" s="131"/>
      <c r="K127" s="134"/>
    </row>
    <row r="128" spans="1:11" ht="42.75" customHeight="1" x14ac:dyDescent="0.25">
      <c r="A128" s="138" t="s">
        <v>221</v>
      </c>
      <c r="B128" s="125" t="s">
        <v>223</v>
      </c>
      <c r="C128" s="53" t="s">
        <v>12</v>
      </c>
      <c r="D128" s="3">
        <f>SUM(D129:D131)</f>
        <v>35417.300000000003</v>
      </c>
      <c r="E128" s="3">
        <f>SUM(E129:E131)</f>
        <v>9828.7000000000007</v>
      </c>
      <c r="F128" s="14">
        <f>E128/D128*100</f>
        <v>27.751127273959337</v>
      </c>
      <c r="G128" s="90" t="s">
        <v>243</v>
      </c>
      <c r="H128" s="90" t="s">
        <v>264</v>
      </c>
      <c r="I128" s="97" t="s">
        <v>74</v>
      </c>
      <c r="J128" s="96" t="s">
        <v>77</v>
      </c>
      <c r="K128" s="101" t="s">
        <v>265</v>
      </c>
    </row>
    <row r="129" spans="1:11" ht="48" customHeight="1" x14ac:dyDescent="0.25">
      <c r="A129" s="138"/>
      <c r="B129" s="126"/>
      <c r="C129" s="53" t="s">
        <v>1</v>
      </c>
      <c r="D129" s="49">
        <v>2717.8</v>
      </c>
      <c r="E129" s="49">
        <v>2203.4</v>
      </c>
      <c r="F129" s="14">
        <f>E129/D129*100</f>
        <v>81.072926631834576</v>
      </c>
      <c r="G129" s="91"/>
      <c r="H129" s="91"/>
      <c r="I129" s="97"/>
      <c r="J129" s="96"/>
      <c r="K129" s="102"/>
    </row>
    <row r="130" spans="1:11" ht="44.25" customHeight="1" x14ac:dyDescent="0.25">
      <c r="A130" s="138"/>
      <c r="B130" s="126"/>
      <c r="C130" s="53" t="s">
        <v>1</v>
      </c>
      <c r="D130" s="49">
        <v>32699.5</v>
      </c>
      <c r="E130" s="49">
        <v>7625.3</v>
      </c>
      <c r="F130" s="14">
        <f>E130/D130*100</f>
        <v>23.319316809125525</v>
      </c>
      <c r="G130" s="91"/>
      <c r="H130" s="91"/>
      <c r="I130" s="97" t="s">
        <v>209</v>
      </c>
      <c r="J130" s="96" t="s">
        <v>4</v>
      </c>
      <c r="K130" s="102"/>
    </row>
    <row r="131" spans="1:11" ht="33" customHeight="1" x14ac:dyDescent="0.25">
      <c r="A131" s="138"/>
      <c r="B131" s="127"/>
      <c r="C131" s="53" t="s">
        <v>3</v>
      </c>
      <c r="D131" s="49">
        <v>0</v>
      </c>
      <c r="E131" s="49">
        <v>0</v>
      </c>
      <c r="F131" s="14"/>
      <c r="G131" s="91"/>
      <c r="H131" s="91"/>
      <c r="I131" s="97"/>
      <c r="J131" s="96"/>
      <c r="K131" s="102"/>
    </row>
    <row r="132" spans="1:11" ht="58.5" customHeight="1" x14ac:dyDescent="0.25">
      <c r="A132" s="138" t="s">
        <v>222</v>
      </c>
      <c r="B132" s="125" t="s">
        <v>224</v>
      </c>
      <c r="C132" s="53" t="s">
        <v>12</v>
      </c>
      <c r="D132" s="3">
        <f>SUM(D133:D135)</f>
        <v>35417.200000000004</v>
      </c>
      <c r="E132" s="3">
        <f>SUM(E133:E135)</f>
        <v>9828.7000000000007</v>
      </c>
      <c r="F132" s="14">
        <f>E132/D132*100</f>
        <v>27.75120562890347</v>
      </c>
      <c r="G132" s="91"/>
      <c r="H132" s="91"/>
      <c r="I132" s="97" t="s">
        <v>74</v>
      </c>
      <c r="J132" s="96" t="s">
        <v>77</v>
      </c>
      <c r="K132" s="102"/>
    </row>
    <row r="133" spans="1:11" ht="45" customHeight="1" x14ac:dyDescent="0.25">
      <c r="A133" s="138"/>
      <c r="B133" s="126"/>
      <c r="C133" s="53" t="s">
        <v>0</v>
      </c>
      <c r="D133" s="49">
        <v>2717.8</v>
      </c>
      <c r="E133" s="49">
        <v>2203.4</v>
      </c>
      <c r="F133" s="14">
        <f t="shared" ref="F133:F134" si="24">E133/D133*100</f>
        <v>81.072926631834576</v>
      </c>
      <c r="G133" s="91"/>
      <c r="H133" s="91"/>
      <c r="I133" s="97"/>
      <c r="J133" s="96"/>
      <c r="K133" s="102"/>
    </row>
    <row r="134" spans="1:11" ht="45" customHeight="1" x14ac:dyDescent="0.25">
      <c r="A134" s="138"/>
      <c r="B134" s="126"/>
      <c r="C134" s="53" t="s">
        <v>0</v>
      </c>
      <c r="D134" s="49">
        <v>32699.4</v>
      </c>
      <c r="E134" s="49">
        <v>7625.3</v>
      </c>
      <c r="F134" s="14">
        <f t="shared" si="24"/>
        <v>23.319388123329478</v>
      </c>
      <c r="G134" s="91"/>
      <c r="H134" s="91"/>
      <c r="I134" s="97" t="s">
        <v>209</v>
      </c>
      <c r="J134" s="96" t="s">
        <v>4</v>
      </c>
      <c r="K134" s="102"/>
    </row>
    <row r="135" spans="1:11" ht="33" customHeight="1" x14ac:dyDescent="0.25">
      <c r="A135" s="138"/>
      <c r="B135" s="127"/>
      <c r="C135" s="53" t="s">
        <v>3</v>
      </c>
      <c r="D135" s="49">
        <v>0</v>
      </c>
      <c r="E135" s="49">
        <v>0</v>
      </c>
      <c r="F135" s="14"/>
      <c r="G135" s="92"/>
      <c r="H135" s="92"/>
      <c r="I135" s="97"/>
      <c r="J135" s="96"/>
      <c r="K135" s="103"/>
    </row>
    <row r="136" spans="1:11" ht="33.75" customHeight="1" x14ac:dyDescent="0.25">
      <c r="A136" s="136" t="s">
        <v>43</v>
      </c>
      <c r="B136" s="126" t="s">
        <v>201</v>
      </c>
      <c r="C136" s="48" t="s">
        <v>12</v>
      </c>
      <c r="D136" s="3">
        <f>SUM(D137:D140)</f>
        <v>9506.4</v>
      </c>
      <c r="E136" s="3">
        <f>E138</f>
        <v>0</v>
      </c>
      <c r="F136" s="14">
        <f>E136/D136*100</f>
        <v>0</v>
      </c>
      <c r="G136" s="118"/>
      <c r="H136" s="52" t="s">
        <v>18</v>
      </c>
      <c r="I136" s="51">
        <v>2</v>
      </c>
      <c r="J136" s="93" t="s">
        <v>4</v>
      </c>
      <c r="K136" s="90" t="s">
        <v>216</v>
      </c>
    </row>
    <row r="137" spans="1:11" ht="30.75" customHeight="1" x14ac:dyDescent="0.25">
      <c r="A137" s="136"/>
      <c r="B137" s="126"/>
      <c r="C137" s="48" t="s">
        <v>0</v>
      </c>
      <c r="D137" s="4">
        <f>D146</f>
        <v>95.1</v>
      </c>
      <c r="E137" s="4">
        <f>E146</f>
        <v>0</v>
      </c>
      <c r="F137" s="14">
        <f>E137/D137*100</f>
        <v>0</v>
      </c>
      <c r="G137" s="118"/>
      <c r="H137" s="32" t="s">
        <v>13</v>
      </c>
      <c r="I137" s="51">
        <v>0</v>
      </c>
      <c r="J137" s="94"/>
      <c r="K137" s="91"/>
    </row>
    <row r="138" spans="1:11" ht="33" customHeight="1" x14ac:dyDescent="0.25">
      <c r="A138" s="136"/>
      <c r="B138" s="126"/>
      <c r="C138" s="48" t="s">
        <v>1</v>
      </c>
      <c r="D138" s="4">
        <f>D143</f>
        <v>9411.2999999999993</v>
      </c>
      <c r="E138" s="4">
        <f>E143</f>
        <v>0</v>
      </c>
      <c r="F138" s="14">
        <f>E138/D138*100</f>
        <v>0</v>
      </c>
      <c r="G138" s="118"/>
      <c r="H138" s="32" t="s">
        <v>14</v>
      </c>
      <c r="I138" s="51">
        <v>0</v>
      </c>
      <c r="J138" s="94"/>
      <c r="K138" s="91"/>
    </row>
    <row r="139" spans="1:11" ht="36.75" customHeight="1" x14ac:dyDescent="0.25">
      <c r="A139" s="136"/>
      <c r="B139" s="126"/>
      <c r="C139" s="51" t="s">
        <v>2</v>
      </c>
      <c r="D139" s="88">
        <v>0</v>
      </c>
      <c r="E139" s="88">
        <v>0</v>
      </c>
      <c r="F139" s="14"/>
      <c r="G139" s="118"/>
      <c r="H139" s="32" t="s">
        <v>19</v>
      </c>
      <c r="I139" s="51">
        <v>2</v>
      </c>
      <c r="J139" s="94"/>
      <c r="K139" s="91"/>
    </row>
    <row r="140" spans="1:11" ht="33" customHeight="1" x14ac:dyDescent="0.25">
      <c r="A140" s="137"/>
      <c r="B140" s="127"/>
      <c r="C140" s="51" t="s">
        <v>3</v>
      </c>
      <c r="D140" s="49">
        <v>0</v>
      </c>
      <c r="E140" s="49">
        <v>0</v>
      </c>
      <c r="F140" s="14"/>
      <c r="G140" s="118"/>
      <c r="H140" s="32" t="s">
        <v>20</v>
      </c>
      <c r="I140" s="14">
        <f>I137/I136*100</f>
        <v>0</v>
      </c>
      <c r="J140" s="94"/>
      <c r="K140" s="91"/>
    </row>
    <row r="141" spans="1:11" ht="36.75" customHeight="1" x14ac:dyDescent="0.25">
      <c r="A141" s="135" t="s">
        <v>46</v>
      </c>
      <c r="B141" s="125" t="s">
        <v>205</v>
      </c>
      <c r="C141" s="51" t="s">
        <v>12</v>
      </c>
      <c r="D141" s="4">
        <f>D143</f>
        <v>9411.2999999999993</v>
      </c>
      <c r="E141" s="4">
        <f>E143</f>
        <v>0</v>
      </c>
      <c r="F141" s="14">
        <f>E141/D141*100</f>
        <v>0</v>
      </c>
      <c r="G141" s="90" t="s">
        <v>235</v>
      </c>
      <c r="H141" s="90" t="s">
        <v>207</v>
      </c>
      <c r="I141" s="98" t="s">
        <v>206</v>
      </c>
      <c r="J141" s="94"/>
      <c r="K141" s="91"/>
    </row>
    <row r="142" spans="1:11" ht="28.5" customHeight="1" x14ac:dyDescent="0.25">
      <c r="A142" s="136"/>
      <c r="B142" s="126"/>
      <c r="C142" s="51" t="s">
        <v>0</v>
      </c>
      <c r="D142" s="49">
        <v>0</v>
      </c>
      <c r="E142" s="49">
        <v>0</v>
      </c>
      <c r="F142" s="14">
        <v>0</v>
      </c>
      <c r="G142" s="91"/>
      <c r="H142" s="91"/>
      <c r="I142" s="99"/>
      <c r="J142" s="94"/>
      <c r="K142" s="91"/>
    </row>
    <row r="143" spans="1:11" ht="28.5" customHeight="1" x14ac:dyDescent="0.25">
      <c r="A143" s="136"/>
      <c r="B143" s="126"/>
      <c r="C143" s="51" t="s">
        <v>1</v>
      </c>
      <c r="D143" s="49">
        <v>9411.2999999999993</v>
      </c>
      <c r="E143" s="49">
        <v>0</v>
      </c>
      <c r="F143" s="14">
        <f>E143/D143*100</f>
        <v>0</v>
      </c>
      <c r="G143" s="91"/>
      <c r="H143" s="91"/>
      <c r="I143" s="99"/>
      <c r="J143" s="94"/>
      <c r="K143" s="91"/>
    </row>
    <row r="144" spans="1:11" ht="33" customHeight="1" x14ac:dyDescent="0.25">
      <c r="A144" s="137"/>
      <c r="B144" s="127"/>
      <c r="C144" s="51" t="s">
        <v>3</v>
      </c>
      <c r="D144" s="49">
        <v>0</v>
      </c>
      <c r="E144" s="49">
        <v>0</v>
      </c>
      <c r="F144" s="14">
        <v>0</v>
      </c>
      <c r="G144" s="91"/>
      <c r="H144" s="91"/>
      <c r="I144" s="100"/>
      <c r="J144" s="94"/>
      <c r="K144" s="91"/>
    </row>
    <row r="145" spans="1:11" ht="30.75" customHeight="1" x14ac:dyDescent="0.25">
      <c r="A145" s="138" t="s">
        <v>47</v>
      </c>
      <c r="B145" s="125" t="s">
        <v>202</v>
      </c>
      <c r="C145" s="51" t="s">
        <v>12</v>
      </c>
      <c r="D145" s="4">
        <f>D146</f>
        <v>95.1</v>
      </c>
      <c r="E145" s="4">
        <f>E146</f>
        <v>0</v>
      </c>
      <c r="F145" s="14">
        <f>E145/D145*100</f>
        <v>0</v>
      </c>
      <c r="G145" s="91"/>
      <c r="H145" s="91"/>
      <c r="I145" s="98" t="s">
        <v>206</v>
      </c>
      <c r="J145" s="94"/>
      <c r="K145" s="91"/>
    </row>
    <row r="146" spans="1:11" ht="37.5" customHeight="1" x14ac:dyDescent="0.25">
      <c r="A146" s="138"/>
      <c r="B146" s="126"/>
      <c r="C146" s="51" t="s">
        <v>0</v>
      </c>
      <c r="D146" s="49">
        <v>95.1</v>
      </c>
      <c r="E146" s="49">
        <v>0</v>
      </c>
      <c r="F146" s="14">
        <f>E146/D146*100</f>
        <v>0</v>
      </c>
      <c r="G146" s="91"/>
      <c r="H146" s="91"/>
      <c r="I146" s="99"/>
      <c r="J146" s="94"/>
      <c r="K146" s="91"/>
    </row>
    <row r="147" spans="1:11" ht="40.5" customHeight="1" x14ac:dyDescent="0.25">
      <c r="A147" s="138"/>
      <c r="B147" s="126"/>
      <c r="C147" s="51" t="s">
        <v>1</v>
      </c>
      <c r="D147" s="49">
        <v>0</v>
      </c>
      <c r="E147" s="49">
        <v>0</v>
      </c>
      <c r="F147" s="14">
        <v>0</v>
      </c>
      <c r="G147" s="91"/>
      <c r="H147" s="91"/>
      <c r="I147" s="99"/>
      <c r="J147" s="94"/>
      <c r="K147" s="91"/>
    </row>
    <row r="148" spans="1:11" ht="33" customHeight="1" x14ac:dyDescent="0.25">
      <c r="A148" s="138"/>
      <c r="B148" s="127"/>
      <c r="C148" s="51" t="s">
        <v>3</v>
      </c>
      <c r="D148" s="49">
        <v>0</v>
      </c>
      <c r="E148" s="49">
        <v>0</v>
      </c>
      <c r="F148" s="14">
        <v>0</v>
      </c>
      <c r="G148" s="92"/>
      <c r="H148" s="92"/>
      <c r="I148" s="100"/>
      <c r="J148" s="95"/>
      <c r="K148" s="92"/>
    </row>
    <row r="149" spans="1:11" ht="33" customHeight="1" x14ac:dyDescent="0.25">
      <c r="A149" s="135" t="s">
        <v>241</v>
      </c>
      <c r="B149" s="125" t="s">
        <v>246</v>
      </c>
      <c r="C149" s="86" t="s">
        <v>12</v>
      </c>
      <c r="D149" s="4">
        <f>SUM(D150:D153)</f>
        <v>0</v>
      </c>
      <c r="E149" s="4">
        <f>SUM(E150:E153)</f>
        <v>93563.8</v>
      </c>
      <c r="F149" s="14"/>
      <c r="G149" s="93"/>
      <c r="H149" s="87" t="s">
        <v>18</v>
      </c>
      <c r="I149" s="86">
        <v>1</v>
      </c>
      <c r="J149" s="93" t="s">
        <v>4</v>
      </c>
      <c r="K149" s="90" t="s">
        <v>262</v>
      </c>
    </row>
    <row r="150" spans="1:11" ht="33" customHeight="1" x14ac:dyDescent="0.25">
      <c r="A150" s="136"/>
      <c r="B150" s="126"/>
      <c r="C150" s="86" t="s">
        <v>0</v>
      </c>
      <c r="D150" s="4">
        <f t="shared" ref="D150:E152" si="25">D155</f>
        <v>0</v>
      </c>
      <c r="E150" s="4">
        <f t="shared" si="25"/>
        <v>6974.2</v>
      </c>
      <c r="F150" s="14"/>
      <c r="G150" s="94"/>
      <c r="H150" s="32" t="s">
        <v>13</v>
      </c>
      <c r="I150" s="86">
        <v>1</v>
      </c>
      <c r="J150" s="94"/>
      <c r="K150" s="91"/>
    </row>
    <row r="151" spans="1:11" ht="33" customHeight="1" x14ac:dyDescent="0.25">
      <c r="A151" s="136"/>
      <c r="B151" s="126"/>
      <c r="C151" s="86" t="s">
        <v>1</v>
      </c>
      <c r="D151" s="4">
        <f t="shared" si="25"/>
        <v>0</v>
      </c>
      <c r="E151" s="4">
        <f t="shared" si="25"/>
        <v>0</v>
      </c>
      <c r="F151" s="14"/>
      <c r="G151" s="94"/>
      <c r="H151" s="32" t="s">
        <v>14</v>
      </c>
      <c r="I151" s="86">
        <v>0</v>
      </c>
      <c r="J151" s="94"/>
      <c r="K151" s="91"/>
    </row>
    <row r="152" spans="1:11" ht="33" customHeight="1" x14ac:dyDescent="0.25">
      <c r="A152" s="136"/>
      <c r="B152" s="126"/>
      <c r="C152" s="86" t="s">
        <v>2</v>
      </c>
      <c r="D152" s="4">
        <f t="shared" si="25"/>
        <v>0</v>
      </c>
      <c r="E152" s="4">
        <f t="shared" si="25"/>
        <v>86589.6</v>
      </c>
      <c r="F152" s="14"/>
      <c r="G152" s="94"/>
      <c r="H152" s="32" t="s">
        <v>19</v>
      </c>
      <c r="I152" s="86">
        <v>0</v>
      </c>
      <c r="J152" s="94"/>
      <c r="K152" s="91"/>
    </row>
    <row r="153" spans="1:11" ht="33" customHeight="1" x14ac:dyDescent="0.25">
      <c r="A153" s="137"/>
      <c r="B153" s="127"/>
      <c r="C153" s="86" t="s">
        <v>3</v>
      </c>
      <c r="D153" s="49">
        <v>0</v>
      </c>
      <c r="E153" s="49">
        <v>0</v>
      </c>
      <c r="F153" s="14"/>
      <c r="G153" s="95"/>
      <c r="H153" s="32" t="s">
        <v>20</v>
      </c>
      <c r="I153" s="14">
        <f>I150/I149*100</f>
        <v>100</v>
      </c>
      <c r="J153" s="94"/>
      <c r="K153" s="91"/>
    </row>
    <row r="154" spans="1:11" ht="33" customHeight="1" x14ac:dyDescent="0.25">
      <c r="A154" s="135" t="s">
        <v>26</v>
      </c>
      <c r="B154" s="125" t="s">
        <v>242</v>
      </c>
      <c r="C154" s="86" t="s">
        <v>12</v>
      </c>
      <c r="D154" s="4">
        <f>SUM(D155:D157)</f>
        <v>0</v>
      </c>
      <c r="E154" s="4">
        <f>SUM(E155:E157)</f>
        <v>93563.8</v>
      </c>
      <c r="F154" s="14"/>
      <c r="G154" s="90" t="s">
        <v>263</v>
      </c>
      <c r="H154" s="90" t="s">
        <v>263</v>
      </c>
      <c r="I154" s="98" t="s">
        <v>74</v>
      </c>
      <c r="J154" s="94"/>
      <c r="K154" s="91"/>
    </row>
    <row r="155" spans="1:11" ht="33" customHeight="1" x14ac:dyDescent="0.25">
      <c r="A155" s="136"/>
      <c r="B155" s="126"/>
      <c r="C155" s="86" t="s">
        <v>0</v>
      </c>
      <c r="D155" s="49">
        <v>0</v>
      </c>
      <c r="E155" s="49">
        <v>6974.2</v>
      </c>
      <c r="F155" s="14"/>
      <c r="G155" s="91"/>
      <c r="H155" s="91"/>
      <c r="I155" s="99"/>
      <c r="J155" s="94"/>
      <c r="K155" s="91"/>
    </row>
    <row r="156" spans="1:11" ht="33" customHeight="1" x14ac:dyDescent="0.25">
      <c r="A156" s="136"/>
      <c r="B156" s="126"/>
      <c r="C156" s="86" t="s">
        <v>1</v>
      </c>
      <c r="D156" s="49">
        <v>0</v>
      </c>
      <c r="E156" s="49">
        <v>0</v>
      </c>
      <c r="F156" s="14"/>
      <c r="G156" s="91"/>
      <c r="H156" s="91"/>
      <c r="I156" s="99"/>
      <c r="J156" s="94"/>
      <c r="K156" s="91"/>
    </row>
    <row r="157" spans="1:11" ht="33" customHeight="1" x14ac:dyDescent="0.25">
      <c r="A157" s="137"/>
      <c r="B157" s="127"/>
      <c r="C157" s="86" t="s">
        <v>2</v>
      </c>
      <c r="D157" s="49">
        <v>0</v>
      </c>
      <c r="E157" s="49">
        <v>86589.6</v>
      </c>
      <c r="F157" s="14"/>
      <c r="G157" s="92"/>
      <c r="H157" s="92"/>
      <c r="I157" s="100"/>
      <c r="J157" s="95"/>
      <c r="K157" s="92"/>
    </row>
    <row r="158" spans="1:11" ht="30" customHeight="1" collapsed="1" x14ac:dyDescent="0.25">
      <c r="A158" s="104" t="s">
        <v>27</v>
      </c>
      <c r="B158" s="140" t="s">
        <v>49</v>
      </c>
      <c r="C158" s="11" t="s">
        <v>12</v>
      </c>
      <c r="D158" s="4">
        <f>SUM(D159:D162)</f>
        <v>486446.7</v>
      </c>
      <c r="E158" s="4">
        <f>SUM(E159:E162)</f>
        <v>484821.4</v>
      </c>
      <c r="F158" s="8">
        <f t="shared" ref="F158:F162" si="26">E158/D158*100</f>
        <v>99.665883230372415</v>
      </c>
      <c r="G158" s="118"/>
      <c r="H158" s="41" t="s">
        <v>18</v>
      </c>
      <c r="I158" s="42">
        <f>I163+I183</f>
        <v>4</v>
      </c>
      <c r="J158" s="120" t="s">
        <v>272</v>
      </c>
      <c r="K158" s="118"/>
    </row>
    <row r="159" spans="1:11" x14ac:dyDescent="0.25">
      <c r="A159" s="105"/>
      <c r="B159" s="140"/>
      <c r="C159" s="11" t="s">
        <v>0</v>
      </c>
      <c r="D159" s="4">
        <f>D164+D184</f>
        <v>73479.5</v>
      </c>
      <c r="E159" s="22">
        <f>E164+E184</f>
        <v>73479.5</v>
      </c>
      <c r="F159" s="8">
        <f t="shared" si="26"/>
        <v>100</v>
      </c>
      <c r="G159" s="118"/>
      <c r="H159" s="38" t="s">
        <v>13</v>
      </c>
      <c r="I159" s="42">
        <f t="shared" ref="I159:I161" si="27">I164+I184</f>
        <v>3</v>
      </c>
      <c r="J159" s="120"/>
      <c r="K159" s="118"/>
    </row>
    <row r="160" spans="1:11" x14ac:dyDescent="0.25">
      <c r="A160" s="105"/>
      <c r="B160" s="140"/>
      <c r="C160" s="11" t="s">
        <v>1</v>
      </c>
      <c r="D160" s="4">
        <f t="shared" ref="D160:D162" si="28">D165+D185</f>
        <v>52967.199999999997</v>
      </c>
      <c r="E160" s="22">
        <f>E165+E185</f>
        <v>50867.199999999997</v>
      </c>
      <c r="F160" s="8">
        <f t="shared" si="26"/>
        <v>96.03528221238804</v>
      </c>
      <c r="G160" s="118"/>
      <c r="H160" s="38" t="s">
        <v>14</v>
      </c>
      <c r="I160" s="42">
        <f t="shared" si="27"/>
        <v>1</v>
      </c>
      <c r="J160" s="120"/>
      <c r="K160" s="118"/>
    </row>
    <row r="161" spans="1:11" x14ac:dyDescent="0.25">
      <c r="A161" s="105"/>
      <c r="B161" s="140"/>
      <c r="C161" s="11" t="s">
        <v>2</v>
      </c>
      <c r="D161" s="4">
        <f t="shared" si="28"/>
        <v>0</v>
      </c>
      <c r="E161" s="22">
        <f>E166+E186</f>
        <v>0</v>
      </c>
      <c r="F161" s="2"/>
      <c r="G161" s="118"/>
      <c r="H161" s="38" t="s">
        <v>19</v>
      </c>
      <c r="I161" s="42">
        <f t="shared" si="27"/>
        <v>0</v>
      </c>
      <c r="J161" s="120"/>
      <c r="K161" s="118"/>
    </row>
    <row r="162" spans="1:11" x14ac:dyDescent="0.25">
      <c r="A162" s="105"/>
      <c r="B162" s="140"/>
      <c r="C162" s="13" t="s">
        <v>3</v>
      </c>
      <c r="D162" s="4">
        <f t="shared" si="28"/>
        <v>360000</v>
      </c>
      <c r="E162" s="23">
        <f>E167+E187</f>
        <v>360474.7</v>
      </c>
      <c r="F162" s="8">
        <f t="shared" si="26"/>
        <v>100.13186111111112</v>
      </c>
      <c r="G162" s="93"/>
      <c r="H162" s="38" t="s">
        <v>20</v>
      </c>
      <c r="I162" s="44">
        <f>I159/I158*100</f>
        <v>75</v>
      </c>
      <c r="J162" s="121"/>
      <c r="K162" s="93"/>
    </row>
    <row r="163" spans="1:11" ht="33.75" customHeight="1" outlineLevel="1" x14ac:dyDescent="0.25">
      <c r="A163" s="104" t="s">
        <v>28</v>
      </c>
      <c r="B163" s="107" t="s">
        <v>50</v>
      </c>
      <c r="C163" s="11" t="s">
        <v>12</v>
      </c>
      <c r="D163" s="4">
        <f>D164+D165+D166+D167</f>
        <v>476406.7</v>
      </c>
      <c r="E163" s="4">
        <f>SUM(E164:E167)</f>
        <v>476881.4</v>
      </c>
      <c r="F163" s="8">
        <f t="shared" ref="F163:F167" si="29">E163/D163*100</f>
        <v>100.09964175566802</v>
      </c>
      <c r="G163" s="141"/>
      <c r="H163" s="33" t="s">
        <v>18</v>
      </c>
      <c r="I163" s="11">
        <v>3</v>
      </c>
      <c r="J163" s="119" t="s">
        <v>273</v>
      </c>
      <c r="K163" s="90"/>
    </row>
    <row r="164" spans="1:11" outlineLevel="1" x14ac:dyDescent="0.25">
      <c r="A164" s="105"/>
      <c r="B164" s="108"/>
      <c r="C164" s="11" t="s">
        <v>0</v>
      </c>
      <c r="D164" s="4">
        <f>D169+D174+D179</f>
        <v>73479.5</v>
      </c>
      <c r="E164" s="4">
        <f>E169+E174+E179</f>
        <v>73479.5</v>
      </c>
      <c r="F164" s="8">
        <f t="shared" si="29"/>
        <v>100</v>
      </c>
      <c r="G164" s="142"/>
      <c r="H164" s="32" t="s">
        <v>13</v>
      </c>
      <c r="I164" s="11">
        <f>COUNTIF(I168:I182,"да")</f>
        <v>3</v>
      </c>
      <c r="J164" s="120"/>
      <c r="K164" s="91"/>
    </row>
    <row r="165" spans="1:11" outlineLevel="1" x14ac:dyDescent="0.25">
      <c r="A165" s="105"/>
      <c r="B165" s="108"/>
      <c r="C165" s="11" t="s">
        <v>1</v>
      </c>
      <c r="D165" s="4">
        <f>D170+D175+D180</f>
        <v>42927.199999999997</v>
      </c>
      <c r="E165" s="4">
        <f>E170+E175+E180</f>
        <v>42927.199999999997</v>
      </c>
      <c r="F165" s="8">
        <f t="shared" si="29"/>
        <v>100</v>
      </c>
      <c r="G165" s="142"/>
      <c r="H165" s="32" t="s">
        <v>14</v>
      </c>
      <c r="I165" s="11">
        <f>COUNTIF(I168:I182,"частично")</f>
        <v>0</v>
      </c>
      <c r="J165" s="120"/>
      <c r="K165" s="91"/>
    </row>
    <row r="166" spans="1:11" outlineLevel="1" x14ac:dyDescent="0.25">
      <c r="A166" s="105"/>
      <c r="B166" s="108"/>
      <c r="C166" s="11" t="s">
        <v>2</v>
      </c>
      <c r="D166" s="4">
        <f t="shared" ref="D166:D167" si="30">D171+D176+D181</f>
        <v>0</v>
      </c>
      <c r="E166" s="4">
        <v>0</v>
      </c>
      <c r="F166" s="8"/>
      <c r="G166" s="142"/>
      <c r="H166" s="32" t="s">
        <v>19</v>
      </c>
      <c r="I166" s="11">
        <f>COUNTIF(I168:I182,"нет")</f>
        <v>0</v>
      </c>
      <c r="J166" s="120"/>
      <c r="K166" s="91"/>
    </row>
    <row r="167" spans="1:11" ht="42.75" customHeight="1" outlineLevel="1" x14ac:dyDescent="0.25">
      <c r="A167" s="106"/>
      <c r="B167" s="109"/>
      <c r="C167" s="11" t="s">
        <v>3</v>
      </c>
      <c r="D167" s="4">
        <f t="shared" si="30"/>
        <v>360000</v>
      </c>
      <c r="E167" s="4">
        <f>E172</f>
        <v>360474.7</v>
      </c>
      <c r="F167" s="8">
        <f t="shared" si="29"/>
        <v>100.13186111111112</v>
      </c>
      <c r="G167" s="143"/>
      <c r="H167" s="32" t="s">
        <v>20</v>
      </c>
      <c r="I167" s="14">
        <f>I164/I163*100</f>
        <v>100</v>
      </c>
      <c r="J167" s="121"/>
      <c r="K167" s="91"/>
    </row>
    <row r="168" spans="1:11" ht="26.25" customHeight="1" outlineLevel="1" x14ac:dyDescent="0.25">
      <c r="A168" s="104" t="s">
        <v>29</v>
      </c>
      <c r="B168" s="107" t="s">
        <v>51</v>
      </c>
      <c r="C168" s="11" t="s">
        <v>12</v>
      </c>
      <c r="D168" s="4">
        <f>D169+D170+D171+D172</f>
        <v>474247.9</v>
      </c>
      <c r="E168" s="4">
        <f>E169+E170+E171+E172</f>
        <v>474722.6</v>
      </c>
      <c r="F168" s="8">
        <f>E168/D168*100</f>
        <v>100.10009532988971</v>
      </c>
      <c r="G168" s="155" t="s">
        <v>250</v>
      </c>
      <c r="H168" s="155" t="s">
        <v>250</v>
      </c>
      <c r="I168" s="98" t="s">
        <v>74</v>
      </c>
      <c r="J168" s="119" t="s">
        <v>273</v>
      </c>
      <c r="K168" s="91"/>
    </row>
    <row r="169" spans="1:11" outlineLevel="1" x14ac:dyDescent="0.25">
      <c r="A169" s="105"/>
      <c r="B169" s="108"/>
      <c r="C169" s="11" t="s">
        <v>0</v>
      </c>
      <c r="D169" s="6">
        <v>71320.7</v>
      </c>
      <c r="E169" s="49">
        <v>71320.7</v>
      </c>
      <c r="F169" s="8">
        <f t="shared" ref="F169:F170" si="31">E169/D169*100</f>
        <v>100</v>
      </c>
      <c r="G169" s="156"/>
      <c r="H169" s="156"/>
      <c r="I169" s="99"/>
      <c r="J169" s="120"/>
      <c r="K169" s="91"/>
    </row>
    <row r="170" spans="1:11" outlineLevel="1" x14ac:dyDescent="0.25">
      <c r="A170" s="105"/>
      <c r="B170" s="108"/>
      <c r="C170" s="11" t="s">
        <v>1</v>
      </c>
      <c r="D170" s="6">
        <v>42927.199999999997</v>
      </c>
      <c r="E170" s="49">
        <v>42927.199999999997</v>
      </c>
      <c r="F170" s="8">
        <f t="shared" si="31"/>
        <v>100</v>
      </c>
      <c r="G170" s="156"/>
      <c r="H170" s="156"/>
      <c r="I170" s="99"/>
      <c r="J170" s="120"/>
      <c r="K170" s="91"/>
    </row>
    <row r="171" spans="1:11" outlineLevel="1" x14ac:dyDescent="0.25">
      <c r="A171" s="105"/>
      <c r="B171" s="108"/>
      <c r="C171" s="11" t="s">
        <v>2</v>
      </c>
      <c r="D171" s="6">
        <v>0</v>
      </c>
      <c r="E171" s="6">
        <v>0</v>
      </c>
      <c r="F171" s="8"/>
      <c r="G171" s="156"/>
      <c r="H171" s="156"/>
      <c r="I171" s="99"/>
      <c r="J171" s="120"/>
      <c r="K171" s="91"/>
    </row>
    <row r="172" spans="1:11" ht="212.25" customHeight="1" outlineLevel="1" x14ac:dyDescent="0.25">
      <c r="A172" s="106"/>
      <c r="B172" s="109"/>
      <c r="C172" s="11" t="s">
        <v>3</v>
      </c>
      <c r="D172" s="6">
        <v>360000</v>
      </c>
      <c r="E172" s="6">
        <v>360474.7</v>
      </c>
      <c r="F172" s="8">
        <f>E172/D172*100</f>
        <v>100.13186111111112</v>
      </c>
      <c r="G172" s="157"/>
      <c r="H172" s="157"/>
      <c r="I172" s="100"/>
      <c r="J172" s="121"/>
      <c r="K172" s="91"/>
    </row>
    <row r="173" spans="1:11" ht="15" customHeight="1" x14ac:dyDescent="0.25">
      <c r="A173" s="104" t="s">
        <v>30</v>
      </c>
      <c r="B173" s="107" t="s">
        <v>52</v>
      </c>
      <c r="C173" s="11" t="s">
        <v>12</v>
      </c>
      <c r="D173" s="4">
        <f>D174+D175+D176+D177</f>
        <v>1804.8</v>
      </c>
      <c r="E173" s="4">
        <f>E174+E175+E176+E177</f>
        <v>1804.8</v>
      </c>
      <c r="F173" s="8">
        <f>E173/D173*100</f>
        <v>100</v>
      </c>
      <c r="G173" s="155" t="s">
        <v>251</v>
      </c>
      <c r="H173" s="155" t="s">
        <v>218</v>
      </c>
      <c r="I173" s="98" t="s">
        <v>74</v>
      </c>
      <c r="J173" s="119" t="s">
        <v>273</v>
      </c>
      <c r="K173" s="91"/>
    </row>
    <row r="174" spans="1:11" x14ac:dyDescent="0.25">
      <c r="A174" s="105"/>
      <c r="B174" s="108"/>
      <c r="C174" s="11" t="s">
        <v>0</v>
      </c>
      <c r="D174" s="6">
        <v>1804.8</v>
      </c>
      <c r="E174" s="49">
        <v>1804.8</v>
      </c>
      <c r="F174" s="8">
        <f>E174/D174*100</f>
        <v>100</v>
      </c>
      <c r="G174" s="156"/>
      <c r="H174" s="156"/>
      <c r="I174" s="99"/>
      <c r="J174" s="120"/>
      <c r="K174" s="91"/>
    </row>
    <row r="175" spans="1:11" x14ac:dyDescent="0.25">
      <c r="A175" s="105"/>
      <c r="B175" s="108"/>
      <c r="C175" s="11" t="s">
        <v>1</v>
      </c>
      <c r="D175" s="6">
        <v>0</v>
      </c>
      <c r="E175" s="6">
        <v>0</v>
      </c>
      <c r="F175" s="8"/>
      <c r="G175" s="156"/>
      <c r="H175" s="156"/>
      <c r="I175" s="99"/>
      <c r="J175" s="120"/>
      <c r="K175" s="91"/>
    </row>
    <row r="176" spans="1:11" x14ac:dyDescent="0.25">
      <c r="A176" s="105"/>
      <c r="B176" s="108"/>
      <c r="C176" s="11" t="s">
        <v>2</v>
      </c>
      <c r="D176" s="6">
        <v>0</v>
      </c>
      <c r="E176" s="6">
        <v>0</v>
      </c>
      <c r="F176" s="8"/>
      <c r="G176" s="156"/>
      <c r="H176" s="156"/>
      <c r="I176" s="99"/>
      <c r="J176" s="120"/>
      <c r="K176" s="91"/>
    </row>
    <row r="177" spans="1:11" ht="32.25" customHeight="1" x14ac:dyDescent="0.25">
      <c r="A177" s="106"/>
      <c r="B177" s="109"/>
      <c r="C177" s="11" t="s">
        <v>3</v>
      </c>
      <c r="D177" s="6">
        <v>0</v>
      </c>
      <c r="E177" s="6">
        <v>0</v>
      </c>
      <c r="F177" s="8"/>
      <c r="G177" s="157"/>
      <c r="H177" s="157"/>
      <c r="I177" s="100"/>
      <c r="J177" s="121"/>
      <c r="K177" s="92"/>
    </row>
    <row r="178" spans="1:11" ht="34.5" customHeight="1" x14ac:dyDescent="0.25">
      <c r="A178" s="104" t="s">
        <v>31</v>
      </c>
      <c r="B178" s="107" t="s">
        <v>53</v>
      </c>
      <c r="C178" s="11" t="s">
        <v>12</v>
      </c>
      <c r="D178" s="4">
        <f>D179+D180+D181+D182</f>
        <v>354</v>
      </c>
      <c r="E178" s="4">
        <f>E179+E180+E181+E182</f>
        <v>354</v>
      </c>
      <c r="F178" s="8">
        <f>E178/D178*100</f>
        <v>100</v>
      </c>
      <c r="G178" s="155" t="s">
        <v>185</v>
      </c>
      <c r="H178" s="155" t="s">
        <v>186</v>
      </c>
      <c r="I178" s="98" t="s">
        <v>74</v>
      </c>
      <c r="J178" s="119" t="s">
        <v>273</v>
      </c>
      <c r="K178" s="90"/>
    </row>
    <row r="179" spans="1:11" ht="26.25" customHeight="1" x14ac:dyDescent="0.25">
      <c r="A179" s="105"/>
      <c r="B179" s="108"/>
      <c r="C179" s="11" t="s">
        <v>0</v>
      </c>
      <c r="D179" s="6">
        <v>354</v>
      </c>
      <c r="E179" s="49">
        <v>354</v>
      </c>
      <c r="F179" s="8">
        <f>E179/D179*100</f>
        <v>100</v>
      </c>
      <c r="G179" s="156"/>
      <c r="H179" s="156"/>
      <c r="I179" s="99"/>
      <c r="J179" s="120"/>
      <c r="K179" s="91"/>
    </row>
    <row r="180" spans="1:11" x14ac:dyDescent="0.25">
      <c r="A180" s="105"/>
      <c r="B180" s="108"/>
      <c r="C180" s="11" t="s">
        <v>1</v>
      </c>
      <c r="D180" s="6">
        <v>0</v>
      </c>
      <c r="E180" s="6">
        <v>0</v>
      </c>
      <c r="F180" s="8"/>
      <c r="G180" s="156"/>
      <c r="H180" s="156"/>
      <c r="I180" s="99"/>
      <c r="J180" s="120"/>
      <c r="K180" s="91"/>
    </row>
    <row r="181" spans="1:11" x14ac:dyDescent="0.25">
      <c r="A181" s="105"/>
      <c r="B181" s="108"/>
      <c r="C181" s="11" t="s">
        <v>2</v>
      </c>
      <c r="D181" s="6">
        <v>0</v>
      </c>
      <c r="E181" s="6">
        <v>0</v>
      </c>
      <c r="F181" s="8"/>
      <c r="G181" s="156"/>
      <c r="H181" s="156"/>
      <c r="I181" s="99"/>
      <c r="J181" s="120"/>
      <c r="K181" s="91"/>
    </row>
    <row r="182" spans="1:11" ht="30.75" customHeight="1" x14ac:dyDescent="0.25">
      <c r="A182" s="106"/>
      <c r="B182" s="109"/>
      <c r="C182" s="11" t="s">
        <v>3</v>
      </c>
      <c r="D182" s="6">
        <v>0</v>
      </c>
      <c r="E182" s="6">
        <v>0</v>
      </c>
      <c r="F182" s="8"/>
      <c r="G182" s="157"/>
      <c r="H182" s="157"/>
      <c r="I182" s="100"/>
      <c r="J182" s="121"/>
      <c r="K182" s="92"/>
    </row>
    <row r="183" spans="1:11" x14ac:dyDescent="0.25">
      <c r="A183" s="104" t="s">
        <v>54</v>
      </c>
      <c r="B183" s="107" t="s">
        <v>55</v>
      </c>
      <c r="C183" s="11" t="s">
        <v>12</v>
      </c>
      <c r="D183" s="4">
        <f>D184+D185+D186+D187</f>
        <v>10040</v>
      </c>
      <c r="E183" s="4">
        <f>E184+E185+E186+E187</f>
        <v>7940</v>
      </c>
      <c r="F183" s="8">
        <f>E183/D183*100</f>
        <v>79.083665338645417</v>
      </c>
      <c r="G183" s="141"/>
      <c r="H183" s="33" t="s">
        <v>18</v>
      </c>
      <c r="I183" s="11">
        <v>1</v>
      </c>
      <c r="J183" s="119" t="s">
        <v>270</v>
      </c>
      <c r="K183" s="93"/>
    </row>
    <row r="184" spans="1:11" x14ac:dyDescent="0.25">
      <c r="A184" s="105"/>
      <c r="B184" s="108"/>
      <c r="C184" s="11" t="s">
        <v>0</v>
      </c>
      <c r="D184" s="4">
        <f>D189</f>
        <v>0</v>
      </c>
      <c r="E184" s="4">
        <f>E189</f>
        <v>0</v>
      </c>
      <c r="F184" s="7"/>
      <c r="G184" s="142"/>
      <c r="H184" s="32" t="s">
        <v>13</v>
      </c>
      <c r="I184" s="11">
        <f>COUNTIF(I188,"да")</f>
        <v>0</v>
      </c>
      <c r="J184" s="120"/>
      <c r="K184" s="94"/>
    </row>
    <row r="185" spans="1:11" x14ac:dyDescent="0.25">
      <c r="A185" s="105"/>
      <c r="B185" s="108"/>
      <c r="C185" s="11" t="s">
        <v>1</v>
      </c>
      <c r="D185" s="4">
        <f>D190</f>
        <v>10040</v>
      </c>
      <c r="E185" s="4">
        <f>E190</f>
        <v>7940</v>
      </c>
      <c r="F185" s="8">
        <f>E185/D185*100</f>
        <v>79.083665338645417</v>
      </c>
      <c r="G185" s="142"/>
      <c r="H185" s="32" t="s">
        <v>14</v>
      </c>
      <c r="I185" s="11">
        <f>COUNTIF(I188,"частично")</f>
        <v>1</v>
      </c>
      <c r="J185" s="120"/>
      <c r="K185" s="94"/>
    </row>
    <row r="186" spans="1:11" x14ac:dyDescent="0.25">
      <c r="A186" s="105"/>
      <c r="B186" s="108"/>
      <c r="C186" s="11" t="s">
        <v>2</v>
      </c>
      <c r="D186" s="4">
        <f t="shared" ref="D186:E187" si="32">D191</f>
        <v>0</v>
      </c>
      <c r="E186" s="4">
        <f t="shared" si="32"/>
        <v>0</v>
      </c>
      <c r="F186" s="7"/>
      <c r="G186" s="142"/>
      <c r="H186" s="32" t="s">
        <v>19</v>
      </c>
      <c r="I186" s="11">
        <f>COUNTIF(I188,"нет")</f>
        <v>0</v>
      </c>
      <c r="J186" s="120"/>
      <c r="K186" s="94"/>
    </row>
    <row r="187" spans="1:11" ht="18.75" customHeight="1" x14ac:dyDescent="0.25">
      <c r="A187" s="106"/>
      <c r="B187" s="109"/>
      <c r="C187" s="11" t="s">
        <v>3</v>
      </c>
      <c r="D187" s="4">
        <f t="shared" si="32"/>
        <v>0</v>
      </c>
      <c r="E187" s="4">
        <f t="shared" si="32"/>
        <v>0</v>
      </c>
      <c r="F187" s="7"/>
      <c r="G187" s="143"/>
      <c r="H187" s="32" t="s">
        <v>20</v>
      </c>
      <c r="I187" s="8">
        <f>I184/I183*100</f>
        <v>0</v>
      </c>
      <c r="J187" s="121"/>
      <c r="K187" s="95"/>
    </row>
    <row r="188" spans="1:11" ht="15" customHeight="1" x14ac:dyDescent="0.25">
      <c r="A188" s="104" t="s">
        <v>56</v>
      </c>
      <c r="B188" s="107" t="s">
        <v>57</v>
      </c>
      <c r="C188" s="11" t="s">
        <v>12</v>
      </c>
      <c r="D188" s="4">
        <f>D189+D190+D191+D192</f>
        <v>10040</v>
      </c>
      <c r="E188" s="4">
        <f>SUM(E189:E192)</f>
        <v>7940</v>
      </c>
      <c r="F188" s="8">
        <f>E188/D188*100</f>
        <v>79.083665338645417</v>
      </c>
      <c r="G188" s="90" t="s">
        <v>252</v>
      </c>
      <c r="H188" s="155" t="s">
        <v>253</v>
      </c>
      <c r="I188" s="98" t="s">
        <v>209</v>
      </c>
      <c r="J188" s="119" t="s">
        <v>270</v>
      </c>
      <c r="K188" s="90"/>
    </row>
    <row r="189" spans="1:11" ht="28.5" customHeight="1" x14ac:dyDescent="0.25">
      <c r="A189" s="105"/>
      <c r="B189" s="108"/>
      <c r="C189" s="11" t="s">
        <v>0</v>
      </c>
      <c r="D189" s="6">
        <v>0</v>
      </c>
      <c r="E189" s="9">
        <v>0</v>
      </c>
      <c r="F189" s="7"/>
      <c r="G189" s="91"/>
      <c r="H189" s="156"/>
      <c r="I189" s="99"/>
      <c r="J189" s="120"/>
      <c r="K189" s="91"/>
    </row>
    <row r="190" spans="1:11" ht="32.25" customHeight="1" x14ac:dyDescent="0.25">
      <c r="A190" s="105"/>
      <c r="B190" s="108"/>
      <c r="C190" s="11" t="s">
        <v>1</v>
      </c>
      <c r="D190" s="6">
        <v>10040</v>
      </c>
      <c r="E190" s="6">
        <v>7940</v>
      </c>
      <c r="F190" s="8">
        <f>E190/D190*100</f>
        <v>79.083665338645417</v>
      </c>
      <c r="G190" s="91"/>
      <c r="H190" s="156"/>
      <c r="I190" s="99"/>
      <c r="J190" s="120"/>
      <c r="K190" s="91"/>
    </row>
    <row r="191" spans="1:11" x14ac:dyDescent="0.25">
      <c r="A191" s="105"/>
      <c r="B191" s="108"/>
      <c r="C191" s="11" t="s">
        <v>2</v>
      </c>
      <c r="D191" s="6">
        <v>0</v>
      </c>
      <c r="E191" s="9">
        <v>0</v>
      </c>
      <c r="F191" s="7"/>
      <c r="G191" s="91"/>
      <c r="H191" s="156"/>
      <c r="I191" s="99"/>
      <c r="J191" s="120"/>
      <c r="K191" s="91"/>
    </row>
    <row r="192" spans="1:11" ht="31.5" customHeight="1" x14ac:dyDescent="0.25">
      <c r="A192" s="106"/>
      <c r="B192" s="109"/>
      <c r="C192" s="11" t="s">
        <v>3</v>
      </c>
      <c r="D192" s="6">
        <v>0</v>
      </c>
      <c r="E192" s="9">
        <v>0</v>
      </c>
      <c r="F192" s="7"/>
      <c r="G192" s="92"/>
      <c r="H192" s="157"/>
      <c r="I192" s="100"/>
      <c r="J192" s="121"/>
      <c r="K192" s="92"/>
    </row>
    <row r="193" spans="1:11" x14ac:dyDescent="0.25">
      <c r="A193" s="128" t="s">
        <v>58</v>
      </c>
      <c r="B193" s="140" t="s">
        <v>59</v>
      </c>
      <c r="C193" s="11" t="s">
        <v>12</v>
      </c>
      <c r="D193" s="4">
        <f>D194+D195+D196+D197</f>
        <v>3793.5</v>
      </c>
      <c r="E193" s="4">
        <f>SUM(E194:E197)</f>
        <v>3793.5</v>
      </c>
      <c r="F193" s="8">
        <f>E193/D193*100</f>
        <v>100</v>
      </c>
      <c r="G193" s="118"/>
      <c r="H193" s="38" t="s">
        <v>18</v>
      </c>
      <c r="I193" s="42">
        <v>1</v>
      </c>
      <c r="J193" s="119" t="s">
        <v>4</v>
      </c>
      <c r="K193" s="118"/>
    </row>
    <row r="194" spans="1:11" x14ac:dyDescent="0.25">
      <c r="A194" s="128"/>
      <c r="B194" s="140"/>
      <c r="C194" s="11" t="s">
        <v>0</v>
      </c>
      <c r="D194" s="4">
        <f>D199</f>
        <v>3793.5</v>
      </c>
      <c r="E194" s="22">
        <f>E199</f>
        <v>3793.5</v>
      </c>
      <c r="F194" s="8">
        <f t="shared" ref="F194" si="33">E194/D194*100</f>
        <v>100</v>
      </c>
      <c r="G194" s="118"/>
      <c r="H194" s="38" t="s">
        <v>13</v>
      </c>
      <c r="I194" s="42">
        <f t="shared" ref="I194:I196" si="34">I199</f>
        <v>0</v>
      </c>
      <c r="J194" s="120"/>
      <c r="K194" s="118"/>
    </row>
    <row r="195" spans="1:11" x14ac:dyDescent="0.25">
      <c r="A195" s="128"/>
      <c r="B195" s="140"/>
      <c r="C195" s="11" t="s">
        <v>1</v>
      </c>
      <c r="D195" s="4">
        <v>0</v>
      </c>
      <c r="E195" s="4">
        <v>0</v>
      </c>
      <c r="F195" s="7"/>
      <c r="G195" s="118"/>
      <c r="H195" s="38" t="s">
        <v>14</v>
      </c>
      <c r="I195" s="42">
        <f t="shared" si="34"/>
        <v>1</v>
      </c>
      <c r="J195" s="120"/>
      <c r="K195" s="118"/>
    </row>
    <row r="196" spans="1:11" x14ac:dyDescent="0.25">
      <c r="A196" s="128"/>
      <c r="B196" s="140"/>
      <c r="C196" s="11" t="s">
        <v>2</v>
      </c>
      <c r="D196" s="4">
        <v>0</v>
      </c>
      <c r="E196" s="4">
        <v>0</v>
      </c>
      <c r="F196" s="7"/>
      <c r="G196" s="118"/>
      <c r="H196" s="38" t="s">
        <v>19</v>
      </c>
      <c r="I196" s="42">
        <f t="shared" si="34"/>
        <v>0</v>
      </c>
      <c r="J196" s="120"/>
      <c r="K196" s="118"/>
    </row>
    <row r="197" spans="1:11" x14ac:dyDescent="0.25">
      <c r="A197" s="128"/>
      <c r="B197" s="140"/>
      <c r="C197" s="11" t="s">
        <v>3</v>
      </c>
      <c r="D197" s="4">
        <v>0</v>
      </c>
      <c r="E197" s="4">
        <v>0</v>
      </c>
      <c r="F197" s="7"/>
      <c r="G197" s="118"/>
      <c r="H197" s="38" t="s">
        <v>20</v>
      </c>
      <c r="I197" s="43">
        <f>I194/I193*100</f>
        <v>0</v>
      </c>
      <c r="J197" s="121"/>
      <c r="K197" s="118"/>
    </row>
    <row r="198" spans="1:11" x14ac:dyDescent="0.25">
      <c r="A198" s="104" t="s">
        <v>60</v>
      </c>
      <c r="B198" s="107" t="s">
        <v>61</v>
      </c>
      <c r="C198" s="11" t="s">
        <v>12</v>
      </c>
      <c r="D198" s="4">
        <f>D199+D200+D201+D202</f>
        <v>3793.5</v>
      </c>
      <c r="E198" s="24">
        <f>SUM(E199:E202)</f>
        <v>3793.5</v>
      </c>
      <c r="F198" s="8">
        <f t="shared" ref="F198:F199" si="35">E198/D198*100</f>
        <v>100</v>
      </c>
      <c r="G198" s="141"/>
      <c r="H198" s="33" t="s">
        <v>18</v>
      </c>
      <c r="I198" s="11">
        <v>1</v>
      </c>
      <c r="J198" s="119" t="s">
        <v>4</v>
      </c>
      <c r="K198" s="93"/>
    </row>
    <row r="199" spans="1:11" x14ac:dyDescent="0.25">
      <c r="A199" s="105"/>
      <c r="B199" s="108"/>
      <c r="C199" s="11" t="s">
        <v>0</v>
      </c>
      <c r="D199" s="4">
        <f>D204</f>
        <v>3793.5</v>
      </c>
      <c r="E199" s="22">
        <f>E204</f>
        <v>3793.5</v>
      </c>
      <c r="F199" s="8">
        <f t="shared" si="35"/>
        <v>100</v>
      </c>
      <c r="G199" s="142"/>
      <c r="H199" s="32" t="s">
        <v>13</v>
      </c>
      <c r="I199" s="11">
        <f>COUNTIF(I203,"да")</f>
        <v>0</v>
      </c>
      <c r="J199" s="120"/>
      <c r="K199" s="94"/>
    </row>
    <row r="200" spans="1:11" x14ac:dyDescent="0.25">
      <c r="A200" s="105"/>
      <c r="B200" s="108"/>
      <c r="C200" s="11" t="s">
        <v>1</v>
      </c>
      <c r="D200" s="4">
        <v>0</v>
      </c>
      <c r="E200" s="4">
        <v>0</v>
      </c>
      <c r="F200" s="7"/>
      <c r="G200" s="142"/>
      <c r="H200" s="32" t="s">
        <v>14</v>
      </c>
      <c r="I200" s="11">
        <f>COUNTIF(I203,"частично")</f>
        <v>1</v>
      </c>
      <c r="J200" s="120"/>
      <c r="K200" s="94"/>
    </row>
    <row r="201" spans="1:11" x14ac:dyDescent="0.25">
      <c r="A201" s="105"/>
      <c r="B201" s="108"/>
      <c r="C201" s="11" t="s">
        <v>2</v>
      </c>
      <c r="D201" s="4">
        <v>0</v>
      </c>
      <c r="E201" s="4">
        <v>0</v>
      </c>
      <c r="F201" s="7"/>
      <c r="G201" s="142"/>
      <c r="H201" s="32" t="s">
        <v>19</v>
      </c>
      <c r="I201" s="11">
        <f>COUNTIF(I203,"нет")</f>
        <v>0</v>
      </c>
      <c r="J201" s="120"/>
      <c r="K201" s="94"/>
    </row>
    <row r="202" spans="1:11" x14ac:dyDescent="0.25">
      <c r="A202" s="106"/>
      <c r="B202" s="109"/>
      <c r="C202" s="11" t="s">
        <v>3</v>
      </c>
      <c r="D202" s="4">
        <v>0</v>
      </c>
      <c r="E202" s="4">
        <v>0</v>
      </c>
      <c r="F202" s="7"/>
      <c r="G202" s="143"/>
      <c r="H202" s="32" t="s">
        <v>20</v>
      </c>
      <c r="I202" s="8">
        <f>I199/I198*100</f>
        <v>0</v>
      </c>
      <c r="J202" s="121"/>
      <c r="K202" s="95"/>
    </row>
    <row r="203" spans="1:11" x14ac:dyDescent="0.25">
      <c r="A203" s="104" t="s">
        <v>62</v>
      </c>
      <c r="B203" s="107" t="s">
        <v>63</v>
      </c>
      <c r="C203" s="11" t="s">
        <v>12</v>
      </c>
      <c r="D203" s="4">
        <f>D204+D205+D206+D207</f>
        <v>3793.5</v>
      </c>
      <c r="E203" s="24">
        <f>SUM(E204:E207)</f>
        <v>3793.5</v>
      </c>
      <c r="F203" s="8">
        <f t="shared" ref="F203:F204" si="36">E203/D203*100</f>
        <v>100</v>
      </c>
      <c r="G203" s="90" t="s">
        <v>234</v>
      </c>
      <c r="H203" s="114" t="s">
        <v>210</v>
      </c>
      <c r="I203" s="98" t="s">
        <v>209</v>
      </c>
      <c r="J203" s="119" t="s">
        <v>4</v>
      </c>
      <c r="K203" s="90" t="s">
        <v>219</v>
      </c>
    </row>
    <row r="204" spans="1:11" ht="33" customHeight="1" x14ac:dyDescent="0.25">
      <c r="A204" s="105"/>
      <c r="B204" s="108"/>
      <c r="C204" s="11" t="s">
        <v>0</v>
      </c>
      <c r="D204" s="35">
        <v>3793.5</v>
      </c>
      <c r="E204" s="35">
        <v>3793.5</v>
      </c>
      <c r="F204" s="8">
        <f t="shared" si="36"/>
        <v>100</v>
      </c>
      <c r="G204" s="91"/>
      <c r="H204" s="115"/>
      <c r="I204" s="99"/>
      <c r="J204" s="120"/>
      <c r="K204" s="91"/>
    </row>
    <row r="205" spans="1:11" ht="32.25" customHeight="1" x14ac:dyDescent="0.25">
      <c r="A205" s="105"/>
      <c r="B205" s="108"/>
      <c r="C205" s="11" t="s">
        <v>1</v>
      </c>
      <c r="D205" s="6">
        <v>0</v>
      </c>
      <c r="E205" s="6">
        <v>0</v>
      </c>
      <c r="F205" s="7"/>
      <c r="G205" s="91"/>
      <c r="H205" s="115"/>
      <c r="I205" s="99"/>
      <c r="J205" s="120"/>
      <c r="K205" s="91"/>
    </row>
    <row r="206" spans="1:11" ht="30" customHeight="1" x14ac:dyDescent="0.25">
      <c r="A206" s="105"/>
      <c r="B206" s="108"/>
      <c r="C206" s="11" t="s">
        <v>2</v>
      </c>
      <c r="D206" s="6">
        <v>0</v>
      </c>
      <c r="E206" s="6">
        <v>0</v>
      </c>
      <c r="F206" s="7"/>
      <c r="G206" s="91"/>
      <c r="H206" s="115"/>
      <c r="I206" s="99"/>
      <c r="J206" s="120"/>
      <c r="K206" s="91"/>
    </row>
    <row r="207" spans="1:11" ht="23.25" customHeight="1" x14ac:dyDescent="0.25">
      <c r="A207" s="106"/>
      <c r="B207" s="109"/>
      <c r="C207" s="11" t="s">
        <v>3</v>
      </c>
      <c r="D207" s="6">
        <v>0</v>
      </c>
      <c r="E207" s="6">
        <v>0</v>
      </c>
      <c r="F207" s="7"/>
      <c r="G207" s="92"/>
      <c r="H207" s="116"/>
      <c r="I207" s="100"/>
      <c r="J207" s="121"/>
      <c r="K207" s="92"/>
    </row>
  </sheetData>
  <mergeCells count="241">
    <mergeCell ref="J57:J61"/>
    <mergeCell ref="A57:A61"/>
    <mergeCell ref="A77:A81"/>
    <mergeCell ref="A128:A131"/>
    <mergeCell ref="B128:B131"/>
    <mergeCell ref="A132:A135"/>
    <mergeCell ref="B132:B135"/>
    <mergeCell ref="A141:A144"/>
    <mergeCell ref="B141:B144"/>
    <mergeCell ref="H188:H192"/>
    <mergeCell ref="K188:K192"/>
    <mergeCell ref="G178:G182"/>
    <mergeCell ref="H178:H182"/>
    <mergeCell ref="H173:H177"/>
    <mergeCell ref="G173:G177"/>
    <mergeCell ref="G168:G172"/>
    <mergeCell ref="H168:H172"/>
    <mergeCell ref="K163:K177"/>
    <mergeCell ref="K178:K182"/>
    <mergeCell ref="J163:J167"/>
    <mergeCell ref="I188:I192"/>
    <mergeCell ref="J188:J192"/>
    <mergeCell ref="J183:J187"/>
    <mergeCell ref="J168:J172"/>
    <mergeCell ref="I178:I182"/>
    <mergeCell ref="J178:J182"/>
    <mergeCell ref="K183:K187"/>
    <mergeCell ref="G183:G187"/>
    <mergeCell ref="I168:I172"/>
    <mergeCell ref="I173:I177"/>
    <mergeCell ref="J173:J177"/>
    <mergeCell ref="A1:K1"/>
    <mergeCell ref="A2:K2"/>
    <mergeCell ref="A3:K3"/>
    <mergeCell ref="A12:A16"/>
    <mergeCell ref="B12:B16"/>
    <mergeCell ref="G12:G16"/>
    <mergeCell ref="J12:J16"/>
    <mergeCell ref="A37:A41"/>
    <mergeCell ref="B37:B41"/>
    <mergeCell ref="G37:G41"/>
    <mergeCell ref="J37:J41"/>
    <mergeCell ref="K37:K41"/>
    <mergeCell ref="A32:A36"/>
    <mergeCell ref="B32:B36"/>
    <mergeCell ref="G32:G36"/>
    <mergeCell ref="J22:J26"/>
    <mergeCell ref="K12:K16"/>
    <mergeCell ref="K27:K31"/>
    <mergeCell ref="A5:A6"/>
    <mergeCell ref="B7:B11"/>
    <mergeCell ref="J7:J11"/>
    <mergeCell ref="K7:K11"/>
    <mergeCell ref="G7:G11"/>
    <mergeCell ref="A7:A11"/>
    <mergeCell ref="B5:B6"/>
    <mergeCell ref="A17:A21"/>
    <mergeCell ref="B17:B21"/>
    <mergeCell ref="G17:G21"/>
    <mergeCell ref="J17:J21"/>
    <mergeCell ref="K17:K21"/>
    <mergeCell ref="C5:E5"/>
    <mergeCell ref="F5:F6"/>
    <mergeCell ref="G5:I5"/>
    <mergeCell ref="J5:J6"/>
    <mergeCell ref="K5:K6"/>
    <mergeCell ref="K158:K162"/>
    <mergeCell ref="A163:A167"/>
    <mergeCell ref="B163:B167"/>
    <mergeCell ref="G163:G167"/>
    <mergeCell ref="A67:A71"/>
    <mergeCell ref="B67:B71"/>
    <mergeCell ref="G67:G71"/>
    <mergeCell ref="B111:B115"/>
    <mergeCell ref="K136:K148"/>
    <mergeCell ref="H141:H148"/>
    <mergeCell ref="J136:J148"/>
    <mergeCell ref="I141:I144"/>
    <mergeCell ref="I145:I148"/>
    <mergeCell ref="B72:B76"/>
    <mergeCell ref="B77:B81"/>
    <mergeCell ref="A72:A76"/>
    <mergeCell ref="I72:I76"/>
    <mergeCell ref="A97:A101"/>
    <mergeCell ref="B97:B101"/>
    <mergeCell ref="K102:K106"/>
    <mergeCell ref="I124:I127"/>
    <mergeCell ref="K97:K101"/>
    <mergeCell ref="H102:H106"/>
    <mergeCell ref="G136:G140"/>
    <mergeCell ref="K22:K26"/>
    <mergeCell ref="A27:A31"/>
    <mergeCell ref="B27:B31"/>
    <mergeCell ref="G27:G31"/>
    <mergeCell ref="J27:J31"/>
    <mergeCell ref="J42:J46"/>
    <mergeCell ref="J47:J51"/>
    <mergeCell ref="A158:A162"/>
    <mergeCell ref="B158:B162"/>
    <mergeCell ref="A22:A26"/>
    <mergeCell ref="B22:B26"/>
    <mergeCell ref="J52:J56"/>
    <mergeCell ref="K52:K61"/>
    <mergeCell ref="J32:J36"/>
    <mergeCell ref="K32:K36"/>
    <mergeCell ref="G77:G81"/>
    <mergeCell ref="K42:K46"/>
    <mergeCell ref="K47:K51"/>
    <mergeCell ref="G158:G162"/>
    <mergeCell ref="G22:G26"/>
    <mergeCell ref="G47:G51"/>
    <mergeCell ref="H47:H51"/>
    <mergeCell ref="G42:G46"/>
    <mergeCell ref="H42:H46"/>
    <mergeCell ref="K203:K207"/>
    <mergeCell ref="A193:A197"/>
    <mergeCell ref="B193:B197"/>
    <mergeCell ref="G193:G197"/>
    <mergeCell ref="J193:J197"/>
    <mergeCell ref="K193:K197"/>
    <mergeCell ref="A198:A202"/>
    <mergeCell ref="B198:B202"/>
    <mergeCell ref="G198:G202"/>
    <mergeCell ref="J198:J202"/>
    <mergeCell ref="K198:K202"/>
    <mergeCell ref="A203:A207"/>
    <mergeCell ref="B203:B207"/>
    <mergeCell ref="G203:G207"/>
    <mergeCell ref="H203:H207"/>
    <mergeCell ref="I203:I207"/>
    <mergeCell ref="J203:J207"/>
    <mergeCell ref="J158:J162"/>
    <mergeCell ref="G62:G66"/>
    <mergeCell ref="H62:H66"/>
    <mergeCell ref="I62:I66"/>
    <mergeCell ref="I52:I56"/>
    <mergeCell ref="I47:I51"/>
    <mergeCell ref="I57:I61"/>
    <mergeCell ref="G52:G61"/>
    <mergeCell ref="H52:H61"/>
    <mergeCell ref="J149:J157"/>
    <mergeCell ref="H154:H157"/>
    <mergeCell ref="I154:I157"/>
    <mergeCell ref="G102:G106"/>
    <mergeCell ref="G72:G76"/>
    <mergeCell ref="H72:H76"/>
    <mergeCell ref="J102:J106"/>
    <mergeCell ref="J77:J81"/>
    <mergeCell ref="H97:H101"/>
    <mergeCell ref="I87:I91"/>
    <mergeCell ref="H92:H96"/>
    <mergeCell ref="I92:I96"/>
    <mergeCell ref="G141:G148"/>
    <mergeCell ref="G128:G135"/>
    <mergeCell ref="G87:G91"/>
    <mergeCell ref="A188:A192"/>
    <mergeCell ref="B188:B192"/>
    <mergeCell ref="G188:G192"/>
    <mergeCell ref="A120:A123"/>
    <mergeCell ref="B124:B127"/>
    <mergeCell ref="A124:A127"/>
    <mergeCell ref="A136:A140"/>
    <mergeCell ref="B136:B140"/>
    <mergeCell ref="A183:A187"/>
    <mergeCell ref="B183:B187"/>
    <mergeCell ref="B178:B182"/>
    <mergeCell ref="A173:A177"/>
    <mergeCell ref="B173:B177"/>
    <mergeCell ref="A168:A172"/>
    <mergeCell ref="B168:B172"/>
    <mergeCell ref="A178:A182"/>
    <mergeCell ref="A154:A157"/>
    <mergeCell ref="B154:B157"/>
    <mergeCell ref="A149:A153"/>
    <mergeCell ref="B149:B153"/>
    <mergeCell ref="A145:A148"/>
    <mergeCell ref="B145:B148"/>
    <mergeCell ref="A42:A46"/>
    <mergeCell ref="B42:B46"/>
    <mergeCell ref="A52:A56"/>
    <mergeCell ref="G107:G127"/>
    <mergeCell ref="H107:H127"/>
    <mergeCell ref="J107:J127"/>
    <mergeCell ref="K107:K127"/>
    <mergeCell ref="A107:A110"/>
    <mergeCell ref="B107:B110"/>
    <mergeCell ref="J72:J76"/>
    <mergeCell ref="J67:J71"/>
    <mergeCell ref="J87:J91"/>
    <mergeCell ref="K87:K91"/>
    <mergeCell ref="J82:J86"/>
    <mergeCell ref="K82:K86"/>
    <mergeCell ref="I97:I101"/>
    <mergeCell ref="H87:H91"/>
    <mergeCell ref="I116:I119"/>
    <mergeCell ref="I120:I123"/>
    <mergeCell ref="B120:B123"/>
    <mergeCell ref="B87:B91"/>
    <mergeCell ref="B52:B56"/>
    <mergeCell ref="B57:B61"/>
    <mergeCell ref="I42:I46"/>
    <mergeCell ref="A47:A51"/>
    <mergeCell ref="B47:B51"/>
    <mergeCell ref="A116:A119"/>
    <mergeCell ref="B116:B119"/>
    <mergeCell ref="A111:A115"/>
    <mergeCell ref="J92:J96"/>
    <mergeCell ref="K92:K96"/>
    <mergeCell ref="J97:J101"/>
    <mergeCell ref="A82:A86"/>
    <mergeCell ref="B82:B86"/>
    <mergeCell ref="G82:G86"/>
    <mergeCell ref="A87:A91"/>
    <mergeCell ref="J62:J66"/>
    <mergeCell ref="A62:A66"/>
    <mergeCell ref="A92:A96"/>
    <mergeCell ref="B92:B96"/>
    <mergeCell ref="G92:G96"/>
    <mergeCell ref="K62:K66"/>
    <mergeCell ref="B62:B66"/>
    <mergeCell ref="K77:K81"/>
    <mergeCell ref="A102:A106"/>
    <mergeCell ref="B102:B106"/>
    <mergeCell ref="G97:G101"/>
    <mergeCell ref="I107:I110"/>
    <mergeCell ref="K149:K157"/>
    <mergeCell ref="G149:G153"/>
    <mergeCell ref="G154:G157"/>
    <mergeCell ref="K67:K71"/>
    <mergeCell ref="J128:J129"/>
    <mergeCell ref="J130:J131"/>
    <mergeCell ref="J132:J133"/>
    <mergeCell ref="J134:J135"/>
    <mergeCell ref="H128:H135"/>
    <mergeCell ref="I128:I129"/>
    <mergeCell ref="I130:I131"/>
    <mergeCell ref="I132:I133"/>
    <mergeCell ref="I134:I135"/>
    <mergeCell ref="I102:I106"/>
    <mergeCell ref="K128:K135"/>
    <mergeCell ref="K72:K76"/>
  </mergeCells>
  <pageMargins left="0.70866141732283472" right="0.70866141732283472" top="0.74803149606299213" bottom="0.74803149606299213" header="0.31496062992125984" footer="0.31496062992125984"/>
  <pageSetup paperSize="9" scale="45" fitToHeight="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6"/>
  <sheetViews>
    <sheetView tabSelected="1" topLeftCell="A22" zoomScale="80" zoomScaleNormal="80" zoomScaleSheetLayoutView="85" workbookViewId="0">
      <selection activeCell="T24" sqref="T24"/>
    </sheetView>
  </sheetViews>
  <sheetFormatPr defaultRowHeight="15" x14ac:dyDescent="0.25"/>
  <cols>
    <col min="1" max="1" width="6.7109375" style="61" customWidth="1"/>
    <col min="2" max="2" width="40.7109375" style="61" customWidth="1"/>
    <col min="3" max="3" width="8.85546875" style="61"/>
    <col min="4" max="5" width="9" style="61" bestFit="1" customWidth="1"/>
    <col min="6" max="6" width="9.28515625" style="85" bestFit="1" customWidth="1"/>
    <col min="7" max="7" width="8.85546875" style="85"/>
    <col min="8" max="8" width="17.85546875" style="77" customWidth="1"/>
    <col min="9" max="9" width="18" style="61" customWidth="1"/>
    <col min="10" max="10" width="51.7109375" style="61" customWidth="1"/>
    <col min="11" max="11" width="32.140625" style="61" customWidth="1"/>
    <col min="12" max="12" width="18.140625" style="61" customWidth="1"/>
    <col min="13" max="13" width="17.5703125" style="61" customWidth="1"/>
    <col min="14" max="14" width="17.140625" style="61" customWidth="1"/>
    <col min="15" max="256" width="8.85546875" style="61"/>
    <col min="257" max="257" width="4.7109375" style="61" customWidth="1"/>
    <col min="258" max="258" width="40.7109375" style="61" customWidth="1"/>
    <col min="259" max="259" width="8.85546875" style="61"/>
    <col min="260" max="261" width="9" style="61" bestFit="1" customWidth="1"/>
    <col min="262" max="262" width="9.28515625" style="61" bestFit="1" customWidth="1"/>
    <col min="263" max="263" width="8.85546875" style="61"/>
    <col min="264" max="264" width="17.85546875" style="61" customWidth="1"/>
    <col min="265" max="265" width="18" style="61" customWidth="1"/>
    <col min="266" max="266" width="29.42578125" style="61" customWidth="1"/>
    <col min="267" max="267" width="32.140625" style="61" customWidth="1"/>
    <col min="268" max="268" width="18.140625" style="61" customWidth="1"/>
    <col min="269" max="269" width="17.5703125" style="61" customWidth="1"/>
    <col min="270" max="270" width="17.140625" style="61" customWidth="1"/>
    <col min="271" max="512" width="8.85546875" style="61"/>
    <col min="513" max="513" width="4.7109375" style="61" customWidth="1"/>
    <col min="514" max="514" width="40.7109375" style="61" customWidth="1"/>
    <col min="515" max="515" width="8.85546875" style="61"/>
    <col min="516" max="517" width="9" style="61" bestFit="1" customWidth="1"/>
    <col min="518" max="518" width="9.28515625" style="61" bestFit="1" customWidth="1"/>
    <col min="519" max="519" width="8.85546875" style="61"/>
    <col min="520" max="520" width="17.85546875" style="61" customWidth="1"/>
    <col min="521" max="521" width="18" style="61" customWidth="1"/>
    <col min="522" max="522" width="29.42578125" style="61" customWidth="1"/>
    <col min="523" max="523" width="32.140625" style="61" customWidth="1"/>
    <col min="524" max="524" width="18.140625" style="61" customWidth="1"/>
    <col min="525" max="525" width="17.5703125" style="61" customWidth="1"/>
    <col min="526" max="526" width="17.140625" style="61" customWidth="1"/>
    <col min="527" max="768" width="8.85546875" style="61"/>
    <col min="769" max="769" width="4.7109375" style="61" customWidth="1"/>
    <col min="770" max="770" width="40.7109375" style="61" customWidth="1"/>
    <col min="771" max="771" width="8.85546875" style="61"/>
    <col min="772" max="773" width="9" style="61" bestFit="1" customWidth="1"/>
    <col min="774" max="774" width="9.28515625" style="61" bestFit="1" customWidth="1"/>
    <col min="775" max="775" width="8.85546875" style="61"/>
    <col min="776" max="776" width="17.85546875" style="61" customWidth="1"/>
    <col min="777" max="777" width="18" style="61" customWidth="1"/>
    <col min="778" max="778" width="29.42578125" style="61" customWidth="1"/>
    <col min="779" max="779" width="32.140625" style="61" customWidth="1"/>
    <col min="780" max="780" width="18.140625" style="61" customWidth="1"/>
    <col min="781" max="781" width="17.5703125" style="61" customWidth="1"/>
    <col min="782" max="782" width="17.140625" style="61" customWidth="1"/>
    <col min="783" max="1024" width="8.85546875" style="61"/>
    <col min="1025" max="1025" width="4.7109375" style="61" customWidth="1"/>
    <col min="1026" max="1026" width="40.7109375" style="61" customWidth="1"/>
    <col min="1027" max="1027" width="8.85546875" style="61"/>
    <col min="1028" max="1029" width="9" style="61" bestFit="1" customWidth="1"/>
    <col min="1030" max="1030" width="9.28515625" style="61" bestFit="1" customWidth="1"/>
    <col min="1031" max="1031" width="8.85546875" style="61"/>
    <col min="1032" max="1032" width="17.85546875" style="61" customWidth="1"/>
    <col min="1033" max="1033" width="18" style="61" customWidth="1"/>
    <col min="1034" max="1034" width="29.42578125" style="61" customWidth="1"/>
    <col min="1035" max="1035" width="32.140625" style="61" customWidth="1"/>
    <col min="1036" max="1036" width="18.140625" style="61" customWidth="1"/>
    <col min="1037" max="1037" width="17.5703125" style="61" customWidth="1"/>
    <col min="1038" max="1038" width="17.140625" style="61" customWidth="1"/>
    <col min="1039" max="1280" width="8.85546875" style="61"/>
    <col min="1281" max="1281" width="4.7109375" style="61" customWidth="1"/>
    <col min="1282" max="1282" width="40.7109375" style="61" customWidth="1"/>
    <col min="1283" max="1283" width="8.85546875" style="61"/>
    <col min="1284" max="1285" width="9" style="61" bestFit="1" customWidth="1"/>
    <col min="1286" max="1286" width="9.28515625" style="61" bestFit="1" customWidth="1"/>
    <col min="1287" max="1287" width="8.85546875" style="61"/>
    <col min="1288" max="1288" width="17.85546875" style="61" customWidth="1"/>
    <col min="1289" max="1289" width="18" style="61" customWidth="1"/>
    <col min="1290" max="1290" width="29.42578125" style="61" customWidth="1"/>
    <col min="1291" max="1291" width="32.140625" style="61" customWidth="1"/>
    <col min="1292" max="1292" width="18.140625" style="61" customWidth="1"/>
    <col min="1293" max="1293" width="17.5703125" style="61" customWidth="1"/>
    <col min="1294" max="1294" width="17.140625" style="61" customWidth="1"/>
    <col min="1295" max="1536" width="8.85546875" style="61"/>
    <col min="1537" max="1537" width="4.7109375" style="61" customWidth="1"/>
    <col min="1538" max="1538" width="40.7109375" style="61" customWidth="1"/>
    <col min="1539" max="1539" width="8.85546875" style="61"/>
    <col min="1540" max="1541" width="9" style="61" bestFit="1" customWidth="1"/>
    <col min="1542" max="1542" width="9.28515625" style="61" bestFit="1" customWidth="1"/>
    <col min="1543" max="1543" width="8.85546875" style="61"/>
    <col min="1544" max="1544" width="17.85546875" style="61" customWidth="1"/>
    <col min="1545" max="1545" width="18" style="61" customWidth="1"/>
    <col min="1546" max="1546" width="29.42578125" style="61" customWidth="1"/>
    <col min="1547" max="1547" width="32.140625" style="61" customWidth="1"/>
    <col min="1548" max="1548" width="18.140625" style="61" customWidth="1"/>
    <col min="1549" max="1549" width="17.5703125" style="61" customWidth="1"/>
    <col min="1550" max="1550" width="17.140625" style="61" customWidth="1"/>
    <col min="1551" max="1792" width="8.85546875" style="61"/>
    <col min="1793" max="1793" width="4.7109375" style="61" customWidth="1"/>
    <col min="1794" max="1794" width="40.7109375" style="61" customWidth="1"/>
    <col min="1795" max="1795" width="8.85546875" style="61"/>
    <col min="1796" max="1797" width="9" style="61" bestFit="1" customWidth="1"/>
    <col min="1798" max="1798" width="9.28515625" style="61" bestFit="1" customWidth="1"/>
    <col min="1799" max="1799" width="8.85546875" style="61"/>
    <col min="1800" max="1800" width="17.85546875" style="61" customWidth="1"/>
    <col min="1801" max="1801" width="18" style="61" customWidth="1"/>
    <col min="1802" max="1802" width="29.42578125" style="61" customWidth="1"/>
    <col min="1803" max="1803" width="32.140625" style="61" customWidth="1"/>
    <col min="1804" max="1804" width="18.140625" style="61" customWidth="1"/>
    <col min="1805" max="1805" width="17.5703125" style="61" customWidth="1"/>
    <col min="1806" max="1806" width="17.140625" style="61" customWidth="1"/>
    <col min="1807" max="2048" width="8.85546875" style="61"/>
    <col min="2049" max="2049" width="4.7109375" style="61" customWidth="1"/>
    <col min="2050" max="2050" width="40.7109375" style="61" customWidth="1"/>
    <col min="2051" max="2051" width="8.85546875" style="61"/>
    <col min="2052" max="2053" width="9" style="61" bestFit="1" customWidth="1"/>
    <col min="2054" max="2054" width="9.28515625" style="61" bestFit="1" customWidth="1"/>
    <col min="2055" max="2055" width="8.85546875" style="61"/>
    <col min="2056" max="2056" width="17.85546875" style="61" customWidth="1"/>
    <col min="2057" max="2057" width="18" style="61" customWidth="1"/>
    <col min="2058" max="2058" width="29.42578125" style="61" customWidth="1"/>
    <col min="2059" max="2059" width="32.140625" style="61" customWidth="1"/>
    <col min="2060" max="2060" width="18.140625" style="61" customWidth="1"/>
    <col min="2061" max="2061" width="17.5703125" style="61" customWidth="1"/>
    <col min="2062" max="2062" width="17.140625" style="61" customWidth="1"/>
    <col min="2063" max="2304" width="8.85546875" style="61"/>
    <col min="2305" max="2305" width="4.7109375" style="61" customWidth="1"/>
    <col min="2306" max="2306" width="40.7109375" style="61" customWidth="1"/>
    <col min="2307" max="2307" width="8.85546875" style="61"/>
    <col min="2308" max="2309" width="9" style="61" bestFit="1" customWidth="1"/>
    <col min="2310" max="2310" width="9.28515625" style="61" bestFit="1" customWidth="1"/>
    <col min="2311" max="2311" width="8.85546875" style="61"/>
    <col min="2312" max="2312" width="17.85546875" style="61" customWidth="1"/>
    <col min="2313" max="2313" width="18" style="61" customWidth="1"/>
    <col min="2314" max="2314" width="29.42578125" style="61" customWidth="1"/>
    <col min="2315" max="2315" width="32.140625" style="61" customWidth="1"/>
    <col min="2316" max="2316" width="18.140625" style="61" customWidth="1"/>
    <col min="2317" max="2317" width="17.5703125" style="61" customWidth="1"/>
    <col min="2318" max="2318" width="17.140625" style="61" customWidth="1"/>
    <col min="2319" max="2560" width="8.85546875" style="61"/>
    <col min="2561" max="2561" width="4.7109375" style="61" customWidth="1"/>
    <col min="2562" max="2562" width="40.7109375" style="61" customWidth="1"/>
    <col min="2563" max="2563" width="8.85546875" style="61"/>
    <col min="2564" max="2565" width="9" style="61" bestFit="1" customWidth="1"/>
    <col min="2566" max="2566" width="9.28515625" style="61" bestFit="1" customWidth="1"/>
    <col min="2567" max="2567" width="8.85546875" style="61"/>
    <col min="2568" max="2568" width="17.85546875" style="61" customWidth="1"/>
    <col min="2569" max="2569" width="18" style="61" customWidth="1"/>
    <col min="2570" max="2570" width="29.42578125" style="61" customWidth="1"/>
    <col min="2571" max="2571" width="32.140625" style="61" customWidth="1"/>
    <col min="2572" max="2572" width="18.140625" style="61" customWidth="1"/>
    <col min="2573" max="2573" width="17.5703125" style="61" customWidth="1"/>
    <col min="2574" max="2574" width="17.140625" style="61" customWidth="1"/>
    <col min="2575" max="2816" width="8.85546875" style="61"/>
    <col min="2817" max="2817" width="4.7109375" style="61" customWidth="1"/>
    <col min="2818" max="2818" width="40.7109375" style="61" customWidth="1"/>
    <col min="2819" max="2819" width="8.85546875" style="61"/>
    <col min="2820" max="2821" width="9" style="61" bestFit="1" customWidth="1"/>
    <col min="2822" max="2822" width="9.28515625" style="61" bestFit="1" customWidth="1"/>
    <col min="2823" max="2823" width="8.85546875" style="61"/>
    <col min="2824" max="2824" width="17.85546875" style="61" customWidth="1"/>
    <col min="2825" max="2825" width="18" style="61" customWidth="1"/>
    <col min="2826" max="2826" width="29.42578125" style="61" customWidth="1"/>
    <col min="2827" max="2827" width="32.140625" style="61" customWidth="1"/>
    <col min="2828" max="2828" width="18.140625" style="61" customWidth="1"/>
    <col min="2829" max="2829" width="17.5703125" style="61" customWidth="1"/>
    <col min="2830" max="2830" width="17.140625" style="61" customWidth="1"/>
    <col min="2831" max="3072" width="8.85546875" style="61"/>
    <col min="3073" max="3073" width="4.7109375" style="61" customWidth="1"/>
    <col min="3074" max="3074" width="40.7109375" style="61" customWidth="1"/>
    <col min="3075" max="3075" width="8.85546875" style="61"/>
    <col min="3076" max="3077" width="9" style="61" bestFit="1" customWidth="1"/>
    <col min="3078" max="3078" width="9.28515625" style="61" bestFit="1" customWidth="1"/>
    <col min="3079" max="3079" width="8.85546875" style="61"/>
    <col min="3080" max="3080" width="17.85546875" style="61" customWidth="1"/>
    <col min="3081" max="3081" width="18" style="61" customWidth="1"/>
    <col min="3082" max="3082" width="29.42578125" style="61" customWidth="1"/>
    <col min="3083" max="3083" width="32.140625" style="61" customWidth="1"/>
    <col min="3084" max="3084" width="18.140625" style="61" customWidth="1"/>
    <col min="3085" max="3085" width="17.5703125" style="61" customWidth="1"/>
    <col min="3086" max="3086" width="17.140625" style="61" customWidth="1"/>
    <col min="3087" max="3328" width="8.85546875" style="61"/>
    <col min="3329" max="3329" width="4.7109375" style="61" customWidth="1"/>
    <col min="3330" max="3330" width="40.7109375" style="61" customWidth="1"/>
    <col min="3331" max="3331" width="8.85546875" style="61"/>
    <col min="3332" max="3333" width="9" style="61" bestFit="1" customWidth="1"/>
    <col min="3334" max="3334" width="9.28515625" style="61" bestFit="1" customWidth="1"/>
    <col min="3335" max="3335" width="8.85546875" style="61"/>
    <col min="3336" max="3336" width="17.85546875" style="61" customWidth="1"/>
    <col min="3337" max="3337" width="18" style="61" customWidth="1"/>
    <col min="3338" max="3338" width="29.42578125" style="61" customWidth="1"/>
    <col min="3339" max="3339" width="32.140625" style="61" customWidth="1"/>
    <col min="3340" max="3340" width="18.140625" style="61" customWidth="1"/>
    <col min="3341" max="3341" width="17.5703125" style="61" customWidth="1"/>
    <col min="3342" max="3342" width="17.140625" style="61" customWidth="1"/>
    <col min="3343" max="3584" width="8.85546875" style="61"/>
    <col min="3585" max="3585" width="4.7109375" style="61" customWidth="1"/>
    <col min="3586" max="3586" width="40.7109375" style="61" customWidth="1"/>
    <col min="3587" max="3587" width="8.85546875" style="61"/>
    <col min="3588" max="3589" width="9" style="61" bestFit="1" customWidth="1"/>
    <col min="3590" max="3590" width="9.28515625" style="61" bestFit="1" customWidth="1"/>
    <col min="3591" max="3591" width="8.85546875" style="61"/>
    <col min="3592" max="3592" width="17.85546875" style="61" customWidth="1"/>
    <col min="3593" max="3593" width="18" style="61" customWidth="1"/>
    <col min="3594" max="3594" width="29.42578125" style="61" customWidth="1"/>
    <col min="3595" max="3595" width="32.140625" style="61" customWidth="1"/>
    <col min="3596" max="3596" width="18.140625" style="61" customWidth="1"/>
    <col min="3597" max="3597" width="17.5703125" style="61" customWidth="1"/>
    <col min="3598" max="3598" width="17.140625" style="61" customWidth="1"/>
    <col min="3599" max="3840" width="8.85546875" style="61"/>
    <col min="3841" max="3841" width="4.7109375" style="61" customWidth="1"/>
    <col min="3842" max="3842" width="40.7109375" style="61" customWidth="1"/>
    <col min="3843" max="3843" width="8.85546875" style="61"/>
    <col min="3844" max="3845" width="9" style="61" bestFit="1" customWidth="1"/>
    <col min="3846" max="3846" width="9.28515625" style="61" bestFit="1" customWidth="1"/>
    <col min="3847" max="3847" width="8.85546875" style="61"/>
    <col min="3848" max="3848" width="17.85546875" style="61" customWidth="1"/>
    <col min="3849" max="3849" width="18" style="61" customWidth="1"/>
    <col min="3850" max="3850" width="29.42578125" style="61" customWidth="1"/>
    <col min="3851" max="3851" width="32.140625" style="61" customWidth="1"/>
    <col min="3852" max="3852" width="18.140625" style="61" customWidth="1"/>
    <col min="3853" max="3853" width="17.5703125" style="61" customWidth="1"/>
    <col min="3854" max="3854" width="17.140625" style="61" customWidth="1"/>
    <col min="3855" max="4096" width="8.85546875" style="61"/>
    <col min="4097" max="4097" width="4.7109375" style="61" customWidth="1"/>
    <col min="4098" max="4098" width="40.7109375" style="61" customWidth="1"/>
    <col min="4099" max="4099" width="8.85546875" style="61"/>
    <col min="4100" max="4101" width="9" style="61" bestFit="1" customWidth="1"/>
    <col min="4102" max="4102" width="9.28515625" style="61" bestFit="1" customWidth="1"/>
    <col min="4103" max="4103" width="8.85546875" style="61"/>
    <col min="4104" max="4104" width="17.85546875" style="61" customWidth="1"/>
    <col min="4105" max="4105" width="18" style="61" customWidth="1"/>
    <col min="4106" max="4106" width="29.42578125" style="61" customWidth="1"/>
    <col min="4107" max="4107" width="32.140625" style="61" customWidth="1"/>
    <col min="4108" max="4108" width="18.140625" style="61" customWidth="1"/>
    <col min="4109" max="4109" width="17.5703125" style="61" customWidth="1"/>
    <col min="4110" max="4110" width="17.140625" style="61" customWidth="1"/>
    <col min="4111" max="4352" width="8.85546875" style="61"/>
    <col min="4353" max="4353" width="4.7109375" style="61" customWidth="1"/>
    <col min="4354" max="4354" width="40.7109375" style="61" customWidth="1"/>
    <col min="4355" max="4355" width="8.85546875" style="61"/>
    <col min="4356" max="4357" width="9" style="61" bestFit="1" customWidth="1"/>
    <col min="4358" max="4358" width="9.28515625" style="61" bestFit="1" customWidth="1"/>
    <col min="4359" max="4359" width="8.85546875" style="61"/>
    <col min="4360" max="4360" width="17.85546875" style="61" customWidth="1"/>
    <col min="4361" max="4361" width="18" style="61" customWidth="1"/>
    <col min="4362" max="4362" width="29.42578125" style="61" customWidth="1"/>
    <col min="4363" max="4363" width="32.140625" style="61" customWidth="1"/>
    <col min="4364" max="4364" width="18.140625" style="61" customWidth="1"/>
    <col min="4365" max="4365" width="17.5703125" style="61" customWidth="1"/>
    <col min="4366" max="4366" width="17.140625" style="61" customWidth="1"/>
    <col min="4367" max="4608" width="8.85546875" style="61"/>
    <col min="4609" max="4609" width="4.7109375" style="61" customWidth="1"/>
    <col min="4610" max="4610" width="40.7109375" style="61" customWidth="1"/>
    <col min="4611" max="4611" width="8.85546875" style="61"/>
    <col min="4612" max="4613" width="9" style="61" bestFit="1" customWidth="1"/>
    <col min="4614" max="4614" width="9.28515625" style="61" bestFit="1" customWidth="1"/>
    <col min="4615" max="4615" width="8.85546875" style="61"/>
    <col min="4616" max="4616" width="17.85546875" style="61" customWidth="1"/>
    <col min="4617" max="4617" width="18" style="61" customWidth="1"/>
    <col min="4618" max="4618" width="29.42578125" style="61" customWidth="1"/>
    <col min="4619" max="4619" width="32.140625" style="61" customWidth="1"/>
    <col min="4620" max="4620" width="18.140625" style="61" customWidth="1"/>
    <col min="4621" max="4621" width="17.5703125" style="61" customWidth="1"/>
    <col min="4622" max="4622" width="17.140625" style="61" customWidth="1"/>
    <col min="4623" max="4864" width="8.85546875" style="61"/>
    <col min="4865" max="4865" width="4.7109375" style="61" customWidth="1"/>
    <col min="4866" max="4866" width="40.7109375" style="61" customWidth="1"/>
    <col min="4867" max="4867" width="8.85546875" style="61"/>
    <col min="4868" max="4869" width="9" style="61" bestFit="1" customWidth="1"/>
    <col min="4870" max="4870" width="9.28515625" style="61" bestFit="1" customWidth="1"/>
    <col min="4871" max="4871" width="8.85546875" style="61"/>
    <col min="4872" max="4872" width="17.85546875" style="61" customWidth="1"/>
    <col min="4873" max="4873" width="18" style="61" customWidth="1"/>
    <col min="4874" max="4874" width="29.42578125" style="61" customWidth="1"/>
    <col min="4875" max="4875" width="32.140625" style="61" customWidth="1"/>
    <col min="4876" max="4876" width="18.140625" style="61" customWidth="1"/>
    <col min="4877" max="4877" width="17.5703125" style="61" customWidth="1"/>
    <col min="4878" max="4878" width="17.140625" style="61" customWidth="1"/>
    <col min="4879" max="5120" width="8.85546875" style="61"/>
    <col min="5121" max="5121" width="4.7109375" style="61" customWidth="1"/>
    <col min="5122" max="5122" width="40.7109375" style="61" customWidth="1"/>
    <col min="5123" max="5123" width="8.85546875" style="61"/>
    <col min="5124" max="5125" width="9" style="61" bestFit="1" customWidth="1"/>
    <col min="5126" max="5126" width="9.28515625" style="61" bestFit="1" customWidth="1"/>
    <col min="5127" max="5127" width="8.85546875" style="61"/>
    <col min="5128" max="5128" width="17.85546875" style="61" customWidth="1"/>
    <col min="5129" max="5129" width="18" style="61" customWidth="1"/>
    <col min="5130" max="5130" width="29.42578125" style="61" customWidth="1"/>
    <col min="5131" max="5131" width="32.140625" style="61" customWidth="1"/>
    <col min="5132" max="5132" width="18.140625" style="61" customWidth="1"/>
    <col min="5133" max="5133" width="17.5703125" style="61" customWidth="1"/>
    <col min="5134" max="5134" width="17.140625" style="61" customWidth="1"/>
    <col min="5135" max="5376" width="8.85546875" style="61"/>
    <col min="5377" max="5377" width="4.7109375" style="61" customWidth="1"/>
    <col min="5378" max="5378" width="40.7109375" style="61" customWidth="1"/>
    <col min="5379" max="5379" width="8.85546875" style="61"/>
    <col min="5380" max="5381" width="9" style="61" bestFit="1" customWidth="1"/>
    <col min="5382" max="5382" width="9.28515625" style="61" bestFit="1" customWidth="1"/>
    <col min="5383" max="5383" width="8.85546875" style="61"/>
    <col min="5384" max="5384" width="17.85546875" style="61" customWidth="1"/>
    <col min="5385" max="5385" width="18" style="61" customWidth="1"/>
    <col min="5386" max="5386" width="29.42578125" style="61" customWidth="1"/>
    <col min="5387" max="5387" width="32.140625" style="61" customWidth="1"/>
    <col min="5388" max="5388" width="18.140625" style="61" customWidth="1"/>
    <col min="5389" max="5389" width="17.5703125" style="61" customWidth="1"/>
    <col min="5390" max="5390" width="17.140625" style="61" customWidth="1"/>
    <col min="5391" max="5632" width="8.85546875" style="61"/>
    <col min="5633" max="5633" width="4.7109375" style="61" customWidth="1"/>
    <col min="5634" max="5634" width="40.7109375" style="61" customWidth="1"/>
    <col min="5635" max="5635" width="8.85546875" style="61"/>
    <col min="5636" max="5637" width="9" style="61" bestFit="1" customWidth="1"/>
    <col min="5638" max="5638" width="9.28515625" style="61" bestFit="1" customWidth="1"/>
    <col min="5639" max="5639" width="8.85546875" style="61"/>
    <col min="5640" max="5640" width="17.85546875" style="61" customWidth="1"/>
    <col min="5641" max="5641" width="18" style="61" customWidth="1"/>
    <col min="5642" max="5642" width="29.42578125" style="61" customWidth="1"/>
    <col min="5643" max="5643" width="32.140625" style="61" customWidth="1"/>
    <col min="5644" max="5644" width="18.140625" style="61" customWidth="1"/>
    <col min="5645" max="5645" width="17.5703125" style="61" customWidth="1"/>
    <col min="5646" max="5646" width="17.140625" style="61" customWidth="1"/>
    <col min="5647" max="5888" width="8.85546875" style="61"/>
    <col min="5889" max="5889" width="4.7109375" style="61" customWidth="1"/>
    <col min="5890" max="5890" width="40.7109375" style="61" customWidth="1"/>
    <col min="5891" max="5891" width="8.85546875" style="61"/>
    <col min="5892" max="5893" width="9" style="61" bestFit="1" customWidth="1"/>
    <col min="5894" max="5894" width="9.28515625" style="61" bestFit="1" customWidth="1"/>
    <col min="5895" max="5895" width="8.85546875" style="61"/>
    <col min="5896" max="5896" width="17.85546875" style="61" customWidth="1"/>
    <col min="5897" max="5897" width="18" style="61" customWidth="1"/>
    <col min="5898" max="5898" width="29.42578125" style="61" customWidth="1"/>
    <col min="5899" max="5899" width="32.140625" style="61" customWidth="1"/>
    <col min="5900" max="5900" width="18.140625" style="61" customWidth="1"/>
    <col min="5901" max="5901" width="17.5703125" style="61" customWidth="1"/>
    <col min="5902" max="5902" width="17.140625" style="61" customWidth="1"/>
    <col min="5903" max="6144" width="8.85546875" style="61"/>
    <col min="6145" max="6145" width="4.7109375" style="61" customWidth="1"/>
    <col min="6146" max="6146" width="40.7109375" style="61" customWidth="1"/>
    <col min="6147" max="6147" width="8.85546875" style="61"/>
    <col min="6148" max="6149" width="9" style="61" bestFit="1" customWidth="1"/>
    <col min="6150" max="6150" width="9.28515625" style="61" bestFit="1" customWidth="1"/>
    <col min="6151" max="6151" width="8.85546875" style="61"/>
    <col min="6152" max="6152" width="17.85546875" style="61" customWidth="1"/>
    <col min="6153" max="6153" width="18" style="61" customWidth="1"/>
    <col min="6154" max="6154" width="29.42578125" style="61" customWidth="1"/>
    <col min="6155" max="6155" width="32.140625" style="61" customWidth="1"/>
    <col min="6156" max="6156" width="18.140625" style="61" customWidth="1"/>
    <col min="6157" max="6157" width="17.5703125" style="61" customWidth="1"/>
    <col min="6158" max="6158" width="17.140625" style="61" customWidth="1"/>
    <col min="6159" max="6400" width="8.85546875" style="61"/>
    <col min="6401" max="6401" width="4.7109375" style="61" customWidth="1"/>
    <col min="6402" max="6402" width="40.7109375" style="61" customWidth="1"/>
    <col min="6403" max="6403" width="8.85546875" style="61"/>
    <col min="6404" max="6405" width="9" style="61" bestFit="1" customWidth="1"/>
    <col min="6406" max="6406" width="9.28515625" style="61" bestFit="1" customWidth="1"/>
    <col min="6407" max="6407" width="8.85546875" style="61"/>
    <col min="6408" max="6408" width="17.85546875" style="61" customWidth="1"/>
    <col min="6409" max="6409" width="18" style="61" customWidth="1"/>
    <col min="6410" max="6410" width="29.42578125" style="61" customWidth="1"/>
    <col min="6411" max="6411" width="32.140625" style="61" customWidth="1"/>
    <col min="6412" max="6412" width="18.140625" style="61" customWidth="1"/>
    <col min="6413" max="6413" width="17.5703125" style="61" customWidth="1"/>
    <col min="6414" max="6414" width="17.140625" style="61" customWidth="1"/>
    <col min="6415" max="6656" width="8.85546875" style="61"/>
    <col min="6657" max="6657" width="4.7109375" style="61" customWidth="1"/>
    <col min="6658" max="6658" width="40.7109375" style="61" customWidth="1"/>
    <col min="6659" max="6659" width="8.85546875" style="61"/>
    <col min="6660" max="6661" width="9" style="61" bestFit="1" customWidth="1"/>
    <col min="6662" max="6662" width="9.28515625" style="61" bestFit="1" customWidth="1"/>
    <col min="6663" max="6663" width="8.85546875" style="61"/>
    <col min="6664" max="6664" width="17.85546875" style="61" customWidth="1"/>
    <col min="6665" max="6665" width="18" style="61" customWidth="1"/>
    <col min="6666" max="6666" width="29.42578125" style="61" customWidth="1"/>
    <col min="6667" max="6667" width="32.140625" style="61" customWidth="1"/>
    <col min="6668" max="6668" width="18.140625" style="61" customWidth="1"/>
    <col min="6669" max="6669" width="17.5703125" style="61" customWidth="1"/>
    <col min="6670" max="6670" width="17.140625" style="61" customWidth="1"/>
    <col min="6671" max="6912" width="8.85546875" style="61"/>
    <col min="6913" max="6913" width="4.7109375" style="61" customWidth="1"/>
    <col min="6914" max="6914" width="40.7109375" style="61" customWidth="1"/>
    <col min="6915" max="6915" width="8.85546875" style="61"/>
    <col min="6916" max="6917" width="9" style="61" bestFit="1" customWidth="1"/>
    <col min="6918" max="6918" width="9.28515625" style="61" bestFit="1" customWidth="1"/>
    <col min="6919" max="6919" width="8.85546875" style="61"/>
    <col min="6920" max="6920" width="17.85546875" style="61" customWidth="1"/>
    <col min="6921" max="6921" width="18" style="61" customWidth="1"/>
    <col min="6922" max="6922" width="29.42578125" style="61" customWidth="1"/>
    <col min="6923" max="6923" width="32.140625" style="61" customWidth="1"/>
    <col min="6924" max="6924" width="18.140625" style="61" customWidth="1"/>
    <col min="6925" max="6925" width="17.5703125" style="61" customWidth="1"/>
    <col min="6926" max="6926" width="17.140625" style="61" customWidth="1"/>
    <col min="6927" max="7168" width="8.85546875" style="61"/>
    <col min="7169" max="7169" width="4.7109375" style="61" customWidth="1"/>
    <col min="7170" max="7170" width="40.7109375" style="61" customWidth="1"/>
    <col min="7171" max="7171" width="8.85546875" style="61"/>
    <col min="7172" max="7173" width="9" style="61" bestFit="1" customWidth="1"/>
    <col min="7174" max="7174" width="9.28515625" style="61" bestFit="1" customWidth="1"/>
    <col min="7175" max="7175" width="8.85546875" style="61"/>
    <col min="7176" max="7176" width="17.85546875" style="61" customWidth="1"/>
    <col min="7177" max="7177" width="18" style="61" customWidth="1"/>
    <col min="7178" max="7178" width="29.42578125" style="61" customWidth="1"/>
    <col min="7179" max="7179" width="32.140625" style="61" customWidth="1"/>
    <col min="7180" max="7180" width="18.140625" style="61" customWidth="1"/>
    <col min="7181" max="7181" width="17.5703125" style="61" customWidth="1"/>
    <col min="7182" max="7182" width="17.140625" style="61" customWidth="1"/>
    <col min="7183" max="7424" width="8.85546875" style="61"/>
    <col min="7425" max="7425" width="4.7109375" style="61" customWidth="1"/>
    <col min="7426" max="7426" width="40.7109375" style="61" customWidth="1"/>
    <col min="7427" max="7427" width="8.85546875" style="61"/>
    <col min="7428" max="7429" width="9" style="61" bestFit="1" customWidth="1"/>
    <col min="7430" max="7430" width="9.28515625" style="61" bestFit="1" customWidth="1"/>
    <col min="7431" max="7431" width="8.85546875" style="61"/>
    <col min="7432" max="7432" width="17.85546875" style="61" customWidth="1"/>
    <col min="7433" max="7433" width="18" style="61" customWidth="1"/>
    <col min="7434" max="7434" width="29.42578125" style="61" customWidth="1"/>
    <col min="7435" max="7435" width="32.140625" style="61" customWidth="1"/>
    <col min="7436" max="7436" width="18.140625" style="61" customWidth="1"/>
    <col min="7437" max="7437" width="17.5703125" style="61" customWidth="1"/>
    <col min="7438" max="7438" width="17.140625" style="61" customWidth="1"/>
    <col min="7439" max="7680" width="8.85546875" style="61"/>
    <col min="7681" max="7681" width="4.7109375" style="61" customWidth="1"/>
    <col min="7682" max="7682" width="40.7109375" style="61" customWidth="1"/>
    <col min="7683" max="7683" width="8.85546875" style="61"/>
    <col min="7684" max="7685" width="9" style="61" bestFit="1" customWidth="1"/>
    <col min="7686" max="7686" width="9.28515625" style="61" bestFit="1" customWidth="1"/>
    <col min="7687" max="7687" width="8.85546875" style="61"/>
    <col min="7688" max="7688" width="17.85546875" style="61" customWidth="1"/>
    <col min="7689" max="7689" width="18" style="61" customWidth="1"/>
    <col min="7690" max="7690" width="29.42578125" style="61" customWidth="1"/>
    <col min="7691" max="7691" width="32.140625" style="61" customWidth="1"/>
    <col min="7692" max="7692" width="18.140625" style="61" customWidth="1"/>
    <col min="7693" max="7693" width="17.5703125" style="61" customWidth="1"/>
    <col min="7694" max="7694" width="17.140625" style="61" customWidth="1"/>
    <col min="7695" max="7936" width="8.85546875" style="61"/>
    <col min="7937" max="7937" width="4.7109375" style="61" customWidth="1"/>
    <col min="7938" max="7938" width="40.7109375" style="61" customWidth="1"/>
    <col min="7939" max="7939" width="8.85546875" style="61"/>
    <col min="7940" max="7941" width="9" style="61" bestFit="1" customWidth="1"/>
    <col min="7942" max="7942" width="9.28515625" style="61" bestFit="1" customWidth="1"/>
    <col min="7943" max="7943" width="8.85546875" style="61"/>
    <col min="7944" max="7944" width="17.85546875" style="61" customWidth="1"/>
    <col min="7945" max="7945" width="18" style="61" customWidth="1"/>
    <col min="7946" max="7946" width="29.42578125" style="61" customWidth="1"/>
    <col min="7947" max="7947" width="32.140625" style="61" customWidth="1"/>
    <col min="7948" max="7948" width="18.140625" style="61" customWidth="1"/>
    <col min="7949" max="7949" width="17.5703125" style="61" customWidth="1"/>
    <col min="7950" max="7950" width="17.140625" style="61" customWidth="1"/>
    <col min="7951" max="8192" width="8.85546875" style="61"/>
    <col min="8193" max="8193" width="4.7109375" style="61" customWidth="1"/>
    <col min="8194" max="8194" width="40.7109375" style="61" customWidth="1"/>
    <col min="8195" max="8195" width="8.85546875" style="61"/>
    <col min="8196" max="8197" width="9" style="61" bestFit="1" customWidth="1"/>
    <col min="8198" max="8198" width="9.28515625" style="61" bestFit="1" customWidth="1"/>
    <col min="8199" max="8199" width="8.85546875" style="61"/>
    <col min="8200" max="8200" width="17.85546875" style="61" customWidth="1"/>
    <col min="8201" max="8201" width="18" style="61" customWidth="1"/>
    <col min="8202" max="8202" width="29.42578125" style="61" customWidth="1"/>
    <col min="8203" max="8203" width="32.140625" style="61" customWidth="1"/>
    <col min="8204" max="8204" width="18.140625" style="61" customWidth="1"/>
    <col min="8205" max="8205" width="17.5703125" style="61" customWidth="1"/>
    <col min="8206" max="8206" width="17.140625" style="61" customWidth="1"/>
    <col min="8207" max="8448" width="8.85546875" style="61"/>
    <col min="8449" max="8449" width="4.7109375" style="61" customWidth="1"/>
    <col min="8450" max="8450" width="40.7109375" style="61" customWidth="1"/>
    <col min="8451" max="8451" width="8.85546875" style="61"/>
    <col min="8452" max="8453" width="9" style="61" bestFit="1" customWidth="1"/>
    <col min="8454" max="8454" width="9.28515625" style="61" bestFit="1" customWidth="1"/>
    <col min="8455" max="8455" width="8.85546875" style="61"/>
    <col min="8456" max="8456" width="17.85546875" style="61" customWidth="1"/>
    <col min="8457" max="8457" width="18" style="61" customWidth="1"/>
    <col min="8458" max="8458" width="29.42578125" style="61" customWidth="1"/>
    <col min="8459" max="8459" width="32.140625" style="61" customWidth="1"/>
    <col min="8460" max="8460" width="18.140625" style="61" customWidth="1"/>
    <col min="8461" max="8461" width="17.5703125" style="61" customWidth="1"/>
    <col min="8462" max="8462" width="17.140625" style="61" customWidth="1"/>
    <col min="8463" max="8704" width="8.85546875" style="61"/>
    <col min="8705" max="8705" width="4.7109375" style="61" customWidth="1"/>
    <col min="8706" max="8706" width="40.7109375" style="61" customWidth="1"/>
    <col min="8707" max="8707" width="8.85546875" style="61"/>
    <col min="8708" max="8709" width="9" style="61" bestFit="1" customWidth="1"/>
    <col min="8710" max="8710" width="9.28515625" style="61" bestFit="1" customWidth="1"/>
    <col min="8711" max="8711" width="8.85546875" style="61"/>
    <col min="8712" max="8712" width="17.85546875" style="61" customWidth="1"/>
    <col min="8713" max="8713" width="18" style="61" customWidth="1"/>
    <col min="8714" max="8714" width="29.42578125" style="61" customWidth="1"/>
    <col min="8715" max="8715" width="32.140625" style="61" customWidth="1"/>
    <col min="8716" max="8716" width="18.140625" style="61" customWidth="1"/>
    <col min="8717" max="8717" width="17.5703125" style="61" customWidth="1"/>
    <col min="8718" max="8718" width="17.140625" style="61" customWidth="1"/>
    <col min="8719" max="8960" width="8.85546875" style="61"/>
    <col min="8961" max="8961" width="4.7109375" style="61" customWidth="1"/>
    <col min="8962" max="8962" width="40.7109375" style="61" customWidth="1"/>
    <col min="8963" max="8963" width="8.85546875" style="61"/>
    <col min="8964" max="8965" width="9" style="61" bestFit="1" customWidth="1"/>
    <col min="8966" max="8966" width="9.28515625" style="61" bestFit="1" customWidth="1"/>
    <col min="8967" max="8967" width="8.85546875" style="61"/>
    <col min="8968" max="8968" width="17.85546875" style="61" customWidth="1"/>
    <col min="8969" max="8969" width="18" style="61" customWidth="1"/>
    <col min="8970" max="8970" width="29.42578125" style="61" customWidth="1"/>
    <col min="8971" max="8971" width="32.140625" style="61" customWidth="1"/>
    <col min="8972" max="8972" width="18.140625" style="61" customWidth="1"/>
    <col min="8973" max="8973" width="17.5703125" style="61" customWidth="1"/>
    <col min="8974" max="8974" width="17.140625" style="61" customWidth="1"/>
    <col min="8975" max="9216" width="8.85546875" style="61"/>
    <col min="9217" max="9217" width="4.7109375" style="61" customWidth="1"/>
    <col min="9218" max="9218" width="40.7109375" style="61" customWidth="1"/>
    <col min="9219" max="9219" width="8.85546875" style="61"/>
    <col min="9220" max="9221" width="9" style="61" bestFit="1" customWidth="1"/>
    <col min="9222" max="9222" width="9.28515625" style="61" bestFit="1" customWidth="1"/>
    <col min="9223" max="9223" width="8.85546875" style="61"/>
    <col min="9224" max="9224" width="17.85546875" style="61" customWidth="1"/>
    <col min="9225" max="9225" width="18" style="61" customWidth="1"/>
    <col min="9226" max="9226" width="29.42578125" style="61" customWidth="1"/>
    <col min="9227" max="9227" width="32.140625" style="61" customWidth="1"/>
    <col min="9228" max="9228" width="18.140625" style="61" customWidth="1"/>
    <col min="9229" max="9229" width="17.5703125" style="61" customWidth="1"/>
    <col min="9230" max="9230" width="17.140625" style="61" customWidth="1"/>
    <col min="9231" max="9472" width="8.85546875" style="61"/>
    <col min="9473" max="9473" width="4.7109375" style="61" customWidth="1"/>
    <col min="9474" max="9474" width="40.7109375" style="61" customWidth="1"/>
    <col min="9475" max="9475" width="8.85546875" style="61"/>
    <col min="9476" max="9477" width="9" style="61" bestFit="1" customWidth="1"/>
    <col min="9478" max="9478" width="9.28515625" style="61" bestFit="1" customWidth="1"/>
    <col min="9479" max="9479" width="8.85546875" style="61"/>
    <col min="9480" max="9480" width="17.85546875" style="61" customWidth="1"/>
    <col min="9481" max="9481" width="18" style="61" customWidth="1"/>
    <col min="9482" max="9482" width="29.42578125" style="61" customWidth="1"/>
    <col min="9483" max="9483" width="32.140625" style="61" customWidth="1"/>
    <col min="9484" max="9484" width="18.140625" style="61" customWidth="1"/>
    <col min="9485" max="9485" width="17.5703125" style="61" customWidth="1"/>
    <col min="9486" max="9486" width="17.140625" style="61" customWidth="1"/>
    <col min="9487" max="9728" width="8.85546875" style="61"/>
    <col min="9729" max="9729" width="4.7109375" style="61" customWidth="1"/>
    <col min="9730" max="9730" width="40.7109375" style="61" customWidth="1"/>
    <col min="9731" max="9731" width="8.85546875" style="61"/>
    <col min="9732" max="9733" width="9" style="61" bestFit="1" customWidth="1"/>
    <col min="9734" max="9734" width="9.28515625" style="61" bestFit="1" customWidth="1"/>
    <col min="9735" max="9735" width="8.85546875" style="61"/>
    <col min="9736" max="9736" width="17.85546875" style="61" customWidth="1"/>
    <col min="9737" max="9737" width="18" style="61" customWidth="1"/>
    <col min="9738" max="9738" width="29.42578125" style="61" customWidth="1"/>
    <col min="9739" max="9739" width="32.140625" style="61" customWidth="1"/>
    <col min="9740" max="9740" width="18.140625" style="61" customWidth="1"/>
    <col min="9741" max="9741" width="17.5703125" style="61" customWidth="1"/>
    <col min="9742" max="9742" width="17.140625" style="61" customWidth="1"/>
    <col min="9743" max="9984" width="8.85546875" style="61"/>
    <col min="9985" max="9985" width="4.7109375" style="61" customWidth="1"/>
    <col min="9986" max="9986" width="40.7109375" style="61" customWidth="1"/>
    <col min="9987" max="9987" width="8.85546875" style="61"/>
    <col min="9988" max="9989" width="9" style="61" bestFit="1" customWidth="1"/>
    <col min="9990" max="9990" width="9.28515625" style="61" bestFit="1" customWidth="1"/>
    <col min="9991" max="9991" width="8.85546875" style="61"/>
    <col min="9992" max="9992" width="17.85546875" style="61" customWidth="1"/>
    <col min="9993" max="9993" width="18" style="61" customWidth="1"/>
    <col min="9994" max="9994" width="29.42578125" style="61" customWidth="1"/>
    <col min="9995" max="9995" width="32.140625" style="61" customWidth="1"/>
    <col min="9996" max="9996" width="18.140625" style="61" customWidth="1"/>
    <col min="9997" max="9997" width="17.5703125" style="61" customWidth="1"/>
    <col min="9998" max="9998" width="17.140625" style="61" customWidth="1"/>
    <col min="9999" max="10240" width="8.85546875" style="61"/>
    <col min="10241" max="10241" width="4.7109375" style="61" customWidth="1"/>
    <col min="10242" max="10242" width="40.7109375" style="61" customWidth="1"/>
    <col min="10243" max="10243" width="8.85546875" style="61"/>
    <col min="10244" max="10245" width="9" style="61" bestFit="1" customWidth="1"/>
    <col min="10246" max="10246" width="9.28515625" style="61" bestFit="1" customWidth="1"/>
    <col min="10247" max="10247" width="8.85546875" style="61"/>
    <col min="10248" max="10248" width="17.85546875" style="61" customWidth="1"/>
    <col min="10249" max="10249" width="18" style="61" customWidth="1"/>
    <col min="10250" max="10250" width="29.42578125" style="61" customWidth="1"/>
    <col min="10251" max="10251" width="32.140625" style="61" customWidth="1"/>
    <col min="10252" max="10252" width="18.140625" style="61" customWidth="1"/>
    <col min="10253" max="10253" width="17.5703125" style="61" customWidth="1"/>
    <col min="10254" max="10254" width="17.140625" style="61" customWidth="1"/>
    <col min="10255" max="10496" width="8.85546875" style="61"/>
    <col min="10497" max="10497" width="4.7109375" style="61" customWidth="1"/>
    <col min="10498" max="10498" width="40.7109375" style="61" customWidth="1"/>
    <col min="10499" max="10499" width="8.85546875" style="61"/>
    <col min="10500" max="10501" width="9" style="61" bestFit="1" customWidth="1"/>
    <col min="10502" max="10502" width="9.28515625" style="61" bestFit="1" customWidth="1"/>
    <col min="10503" max="10503" width="8.85546875" style="61"/>
    <col min="10504" max="10504" width="17.85546875" style="61" customWidth="1"/>
    <col min="10505" max="10505" width="18" style="61" customWidth="1"/>
    <col min="10506" max="10506" width="29.42578125" style="61" customWidth="1"/>
    <col min="10507" max="10507" width="32.140625" style="61" customWidth="1"/>
    <col min="10508" max="10508" width="18.140625" style="61" customWidth="1"/>
    <col min="10509" max="10509" width="17.5703125" style="61" customWidth="1"/>
    <col min="10510" max="10510" width="17.140625" style="61" customWidth="1"/>
    <col min="10511" max="10752" width="8.85546875" style="61"/>
    <col min="10753" max="10753" width="4.7109375" style="61" customWidth="1"/>
    <col min="10754" max="10754" width="40.7109375" style="61" customWidth="1"/>
    <col min="10755" max="10755" width="8.85546875" style="61"/>
    <col min="10756" max="10757" width="9" style="61" bestFit="1" customWidth="1"/>
    <col min="10758" max="10758" width="9.28515625" style="61" bestFit="1" customWidth="1"/>
    <col min="10759" max="10759" width="8.85546875" style="61"/>
    <col min="10760" max="10760" width="17.85546875" style="61" customWidth="1"/>
    <col min="10761" max="10761" width="18" style="61" customWidth="1"/>
    <col min="10762" max="10762" width="29.42578125" style="61" customWidth="1"/>
    <col min="10763" max="10763" width="32.140625" style="61" customWidth="1"/>
    <col min="10764" max="10764" width="18.140625" style="61" customWidth="1"/>
    <col min="10765" max="10765" width="17.5703125" style="61" customWidth="1"/>
    <col min="10766" max="10766" width="17.140625" style="61" customWidth="1"/>
    <col min="10767" max="11008" width="8.85546875" style="61"/>
    <col min="11009" max="11009" width="4.7109375" style="61" customWidth="1"/>
    <col min="11010" max="11010" width="40.7109375" style="61" customWidth="1"/>
    <col min="11011" max="11011" width="8.85546875" style="61"/>
    <col min="11012" max="11013" width="9" style="61" bestFit="1" customWidth="1"/>
    <col min="11014" max="11014" width="9.28515625" style="61" bestFit="1" customWidth="1"/>
    <col min="11015" max="11015" width="8.85546875" style="61"/>
    <col min="11016" max="11016" width="17.85546875" style="61" customWidth="1"/>
    <col min="11017" max="11017" width="18" style="61" customWidth="1"/>
    <col min="11018" max="11018" width="29.42578125" style="61" customWidth="1"/>
    <col min="11019" max="11019" width="32.140625" style="61" customWidth="1"/>
    <col min="11020" max="11020" width="18.140625" style="61" customWidth="1"/>
    <col min="11021" max="11021" width="17.5703125" style="61" customWidth="1"/>
    <col min="11022" max="11022" width="17.140625" style="61" customWidth="1"/>
    <col min="11023" max="11264" width="8.85546875" style="61"/>
    <col min="11265" max="11265" width="4.7109375" style="61" customWidth="1"/>
    <col min="11266" max="11266" width="40.7109375" style="61" customWidth="1"/>
    <col min="11267" max="11267" width="8.85546875" style="61"/>
    <col min="11268" max="11269" width="9" style="61" bestFit="1" customWidth="1"/>
    <col min="11270" max="11270" width="9.28515625" style="61" bestFit="1" customWidth="1"/>
    <col min="11271" max="11271" width="8.85546875" style="61"/>
    <col min="11272" max="11272" width="17.85546875" style="61" customWidth="1"/>
    <col min="11273" max="11273" width="18" style="61" customWidth="1"/>
    <col min="11274" max="11274" width="29.42578125" style="61" customWidth="1"/>
    <col min="11275" max="11275" width="32.140625" style="61" customWidth="1"/>
    <col min="11276" max="11276" width="18.140625" style="61" customWidth="1"/>
    <col min="11277" max="11277" width="17.5703125" style="61" customWidth="1"/>
    <col min="11278" max="11278" width="17.140625" style="61" customWidth="1"/>
    <col min="11279" max="11520" width="8.85546875" style="61"/>
    <col min="11521" max="11521" width="4.7109375" style="61" customWidth="1"/>
    <col min="11522" max="11522" width="40.7109375" style="61" customWidth="1"/>
    <col min="11523" max="11523" width="8.85546875" style="61"/>
    <col min="11524" max="11525" width="9" style="61" bestFit="1" customWidth="1"/>
    <col min="11526" max="11526" width="9.28515625" style="61" bestFit="1" customWidth="1"/>
    <col min="11527" max="11527" width="8.85546875" style="61"/>
    <col min="11528" max="11528" width="17.85546875" style="61" customWidth="1"/>
    <col min="11529" max="11529" width="18" style="61" customWidth="1"/>
    <col min="11530" max="11530" width="29.42578125" style="61" customWidth="1"/>
    <col min="11531" max="11531" width="32.140625" style="61" customWidth="1"/>
    <col min="11532" max="11532" width="18.140625" style="61" customWidth="1"/>
    <col min="11533" max="11533" width="17.5703125" style="61" customWidth="1"/>
    <col min="11534" max="11534" width="17.140625" style="61" customWidth="1"/>
    <col min="11535" max="11776" width="8.85546875" style="61"/>
    <col min="11777" max="11777" width="4.7109375" style="61" customWidth="1"/>
    <col min="11778" max="11778" width="40.7109375" style="61" customWidth="1"/>
    <col min="11779" max="11779" width="8.85546875" style="61"/>
    <col min="11780" max="11781" width="9" style="61" bestFit="1" customWidth="1"/>
    <col min="11782" max="11782" width="9.28515625" style="61" bestFit="1" customWidth="1"/>
    <col min="11783" max="11783" width="8.85546875" style="61"/>
    <col min="11784" max="11784" width="17.85546875" style="61" customWidth="1"/>
    <col min="11785" max="11785" width="18" style="61" customWidth="1"/>
    <col min="11786" max="11786" width="29.42578125" style="61" customWidth="1"/>
    <col min="11787" max="11787" width="32.140625" style="61" customWidth="1"/>
    <col min="11788" max="11788" width="18.140625" style="61" customWidth="1"/>
    <col min="11789" max="11789" width="17.5703125" style="61" customWidth="1"/>
    <col min="11790" max="11790" width="17.140625" style="61" customWidth="1"/>
    <col min="11791" max="12032" width="8.85546875" style="61"/>
    <col min="12033" max="12033" width="4.7109375" style="61" customWidth="1"/>
    <col min="12034" max="12034" width="40.7109375" style="61" customWidth="1"/>
    <col min="12035" max="12035" width="8.85546875" style="61"/>
    <col min="12036" max="12037" width="9" style="61" bestFit="1" customWidth="1"/>
    <col min="12038" max="12038" width="9.28515625" style="61" bestFit="1" customWidth="1"/>
    <col min="12039" max="12039" width="8.85546875" style="61"/>
    <col min="12040" max="12040" width="17.85546875" style="61" customWidth="1"/>
    <col min="12041" max="12041" width="18" style="61" customWidth="1"/>
    <col min="12042" max="12042" width="29.42578125" style="61" customWidth="1"/>
    <col min="12043" max="12043" width="32.140625" style="61" customWidth="1"/>
    <col min="12044" max="12044" width="18.140625" style="61" customWidth="1"/>
    <col min="12045" max="12045" width="17.5703125" style="61" customWidth="1"/>
    <col min="12046" max="12046" width="17.140625" style="61" customWidth="1"/>
    <col min="12047" max="12288" width="8.85546875" style="61"/>
    <col min="12289" max="12289" width="4.7109375" style="61" customWidth="1"/>
    <col min="12290" max="12290" width="40.7109375" style="61" customWidth="1"/>
    <col min="12291" max="12291" width="8.85546875" style="61"/>
    <col min="12292" max="12293" width="9" style="61" bestFit="1" customWidth="1"/>
    <col min="12294" max="12294" width="9.28515625" style="61" bestFit="1" customWidth="1"/>
    <col min="12295" max="12295" width="8.85546875" style="61"/>
    <col min="12296" max="12296" width="17.85546875" style="61" customWidth="1"/>
    <col min="12297" max="12297" width="18" style="61" customWidth="1"/>
    <col min="12298" max="12298" width="29.42578125" style="61" customWidth="1"/>
    <col min="12299" max="12299" width="32.140625" style="61" customWidth="1"/>
    <col min="12300" max="12300" width="18.140625" style="61" customWidth="1"/>
    <col min="12301" max="12301" width="17.5703125" style="61" customWidth="1"/>
    <col min="12302" max="12302" width="17.140625" style="61" customWidth="1"/>
    <col min="12303" max="12544" width="8.85546875" style="61"/>
    <col min="12545" max="12545" width="4.7109375" style="61" customWidth="1"/>
    <col min="12546" max="12546" width="40.7109375" style="61" customWidth="1"/>
    <col min="12547" max="12547" width="8.85546875" style="61"/>
    <col min="12548" max="12549" width="9" style="61" bestFit="1" customWidth="1"/>
    <col min="12550" max="12550" width="9.28515625" style="61" bestFit="1" customWidth="1"/>
    <col min="12551" max="12551" width="8.85546875" style="61"/>
    <col min="12552" max="12552" width="17.85546875" style="61" customWidth="1"/>
    <col min="12553" max="12553" width="18" style="61" customWidth="1"/>
    <col min="12554" max="12554" width="29.42578125" style="61" customWidth="1"/>
    <col min="12555" max="12555" width="32.140625" style="61" customWidth="1"/>
    <col min="12556" max="12556" width="18.140625" style="61" customWidth="1"/>
    <col min="12557" max="12557" width="17.5703125" style="61" customWidth="1"/>
    <col min="12558" max="12558" width="17.140625" style="61" customWidth="1"/>
    <col min="12559" max="12800" width="8.85546875" style="61"/>
    <col min="12801" max="12801" width="4.7109375" style="61" customWidth="1"/>
    <col min="12802" max="12802" width="40.7109375" style="61" customWidth="1"/>
    <col min="12803" max="12803" width="8.85546875" style="61"/>
    <col min="12804" max="12805" width="9" style="61" bestFit="1" customWidth="1"/>
    <col min="12806" max="12806" width="9.28515625" style="61" bestFit="1" customWidth="1"/>
    <col min="12807" max="12807" width="8.85546875" style="61"/>
    <col min="12808" max="12808" width="17.85546875" style="61" customWidth="1"/>
    <col min="12809" max="12809" width="18" style="61" customWidth="1"/>
    <col min="12810" max="12810" width="29.42578125" style="61" customWidth="1"/>
    <col min="12811" max="12811" width="32.140625" style="61" customWidth="1"/>
    <col min="12812" max="12812" width="18.140625" style="61" customWidth="1"/>
    <col min="12813" max="12813" width="17.5703125" style="61" customWidth="1"/>
    <col min="12814" max="12814" width="17.140625" style="61" customWidth="1"/>
    <col min="12815" max="13056" width="8.85546875" style="61"/>
    <col min="13057" max="13057" width="4.7109375" style="61" customWidth="1"/>
    <col min="13058" max="13058" width="40.7109375" style="61" customWidth="1"/>
    <col min="13059" max="13059" width="8.85546875" style="61"/>
    <col min="13060" max="13061" width="9" style="61" bestFit="1" customWidth="1"/>
    <col min="13062" max="13062" width="9.28515625" style="61" bestFit="1" customWidth="1"/>
    <col min="13063" max="13063" width="8.85546875" style="61"/>
    <col min="13064" max="13064" width="17.85546875" style="61" customWidth="1"/>
    <col min="13065" max="13065" width="18" style="61" customWidth="1"/>
    <col min="13066" max="13066" width="29.42578125" style="61" customWidth="1"/>
    <col min="13067" max="13067" width="32.140625" style="61" customWidth="1"/>
    <col min="13068" max="13068" width="18.140625" style="61" customWidth="1"/>
    <col min="13069" max="13069" width="17.5703125" style="61" customWidth="1"/>
    <col min="13070" max="13070" width="17.140625" style="61" customWidth="1"/>
    <col min="13071" max="13312" width="8.85546875" style="61"/>
    <col min="13313" max="13313" width="4.7109375" style="61" customWidth="1"/>
    <col min="13314" max="13314" width="40.7109375" style="61" customWidth="1"/>
    <col min="13315" max="13315" width="8.85546875" style="61"/>
    <col min="13316" max="13317" width="9" style="61" bestFit="1" customWidth="1"/>
    <col min="13318" max="13318" width="9.28515625" style="61" bestFit="1" customWidth="1"/>
    <col min="13319" max="13319" width="8.85546875" style="61"/>
    <col min="13320" max="13320" width="17.85546875" style="61" customWidth="1"/>
    <col min="13321" max="13321" width="18" style="61" customWidth="1"/>
    <col min="13322" max="13322" width="29.42578125" style="61" customWidth="1"/>
    <col min="13323" max="13323" width="32.140625" style="61" customWidth="1"/>
    <col min="13324" max="13324" width="18.140625" style="61" customWidth="1"/>
    <col min="13325" max="13325" width="17.5703125" style="61" customWidth="1"/>
    <col min="13326" max="13326" width="17.140625" style="61" customWidth="1"/>
    <col min="13327" max="13568" width="8.85546875" style="61"/>
    <col min="13569" max="13569" width="4.7109375" style="61" customWidth="1"/>
    <col min="13570" max="13570" width="40.7109375" style="61" customWidth="1"/>
    <col min="13571" max="13571" width="8.85546875" style="61"/>
    <col min="13572" max="13573" width="9" style="61" bestFit="1" customWidth="1"/>
    <col min="13574" max="13574" width="9.28515625" style="61" bestFit="1" customWidth="1"/>
    <col min="13575" max="13575" width="8.85546875" style="61"/>
    <col min="13576" max="13576" width="17.85546875" style="61" customWidth="1"/>
    <col min="13577" max="13577" width="18" style="61" customWidth="1"/>
    <col min="13578" max="13578" width="29.42578125" style="61" customWidth="1"/>
    <col min="13579" max="13579" width="32.140625" style="61" customWidth="1"/>
    <col min="13580" max="13580" width="18.140625" style="61" customWidth="1"/>
    <col min="13581" max="13581" width="17.5703125" style="61" customWidth="1"/>
    <col min="13582" max="13582" width="17.140625" style="61" customWidth="1"/>
    <col min="13583" max="13824" width="8.85546875" style="61"/>
    <col min="13825" max="13825" width="4.7109375" style="61" customWidth="1"/>
    <col min="13826" max="13826" width="40.7109375" style="61" customWidth="1"/>
    <col min="13827" max="13827" width="8.85546875" style="61"/>
    <col min="13828" max="13829" width="9" style="61" bestFit="1" customWidth="1"/>
    <col min="13830" max="13830" width="9.28515625" style="61" bestFit="1" customWidth="1"/>
    <col min="13831" max="13831" width="8.85546875" style="61"/>
    <col min="13832" max="13832" width="17.85546875" style="61" customWidth="1"/>
    <col min="13833" max="13833" width="18" style="61" customWidth="1"/>
    <col min="13834" max="13834" width="29.42578125" style="61" customWidth="1"/>
    <col min="13835" max="13835" width="32.140625" style="61" customWidth="1"/>
    <col min="13836" max="13836" width="18.140625" style="61" customWidth="1"/>
    <col min="13837" max="13837" width="17.5703125" style="61" customWidth="1"/>
    <col min="13838" max="13838" width="17.140625" style="61" customWidth="1"/>
    <col min="13839" max="14080" width="8.85546875" style="61"/>
    <col min="14081" max="14081" width="4.7109375" style="61" customWidth="1"/>
    <col min="14082" max="14082" width="40.7109375" style="61" customWidth="1"/>
    <col min="14083" max="14083" width="8.85546875" style="61"/>
    <col min="14084" max="14085" width="9" style="61" bestFit="1" customWidth="1"/>
    <col min="14086" max="14086" width="9.28515625" style="61" bestFit="1" customWidth="1"/>
    <col min="14087" max="14087" width="8.85546875" style="61"/>
    <col min="14088" max="14088" width="17.85546875" style="61" customWidth="1"/>
    <col min="14089" max="14089" width="18" style="61" customWidth="1"/>
    <col min="14090" max="14090" width="29.42578125" style="61" customWidth="1"/>
    <col min="14091" max="14091" width="32.140625" style="61" customWidth="1"/>
    <col min="14092" max="14092" width="18.140625" style="61" customWidth="1"/>
    <col min="14093" max="14093" width="17.5703125" style="61" customWidth="1"/>
    <col min="14094" max="14094" width="17.140625" style="61" customWidth="1"/>
    <col min="14095" max="14336" width="8.85546875" style="61"/>
    <col min="14337" max="14337" width="4.7109375" style="61" customWidth="1"/>
    <col min="14338" max="14338" width="40.7109375" style="61" customWidth="1"/>
    <col min="14339" max="14339" width="8.85546875" style="61"/>
    <col min="14340" max="14341" width="9" style="61" bestFit="1" customWidth="1"/>
    <col min="14342" max="14342" width="9.28515625" style="61" bestFit="1" customWidth="1"/>
    <col min="14343" max="14343" width="8.85546875" style="61"/>
    <col min="14344" max="14344" width="17.85546875" style="61" customWidth="1"/>
    <col min="14345" max="14345" width="18" style="61" customWidth="1"/>
    <col min="14346" max="14346" width="29.42578125" style="61" customWidth="1"/>
    <col min="14347" max="14347" width="32.140625" style="61" customWidth="1"/>
    <col min="14348" max="14348" width="18.140625" style="61" customWidth="1"/>
    <col min="14349" max="14349" width="17.5703125" style="61" customWidth="1"/>
    <col min="14350" max="14350" width="17.140625" style="61" customWidth="1"/>
    <col min="14351" max="14592" width="8.85546875" style="61"/>
    <col min="14593" max="14593" width="4.7109375" style="61" customWidth="1"/>
    <col min="14594" max="14594" width="40.7109375" style="61" customWidth="1"/>
    <col min="14595" max="14595" width="8.85546875" style="61"/>
    <col min="14596" max="14597" width="9" style="61" bestFit="1" customWidth="1"/>
    <col min="14598" max="14598" width="9.28515625" style="61" bestFit="1" customWidth="1"/>
    <col min="14599" max="14599" width="8.85546875" style="61"/>
    <col min="14600" max="14600" width="17.85546875" style="61" customWidth="1"/>
    <col min="14601" max="14601" width="18" style="61" customWidth="1"/>
    <col min="14602" max="14602" width="29.42578125" style="61" customWidth="1"/>
    <col min="14603" max="14603" width="32.140625" style="61" customWidth="1"/>
    <col min="14604" max="14604" width="18.140625" style="61" customWidth="1"/>
    <col min="14605" max="14605" width="17.5703125" style="61" customWidth="1"/>
    <col min="14606" max="14606" width="17.140625" style="61" customWidth="1"/>
    <col min="14607" max="14848" width="8.85546875" style="61"/>
    <col min="14849" max="14849" width="4.7109375" style="61" customWidth="1"/>
    <col min="14850" max="14850" width="40.7109375" style="61" customWidth="1"/>
    <col min="14851" max="14851" width="8.85546875" style="61"/>
    <col min="14852" max="14853" width="9" style="61" bestFit="1" customWidth="1"/>
    <col min="14854" max="14854" width="9.28515625" style="61" bestFit="1" customWidth="1"/>
    <col min="14855" max="14855" width="8.85546875" style="61"/>
    <col min="14856" max="14856" width="17.85546875" style="61" customWidth="1"/>
    <col min="14857" max="14857" width="18" style="61" customWidth="1"/>
    <col min="14858" max="14858" width="29.42578125" style="61" customWidth="1"/>
    <col min="14859" max="14859" width="32.140625" style="61" customWidth="1"/>
    <col min="14860" max="14860" width="18.140625" style="61" customWidth="1"/>
    <col min="14861" max="14861" width="17.5703125" style="61" customWidth="1"/>
    <col min="14862" max="14862" width="17.140625" style="61" customWidth="1"/>
    <col min="14863" max="15104" width="8.85546875" style="61"/>
    <col min="15105" max="15105" width="4.7109375" style="61" customWidth="1"/>
    <col min="15106" max="15106" width="40.7109375" style="61" customWidth="1"/>
    <col min="15107" max="15107" width="8.85546875" style="61"/>
    <col min="15108" max="15109" width="9" style="61" bestFit="1" customWidth="1"/>
    <col min="15110" max="15110" width="9.28515625" style="61" bestFit="1" customWidth="1"/>
    <col min="15111" max="15111" width="8.85546875" style="61"/>
    <col min="15112" max="15112" width="17.85546875" style="61" customWidth="1"/>
    <col min="15113" max="15113" width="18" style="61" customWidth="1"/>
    <col min="15114" max="15114" width="29.42578125" style="61" customWidth="1"/>
    <col min="15115" max="15115" width="32.140625" style="61" customWidth="1"/>
    <col min="15116" max="15116" width="18.140625" style="61" customWidth="1"/>
    <col min="15117" max="15117" width="17.5703125" style="61" customWidth="1"/>
    <col min="15118" max="15118" width="17.140625" style="61" customWidth="1"/>
    <col min="15119" max="15360" width="8.85546875" style="61"/>
    <col min="15361" max="15361" width="4.7109375" style="61" customWidth="1"/>
    <col min="15362" max="15362" width="40.7109375" style="61" customWidth="1"/>
    <col min="15363" max="15363" width="8.85546875" style="61"/>
    <col min="15364" max="15365" width="9" style="61" bestFit="1" customWidth="1"/>
    <col min="15366" max="15366" width="9.28515625" style="61" bestFit="1" customWidth="1"/>
    <col min="15367" max="15367" width="8.85546875" style="61"/>
    <col min="15368" max="15368" width="17.85546875" style="61" customWidth="1"/>
    <col min="15369" max="15369" width="18" style="61" customWidth="1"/>
    <col min="15370" max="15370" width="29.42578125" style="61" customWidth="1"/>
    <col min="15371" max="15371" width="32.140625" style="61" customWidth="1"/>
    <col min="15372" max="15372" width="18.140625" style="61" customWidth="1"/>
    <col min="15373" max="15373" width="17.5703125" style="61" customWidth="1"/>
    <col min="15374" max="15374" width="17.140625" style="61" customWidth="1"/>
    <col min="15375" max="15616" width="8.85546875" style="61"/>
    <col min="15617" max="15617" width="4.7109375" style="61" customWidth="1"/>
    <col min="15618" max="15618" width="40.7109375" style="61" customWidth="1"/>
    <col min="15619" max="15619" width="8.85546875" style="61"/>
    <col min="15620" max="15621" width="9" style="61" bestFit="1" customWidth="1"/>
    <col min="15622" max="15622" width="9.28515625" style="61" bestFit="1" customWidth="1"/>
    <col min="15623" max="15623" width="8.85546875" style="61"/>
    <col min="15624" max="15624" width="17.85546875" style="61" customWidth="1"/>
    <col min="15625" max="15625" width="18" style="61" customWidth="1"/>
    <col min="15626" max="15626" width="29.42578125" style="61" customWidth="1"/>
    <col min="15627" max="15627" width="32.140625" style="61" customWidth="1"/>
    <col min="15628" max="15628" width="18.140625" style="61" customWidth="1"/>
    <col min="15629" max="15629" width="17.5703125" style="61" customWidth="1"/>
    <col min="15630" max="15630" width="17.140625" style="61" customWidth="1"/>
    <col min="15631" max="15872" width="8.85546875" style="61"/>
    <col min="15873" max="15873" width="4.7109375" style="61" customWidth="1"/>
    <col min="15874" max="15874" width="40.7109375" style="61" customWidth="1"/>
    <col min="15875" max="15875" width="8.85546875" style="61"/>
    <col min="15876" max="15877" width="9" style="61" bestFit="1" customWidth="1"/>
    <col min="15878" max="15878" width="9.28515625" style="61" bestFit="1" customWidth="1"/>
    <col min="15879" max="15879" width="8.85546875" style="61"/>
    <col min="15880" max="15880" width="17.85546875" style="61" customWidth="1"/>
    <col min="15881" max="15881" width="18" style="61" customWidth="1"/>
    <col min="15882" max="15882" width="29.42578125" style="61" customWidth="1"/>
    <col min="15883" max="15883" width="32.140625" style="61" customWidth="1"/>
    <col min="15884" max="15884" width="18.140625" style="61" customWidth="1"/>
    <col min="15885" max="15885" width="17.5703125" style="61" customWidth="1"/>
    <col min="15886" max="15886" width="17.140625" style="61" customWidth="1"/>
    <col min="15887" max="16128" width="8.85546875" style="61"/>
    <col min="16129" max="16129" width="4.7109375" style="61" customWidth="1"/>
    <col min="16130" max="16130" width="40.7109375" style="61" customWidth="1"/>
    <col min="16131" max="16131" width="8.85546875" style="61"/>
    <col min="16132" max="16133" width="9" style="61" bestFit="1" customWidth="1"/>
    <col min="16134" max="16134" width="9.28515625" style="61" bestFit="1" customWidth="1"/>
    <col min="16135" max="16135" width="8.85546875" style="61"/>
    <col min="16136" max="16136" width="17.85546875" style="61" customWidth="1"/>
    <col min="16137" max="16137" width="18" style="61" customWidth="1"/>
    <col min="16138" max="16138" width="29.42578125" style="61" customWidth="1"/>
    <col min="16139" max="16139" width="32.140625" style="61" customWidth="1"/>
    <col min="16140" max="16140" width="18.140625" style="61" customWidth="1"/>
    <col min="16141" max="16141" width="17.5703125" style="61" customWidth="1"/>
    <col min="16142" max="16142" width="17.140625" style="61" customWidth="1"/>
    <col min="16143" max="16384" width="8.85546875" style="61"/>
  </cols>
  <sheetData>
    <row r="1" spans="1:14" x14ac:dyDescent="0.25">
      <c r="A1" s="158" t="s">
        <v>200</v>
      </c>
      <c r="B1" s="158"/>
      <c r="C1" s="158"/>
      <c r="D1" s="158"/>
      <c r="E1" s="158"/>
      <c r="F1" s="158"/>
      <c r="G1" s="158"/>
      <c r="H1" s="158"/>
      <c r="I1" s="158"/>
      <c r="J1" s="158"/>
      <c r="K1" s="158"/>
      <c r="L1" s="158"/>
      <c r="M1" s="158"/>
      <c r="N1" s="158"/>
    </row>
    <row r="2" spans="1:14" ht="13.9" customHeight="1" x14ac:dyDescent="0.25">
      <c r="A2" s="158" t="s">
        <v>228</v>
      </c>
      <c r="B2" s="158"/>
      <c r="C2" s="158"/>
      <c r="D2" s="158"/>
      <c r="E2" s="158"/>
      <c r="F2" s="158"/>
      <c r="G2" s="158"/>
      <c r="H2" s="158"/>
      <c r="I2" s="158"/>
      <c r="J2" s="158"/>
      <c r="K2" s="158"/>
      <c r="L2" s="158"/>
      <c r="M2" s="158"/>
      <c r="N2" s="158"/>
    </row>
    <row r="4" spans="1:14" x14ac:dyDescent="0.25">
      <c r="A4" s="159" t="s">
        <v>81</v>
      </c>
      <c r="B4" s="159" t="s">
        <v>82</v>
      </c>
      <c r="C4" s="159" t="s">
        <v>83</v>
      </c>
      <c r="D4" s="159" t="s">
        <v>84</v>
      </c>
      <c r="E4" s="159" t="s">
        <v>85</v>
      </c>
      <c r="F4" s="159"/>
      <c r="G4" s="159"/>
      <c r="H4" s="160" t="s">
        <v>86</v>
      </c>
      <c r="I4" s="159" t="s">
        <v>87</v>
      </c>
      <c r="J4" s="159" t="s">
        <v>88</v>
      </c>
      <c r="K4" s="159" t="s">
        <v>89</v>
      </c>
      <c r="L4" s="159" t="s">
        <v>90</v>
      </c>
      <c r="M4" s="159" t="s">
        <v>91</v>
      </c>
      <c r="N4" s="159" t="s">
        <v>92</v>
      </c>
    </row>
    <row r="5" spans="1:14" x14ac:dyDescent="0.25">
      <c r="A5" s="159"/>
      <c r="B5" s="159"/>
      <c r="C5" s="159"/>
      <c r="D5" s="159"/>
      <c r="E5" s="62">
        <v>2024</v>
      </c>
      <c r="F5" s="159">
        <v>2025</v>
      </c>
      <c r="G5" s="159"/>
      <c r="H5" s="160"/>
      <c r="I5" s="159"/>
      <c r="J5" s="159"/>
      <c r="K5" s="159"/>
      <c r="L5" s="159"/>
      <c r="M5" s="159"/>
      <c r="N5" s="159"/>
    </row>
    <row r="6" spans="1:14" ht="72.75" customHeight="1" x14ac:dyDescent="0.25">
      <c r="A6" s="159"/>
      <c r="B6" s="159"/>
      <c r="C6" s="159"/>
      <c r="D6" s="159"/>
      <c r="E6" s="63" t="s">
        <v>93</v>
      </c>
      <c r="F6" s="63" t="s">
        <v>94</v>
      </c>
      <c r="G6" s="63" t="s">
        <v>93</v>
      </c>
      <c r="H6" s="160"/>
      <c r="I6" s="159"/>
      <c r="J6" s="159"/>
      <c r="K6" s="159"/>
      <c r="L6" s="159"/>
      <c r="M6" s="159"/>
      <c r="N6" s="159"/>
    </row>
    <row r="7" spans="1:14" s="69" customFormat="1" ht="28.5" x14ac:dyDescent="0.2">
      <c r="A7" s="64"/>
      <c r="B7" s="64" t="s">
        <v>107</v>
      </c>
      <c r="C7" s="64"/>
      <c r="D7" s="64"/>
      <c r="E7" s="65"/>
      <c r="F7" s="74"/>
      <c r="G7" s="63"/>
      <c r="H7" s="66"/>
      <c r="I7" s="64"/>
      <c r="J7" s="67"/>
      <c r="K7" s="67"/>
      <c r="L7" s="67"/>
      <c r="M7" s="68" t="e">
        <f>AVERAGE(M8:M14,M16:M19,M21:M23,M26:M28,M31:M33,M35:M36)</f>
        <v>#DIV/0!</v>
      </c>
      <c r="N7" s="68" t="e">
        <f>AVERAGE(N9,N14,N23)</f>
        <v>#DIV/0!</v>
      </c>
    </row>
    <row r="8" spans="1:14" s="69" customFormat="1" ht="186" customHeight="1" x14ac:dyDescent="0.2">
      <c r="A8" s="65" t="s">
        <v>108</v>
      </c>
      <c r="B8" s="65" t="s">
        <v>109</v>
      </c>
      <c r="C8" s="65" t="s">
        <v>110</v>
      </c>
      <c r="D8" s="65">
        <v>0</v>
      </c>
      <c r="E8" s="63">
        <v>512</v>
      </c>
      <c r="F8" s="63">
        <v>0</v>
      </c>
      <c r="G8" s="63">
        <v>558</v>
      </c>
      <c r="H8" s="70" t="s">
        <v>104</v>
      </c>
      <c r="I8" s="70">
        <f>G8/E8*100</f>
        <v>108.984375</v>
      </c>
      <c r="J8" s="71" t="s">
        <v>231</v>
      </c>
      <c r="K8" s="71"/>
      <c r="L8" s="63" t="s">
        <v>4</v>
      </c>
      <c r="M8" s="72" t="e">
        <f t="shared" ref="M8:M13" si="0">MIN(G8/F8*100, 100)</f>
        <v>#DIV/0!</v>
      </c>
      <c r="N8" s="72" t="str">
        <f>IF(D8&lt;&gt;0,MIN(I8,100),"-")</f>
        <v>-</v>
      </c>
    </row>
    <row r="9" spans="1:14" s="69" customFormat="1" ht="45" x14ac:dyDescent="0.2">
      <c r="A9" s="65" t="s">
        <v>111</v>
      </c>
      <c r="B9" s="65" t="s">
        <v>188</v>
      </c>
      <c r="C9" s="65" t="s">
        <v>110</v>
      </c>
      <c r="D9" s="65">
        <v>0</v>
      </c>
      <c r="E9" s="63">
        <v>85</v>
      </c>
      <c r="F9" s="63">
        <v>145</v>
      </c>
      <c r="G9" s="63">
        <v>95</v>
      </c>
      <c r="H9" s="70">
        <f t="shared" ref="H9:H13" si="1">G9/F9*100</f>
        <v>65.517241379310349</v>
      </c>
      <c r="I9" s="70">
        <f t="shared" ref="I9:I13" si="2">G9/E9*100</f>
        <v>111.76470588235294</v>
      </c>
      <c r="J9" s="71"/>
      <c r="K9" s="63"/>
      <c r="L9" s="63" t="s">
        <v>4</v>
      </c>
      <c r="M9" s="72">
        <f t="shared" si="0"/>
        <v>65.517241379310349</v>
      </c>
      <c r="N9" s="72" t="str">
        <f t="shared" ref="N9:N14" si="3">IF(D9&lt;&gt;0,MIN(I9,100),"-")</f>
        <v>-</v>
      </c>
    </row>
    <row r="10" spans="1:14" s="69" customFormat="1" ht="45" x14ac:dyDescent="0.2">
      <c r="A10" s="65" t="s">
        <v>112</v>
      </c>
      <c r="B10" s="65" t="s">
        <v>113</v>
      </c>
      <c r="C10" s="65" t="s">
        <v>114</v>
      </c>
      <c r="D10" s="65">
        <v>0</v>
      </c>
      <c r="E10" s="63">
        <v>58</v>
      </c>
      <c r="F10" s="63">
        <v>62</v>
      </c>
      <c r="G10" s="63">
        <v>62</v>
      </c>
      <c r="H10" s="70">
        <f t="shared" si="1"/>
        <v>100</v>
      </c>
      <c r="I10" s="70">
        <f t="shared" si="2"/>
        <v>106.89655172413792</v>
      </c>
      <c r="J10" s="63"/>
      <c r="K10" s="63"/>
      <c r="L10" s="63" t="s">
        <v>273</v>
      </c>
      <c r="M10" s="72">
        <f t="shared" si="0"/>
        <v>100</v>
      </c>
      <c r="N10" s="72" t="str">
        <f t="shared" si="3"/>
        <v>-</v>
      </c>
    </row>
    <row r="11" spans="1:14" s="69" customFormat="1" ht="60" x14ac:dyDescent="0.2">
      <c r="A11" s="65" t="s">
        <v>115</v>
      </c>
      <c r="B11" s="65" t="s">
        <v>116</v>
      </c>
      <c r="C11" s="65" t="s">
        <v>114</v>
      </c>
      <c r="D11" s="65">
        <v>0</v>
      </c>
      <c r="E11" s="63">
        <v>37</v>
      </c>
      <c r="F11" s="63">
        <v>42</v>
      </c>
      <c r="G11" s="63">
        <v>42</v>
      </c>
      <c r="H11" s="70">
        <f t="shared" si="1"/>
        <v>100</v>
      </c>
      <c r="I11" s="70">
        <f t="shared" si="2"/>
        <v>113.51351351351352</v>
      </c>
      <c r="J11" s="67"/>
      <c r="K11" s="67"/>
      <c r="L11" s="89" t="s">
        <v>273</v>
      </c>
      <c r="M11" s="72">
        <f t="shared" si="0"/>
        <v>100</v>
      </c>
      <c r="N11" s="72" t="str">
        <f t="shared" si="3"/>
        <v>-</v>
      </c>
    </row>
    <row r="12" spans="1:14" s="69" customFormat="1" ht="75" x14ac:dyDescent="0.2">
      <c r="A12" s="65" t="s">
        <v>117</v>
      </c>
      <c r="B12" s="65" t="s">
        <v>118</v>
      </c>
      <c r="C12" s="65" t="s">
        <v>114</v>
      </c>
      <c r="D12" s="65">
        <v>0</v>
      </c>
      <c r="E12" s="63">
        <v>13</v>
      </c>
      <c r="F12" s="63">
        <v>11</v>
      </c>
      <c r="G12" s="63">
        <v>11</v>
      </c>
      <c r="H12" s="70">
        <f t="shared" si="1"/>
        <v>100</v>
      </c>
      <c r="I12" s="70">
        <f t="shared" si="2"/>
        <v>84.615384615384613</v>
      </c>
      <c r="J12" s="63" t="s">
        <v>175</v>
      </c>
      <c r="K12" s="63" t="s">
        <v>178</v>
      </c>
      <c r="L12" s="89" t="s">
        <v>273</v>
      </c>
      <c r="M12" s="72">
        <f t="shared" si="0"/>
        <v>100</v>
      </c>
      <c r="N12" s="72" t="str">
        <f t="shared" si="3"/>
        <v>-</v>
      </c>
    </row>
    <row r="13" spans="1:14" s="69" customFormat="1" ht="253.5" customHeight="1" x14ac:dyDescent="0.2">
      <c r="A13" s="65" t="s">
        <v>119</v>
      </c>
      <c r="B13" s="65" t="s">
        <v>120</v>
      </c>
      <c r="C13" s="65" t="s">
        <v>114</v>
      </c>
      <c r="D13" s="65">
        <v>0</v>
      </c>
      <c r="E13" s="63">
        <v>10</v>
      </c>
      <c r="F13" s="63">
        <v>29</v>
      </c>
      <c r="G13" s="63">
        <v>15</v>
      </c>
      <c r="H13" s="70">
        <f t="shared" si="1"/>
        <v>51.724137931034484</v>
      </c>
      <c r="I13" s="70">
        <f t="shared" si="2"/>
        <v>150</v>
      </c>
      <c r="J13" s="63" t="s">
        <v>187</v>
      </c>
      <c r="K13" s="63"/>
      <c r="L13" s="63" t="s">
        <v>270</v>
      </c>
      <c r="M13" s="72">
        <f t="shared" si="0"/>
        <v>51.724137931034484</v>
      </c>
      <c r="N13" s="72" t="str">
        <f t="shared" si="3"/>
        <v>-</v>
      </c>
    </row>
    <row r="14" spans="1:14" ht="90" x14ac:dyDescent="0.25">
      <c r="A14" s="65" t="s">
        <v>121</v>
      </c>
      <c r="B14" s="65" t="s">
        <v>198</v>
      </c>
      <c r="C14" s="65" t="s">
        <v>114</v>
      </c>
      <c r="D14" s="65">
        <v>1</v>
      </c>
      <c r="E14" s="63">
        <v>0</v>
      </c>
      <c r="F14" s="63">
        <v>1</v>
      </c>
      <c r="G14" s="63">
        <v>0</v>
      </c>
      <c r="H14" s="70">
        <f>G14/F14*100</f>
        <v>0</v>
      </c>
      <c r="I14" s="70" t="e">
        <f>G14/E14*100</f>
        <v>#DIV/0!</v>
      </c>
      <c r="J14" s="63" t="s">
        <v>189</v>
      </c>
      <c r="K14" s="63" t="s">
        <v>190</v>
      </c>
      <c r="L14" s="63" t="s">
        <v>4</v>
      </c>
      <c r="M14" s="72">
        <f>MIN(G14/F14*100, 100)</f>
        <v>0</v>
      </c>
      <c r="N14" s="72" t="e">
        <f t="shared" si="3"/>
        <v>#DIV/0!</v>
      </c>
    </row>
    <row r="15" spans="1:14" s="69" customFormat="1" ht="58.9" customHeight="1" x14ac:dyDescent="0.2">
      <c r="A15" s="64" t="s">
        <v>95</v>
      </c>
      <c r="B15" s="64" t="s">
        <v>122</v>
      </c>
      <c r="C15" s="64"/>
      <c r="D15" s="64"/>
      <c r="E15" s="63"/>
      <c r="F15" s="74"/>
      <c r="G15" s="63"/>
      <c r="H15" s="70"/>
      <c r="I15" s="70"/>
      <c r="J15" s="73"/>
      <c r="K15" s="73"/>
      <c r="L15" s="74"/>
      <c r="M15" s="68" t="e">
        <f>AVERAGE(M16:M19)</f>
        <v>#DIV/0!</v>
      </c>
      <c r="N15" s="68" t="s">
        <v>104</v>
      </c>
    </row>
    <row r="16" spans="1:14" s="69" customFormat="1" ht="45" x14ac:dyDescent="0.2">
      <c r="A16" s="75" t="s">
        <v>96</v>
      </c>
      <c r="B16" s="65" t="s">
        <v>123</v>
      </c>
      <c r="C16" s="65" t="s">
        <v>124</v>
      </c>
      <c r="D16" s="65">
        <v>0</v>
      </c>
      <c r="E16" s="63">
        <v>8057.63</v>
      </c>
      <c r="F16" s="63">
        <v>0</v>
      </c>
      <c r="G16" s="63">
        <v>8837.93</v>
      </c>
      <c r="H16" s="70" t="s">
        <v>104</v>
      </c>
      <c r="I16" s="70">
        <f>G16/E16*100</f>
        <v>109.683988964497</v>
      </c>
      <c r="J16" s="76"/>
      <c r="K16" s="76"/>
      <c r="L16" s="63" t="s">
        <v>4</v>
      </c>
      <c r="M16" s="72" t="e">
        <f>MIN(G16/F16*100, 100)</f>
        <v>#DIV/0!</v>
      </c>
      <c r="N16" s="72" t="str">
        <f>IF(D16&lt;&gt;0,MIN(I16,100),"-")</f>
        <v>-</v>
      </c>
    </row>
    <row r="17" spans="1:14" s="69" customFormat="1" ht="45" x14ac:dyDescent="0.2">
      <c r="A17" s="75" t="s">
        <v>97</v>
      </c>
      <c r="B17" s="65" t="s">
        <v>125</v>
      </c>
      <c r="C17" s="65" t="s">
        <v>114</v>
      </c>
      <c r="D17" s="65">
        <v>0</v>
      </c>
      <c r="E17" s="63">
        <v>243</v>
      </c>
      <c r="F17" s="63">
        <v>0</v>
      </c>
      <c r="G17" s="63">
        <v>240</v>
      </c>
      <c r="H17" s="70" t="s">
        <v>104</v>
      </c>
      <c r="I17" s="70">
        <f t="shared" ref="I17:I19" si="4">G17/E17*100</f>
        <v>98.76543209876543</v>
      </c>
      <c r="J17" s="76"/>
      <c r="K17" s="76"/>
      <c r="L17" s="63" t="s">
        <v>4</v>
      </c>
      <c r="M17" s="72" t="e">
        <f t="shared" ref="M17:M19" si="5">MIN(G17/F17*100, 100)</f>
        <v>#DIV/0!</v>
      </c>
      <c r="N17" s="72" t="str">
        <f t="shared" ref="N17:N19" si="6">IF(D17&lt;&gt;0,MIN(I17,100),"-")</f>
        <v>-</v>
      </c>
    </row>
    <row r="18" spans="1:14" s="69" customFormat="1" ht="45" x14ac:dyDescent="0.2">
      <c r="A18" s="75" t="s">
        <v>98</v>
      </c>
      <c r="B18" s="65" t="s">
        <v>126</v>
      </c>
      <c r="C18" s="65" t="s">
        <v>114</v>
      </c>
      <c r="D18" s="65">
        <v>0</v>
      </c>
      <c r="E18" s="63">
        <v>23</v>
      </c>
      <c r="F18" s="63">
        <v>9</v>
      </c>
      <c r="G18" s="63">
        <v>4</v>
      </c>
      <c r="H18" s="70">
        <f t="shared" ref="H18:H19" si="7">G18/F18*100</f>
        <v>44.444444444444443</v>
      </c>
      <c r="I18" s="70" t="s">
        <v>104</v>
      </c>
      <c r="J18" s="71" t="s">
        <v>267</v>
      </c>
      <c r="K18" s="76"/>
      <c r="L18" s="63" t="s">
        <v>77</v>
      </c>
      <c r="M18" s="72">
        <f t="shared" si="5"/>
        <v>44.444444444444443</v>
      </c>
      <c r="N18" s="72" t="str">
        <f t="shared" si="6"/>
        <v>-</v>
      </c>
    </row>
    <row r="19" spans="1:14" s="69" customFormat="1" ht="45" x14ac:dyDescent="0.2">
      <c r="A19" s="75" t="s">
        <v>197</v>
      </c>
      <c r="B19" s="65" t="s">
        <v>127</v>
      </c>
      <c r="C19" s="65" t="s">
        <v>114</v>
      </c>
      <c r="D19" s="65">
        <v>0</v>
      </c>
      <c r="E19" s="63">
        <v>36</v>
      </c>
      <c r="F19" s="63">
        <v>32</v>
      </c>
      <c r="G19" s="63">
        <v>32</v>
      </c>
      <c r="H19" s="70">
        <f t="shared" si="7"/>
        <v>100</v>
      </c>
      <c r="I19" s="70">
        <f t="shared" si="4"/>
        <v>88.888888888888886</v>
      </c>
      <c r="J19" s="76"/>
      <c r="K19" s="76"/>
      <c r="L19" s="63" t="s">
        <v>77</v>
      </c>
      <c r="M19" s="72">
        <f t="shared" si="5"/>
        <v>100</v>
      </c>
      <c r="N19" s="72" t="str">
        <f t="shared" si="6"/>
        <v>-</v>
      </c>
    </row>
    <row r="20" spans="1:14" s="69" customFormat="1" ht="57" x14ac:dyDescent="0.2">
      <c r="A20" s="64" t="s">
        <v>128</v>
      </c>
      <c r="B20" s="64" t="s">
        <v>156</v>
      </c>
      <c r="C20" s="64"/>
      <c r="D20" s="64"/>
      <c r="E20" s="63"/>
      <c r="F20" s="74"/>
      <c r="G20" s="63"/>
      <c r="H20" s="70"/>
      <c r="I20" s="70"/>
      <c r="J20" s="73"/>
      <c r="K20" s="73"/>
      <c r="L20" s="74"/>
      <c r="M20" s="68">
        <f>AVERAGE(M21:M23,M26)</f>
        <v>79.991354597169448</v>
      </c>
      <c r="N20" s="68" t="s">
        <v>104</v>
      </c>
    </row>
    <row r="21" spans="1:14" s="69" customFormat="1" ht="62.25" customHeight="1" x14ac:dyDescent="0.2">
      <c r="A21" s="75" t="s">
        <v>100</v>
      </c>
      <c r="B21" s="65" t="s">
        <v>129</v>
      </c>
      <c r="C21" s="65" t="s">
        <v>124</v>
      </c>
      <c r="D21" s="65">
        <v>0</v>
      </c>
      <c r="E21" s="63">
        <v>759.44</v>
      </c>
      <c r="F21" s="63">
        <v>1441.74</v>
      </c>
      <c r="G21" s="63">
        <v>1299.8399999999999</v>
      </c>
      <c r="H21" s="70">
        <f>G21/F21*100</f>
        <v>90.157726080985469</v>
      </c>
      <c r="I21" s="70">
        <f>G21/E21*100</f>
        <v>171.15769514379014</v>
      </c>
      <c r="J21" s="63"/>
      <c r="K21" s="63"/>
      <c r="L21" s="63" t="s">
        <v>4</v>
      </c>
      <c r="M21" s="72">
        <f t="shared" ref="M21:M26" si="8">MIN(G21/F21*100, 100)</f>
        <v>90.157726080985469</v>
      </c>
      <c r="N21" s="72" t="str">
        <f t="shared" ref="N21:N28" si="9">IF(D21&lt;&gt;0,MIN(I21,100),"-")</f>
        <v>-</v>
      </c>
    </row>
    <row r="22" spans="1:14" s="69" customFormat="1" ht="45" x14ac:dyDescent="0.2">
      <c r="A22" s="75" t="s">
        <v>101</v>
      </c>
      <c r="B22" s="65" t="s">
        <v>130</v>
      </c>
      <c r="C22" s="65" t="s">
        <v>114</v>
      </c>
      <c r="D22" s="65">
        <v>0</v>
      </c>
      <c r="E22" s="63">
        <v>27</v>
      </c>
      <c r="F22" s="63">
        <v>52</v>
      </c>
      <c r="G22" s="63">
        <v>48</v>
      </c>
      <c r="H22" s="70">
        <f t="shared" ref="H22:H26" si="10">G22/F22*100</f>
        <v>92.307692307692307</v>
      </c>
      <c r="I22" s="70">
        <f t="shared" ref="I22:I28" si="11">G22/E22*100</f>
        <v>177.77777777777777</v>
      </c>
      <c r="J22" s="76"/>
      <c r="K22" s="76"/>
      <c r="L22" s="63" t="s">
        <v>4</v>
      </c>
      <c r="M22" s="72">
        <f t="shared" si="8"/>
        <v>92.307692307692307</v>
      </c>
      <c r="N22" s="72" t="str">
        <f t="shared" si="9"/>
        <v>-</v>
      </c>
    </row>
    <row r="23" spans="1:14" s="69" customFormat="1" ht="60" x14ac:dyDescent="0.2">
      <c r="A23" s="75" t="s">
        <v>102</v>
      </c>
      <c r="B23" s="65" t="s">
        <v>131</v>
      </c>
      <c r="C23" s="65" t="s">
        <v>114</v>
      </c>
      <c r="D23" s="65">
        <v>0</v>
      </c>
      <c r="E23" s="63">
        <v>8</v>
      </c>
      <c r="F23" s="63">
        <v>8</v>
      </c>
      <c r="G23" s="63">
        <v>3</v>
      </c>
      <c r="H23" s="70">
        <f t="shared" si="10"/>
        <v>37.5</v>
      </c>
      <c r="I23" s="70">
        <f t="shared" si="11"/>
        <v>37.5</v>
      </c>
      <c r="J23" s="63" t="s">
        <v>266</v>
      </c>
      <c r="K23" s="63"/>
      <c r="L23" s="63" t="s">
        <v>4</v>
      </c>
      <c r="M23" s="72">
        <f t="shared" si="8"/>
        <v>37.5</v>
      </c>
      <c r="N23" s="72" t="str">
        <f t="shared" si="9"/>
        <v>-</v>
      </c>
    </row>
    <row r="24" spans="1:14" s="69" customFormat="1" ht="45" x14ac:dyDescent="0.2">
      <c r="A24" s="75" t="s">
        <v>103</v>
      </c>
      <c r="B24" s="65" t="s">
        <v>132</v>
      </c>
      <c r="C24" s="65" t="s">
        <v>114</v>
      </c>
      <c r="D24" s="65">
        <v>0</v>
      </c>
      <c r="E24" s="63">
        <v>8</v>
      </c>
      <c r="F24" s="63">
        <v>1</v>
      </c>
      <c r="G24" s="63">
        <v>0</v>
      </c>
      <c r="H24" s="70" t="s">
        <v>104</v>
      </c>
      <c r="I24" s="70" t="s">
        <v>104</v>
      </c>
      <c r="J24" s="76"/>
      <c r="K24" s="76"/>
      <c r="L24" s="63" t="s">
        <v>77</v>
      </c>
      <c r="M24" s="72" t="s">
        <v>104</v>
      </c>
      <c r="N24" s="72" t="str">
        <f t="shared" si="9"/>
        <v>-</v>
      </c>
    </row>
    <row r="25" spans="1:14" s="69" customFormat="1" ht="60" x14ac:dyDescent="0.2">
      <c r="A25" s="75" t="s">
        <v>105</v>
      </c>
      <c r="B25" s="65" t="s">
        <v>196</v>
      </c>
      <c r="C25" s="65" t="s">
        <v>114</v>
      </c>
      <c r="D25" s="65">
        <v>0</v>
      </c>
      <c r="E25" s="63">
        <v>23</v>
      </c>
      <c r="F25" s="63">
        <v>0</v>
      </c>
      <c r="G25" s="63">
        <v>0</v>
      </c>
      <c r="H25" s="70" t="s">
        <v>104</v>
      </c>
      <c r="I25" s="70" t="s">
        <v>104</v>
      </c>
      <c r="J25" s="76"/>
      <c r="K25" s="76"/>
      <c r="L25" s="63" t="s">
        <v>77</v>
      </c>
      <c r="M25" s="72" t="e">
        <f t="shared" ref="M25" si="12">MIN(G25/F25*100, 100)</f>
        <v>#DIV/0!</v>
      </c>
      <c r="N25" s="72" t="str">
        <f t="shared" ref="N25" si="13">IF(D25&lt;&gt;0,MIN(I25,100),"-")</f>
        <v>-</v>
      </c>
    </row>
    <row r="26" spans="1:14" s="69" customFormat="1" ht="45" x14ac:dyDescent="0.2">
      <c r="A26" s="75" t="s">
        <v>106</v>
      </c>
      <c r="B26" s="65" t="s">
        <v>133</v>
      </c>
      <c r="C26" s="65" t="s">
        <v>114</v>
      </c>
      <c r="D26" s="65">
        <v>0</v>
      </c>
      <c r="E26" s="63">
        <v>16</v>
      </c>
      <c r="F26" s="63">
        <v>15</v>
      </c>
      <c r="G26" s="63">
        <v>15</v>
      </c>
      <c r="H26" s="70">
        <f t="shared" si="10"/>
        <v>100</v>
      </c>
      <c r="I26" s="70">
        <f t="shared" si="11"/>
        <v>93.75</v>
      </c>
      <c r="J26" s="76"/>
      <c r="K26" s="76"/>
      <c r="L26" s="63" t="s">
        <v>77</v>
      </c>
      <c r="M26" s="72">
        <f t="shared" si="8"/>
        <v>100</v>
      </c>
      <c r="N26" s="72" t="str">
        <f t="shared" si="9"/>
        <v>-</v>
      </c>
    </row>
    <row r="27" spans="1:14" s="69" customFormat="1" ht="68.25" customHeight="1" x14ac:dyDescent="0.2">
      <c r="A27" s="75" t="s">
        <v>136</v>
      </c>
      <c r="B27" s="65" t="s">
        <v>134</v>
      </c>
      <c r="C27" s="65" t="s">
        <v>114</v>
      </c>
      <c r="D27" s="65">
        <v>0</v>
      </c>
      <c r="E27" s="63">
        <v>9</v>
      </c>
      <c r="F27" s="63">
        <v>6</v>
      </c>
      <c r="G27" s="63">
        <v>0</v>
      </c>
      <c r="H27" s="70" t="s">
        <v>104</v>
      </c>
      <c r="I27" s="70">
        <f t="shared" si="11"/>
        <v>0</v>
      </c>
      <c r="J27" s="161" t="s">
        <v>232</v>
      </c>
      <c r="K27" s="161" t="s">
        <v>199</v>
      </c>
      <c r="L27" s="63" t="s">
        <v>4</v>
      </c>
      <c r="M27" s="72" t="s">
        <v>104</v>
      </c>
      <c r="N27" s="72"/>
    </row>
    <row r="28" spans="1:14" s="69" customFormat="1" ht="60" x14ac:dyDescent="0.2">
      <c r="A28" s="75" t="s">
        <v>195</v>
      </c>
      <c r="B28" s="65" t="s">
        <v>135</v>
      </c>
      <c r="C28" s="65" t="s">
        <v>124</v>
      </c>
      <c r="D28" s="65">
        <v>0</v>
      </c>
      <c r="E28" s="63">
        <v>423.8</v>
      </c>
      <c r="F28" s="63">
        <v>312.85000000000002</v>
      </c>
      <c r="G28" s="63">
        <v>0</v>
      </c>
      <c r="H28" s="70" t="s">
        <v>104</v>
      </c>
      <c r="I28" s="70">
        <f t="shared" si="11"/>
        <v>0</v>
      </c>
      <c r="J28" s="162"/>
      <c r="K28" s="162"/>
      <c r="L28" s="63" t="s">
        <v>4</v>
      </c>
      <c r="M28" s="72" t="s">
        <v>104</v>
      </c>
      <c r="N28" s="72" t="str">
        <f t="shared" si="9"/>
        <v>-</v>
      </c>
    </row>
    <row r="29" spans="1:14" s="69" customFormat="1" ht="30" x14ac:dyDescent="0.2">
      <c r="A29" s="75" t="s">
        <v>230</v>
      </c>
      <c r="B29" s="65" t="s">
        <v>229</v>
      </c>
      <c r="C29" s="65" t="s">
        <v>114</v>
      </c>
      <c r="D29" s="65">
        <v>0</v>
      </c>
      <c r="E29" s="63">
        <v>0</v>
      </c>
      <c r="F29" s="63">
        <v>10</v>
      </c>
      <c r="G29" s="63">
        <v>9</v>
      </c>
      <c r="H29" s="70">
        <f t="shared" ref="H29" si="14">G29/F29*100</f>
        <v>90</v>
      </c>
      <c r="I29" s="70" t="s">
        <v>104</v>
      </c>
      <c r="J29" s="84"/>
      <c r="K29" s="84"/>
      <c r="L29" s="63" t="s">
        <v>77</v>
      </c>
      <c r="M29" s="72">
        <f t="shared" ref="M29" si="15">MIN(G29/F29*100, 100)</f>
        <v>90</v>
      </c>
      <c r="N29" s="72"/>
    </row>
    <row r="30" spans="1:14" s="69" customFormat="1" ht="57" x14ac:dyDescent="0.2">
      <c r="A30" s="64" t="s">
        <v>138</v>
      </c>
      <c r="B30" s="64" t="s">
        <v>137</v>
      </c>
      <c r="C30" s="64"/>
      <c r="D30" s="64"/>
      <c r="E30" s="63"/>
      <c r="F30" s="74"/>
      <c r="G30" s="63"/>
      <c r="H30" s="70"/>
      <c r="I30" s="70"/>
      <c r="J30" s="73"/>
      <c r="K30" s="73"/>
      <c r="L30" s="74"/>
      <c r="M30" s="68">
        <f>AVERAGE(M31:M33)</f>
        <v>90.804597701149419</v>
      </c>
      <c r="N30" s="68" t="s">
        <v>104</v>
      </c>
    </row>
    <row r="31" spans="1:14" s="69" customFormat="1" ht="60" x14ac:dyDescent="0.2">
      <c r="A31" s="65" t="s">
        <v>139</v>
      </c>
      <c r="B31" s="65" t="s">
        <v>142</v>
      </c>
      <c r="C31" s="65" t="s">
        <v>114</v>
      </c>
      <c r="D31" s="65">
        <v>0</v>
      </c>
      <c r="E31" s="63">
        <v>68</v>
      </c>
      <c r="F31" s="63">
        <v>68</v>
      </c>
      <c r="G31" s="63">
        <v>68</v>
      </c>
      <c r="H31" s="70">
        <f>G31/F31*100</f>
        <v>100</v>
      </c>
      <c r="I31" s="70">
        <f>G31/E31*100</f>
        <v>100</v>
      </c>
      <c r="J31" s="63"/>
      <c r="K31" s="63"/>
      <c r="L31" s="89" t="s">
        <v>273</v>
      </c>
      <c r="M31" s="72">
        <f t="shared" ref="M31:M33" si="16">MIN(G31/F31*100, 100)</f>
        <v>100</v>
      </c>
      <c r="N31" s="72" t="str">
        <f t="shared" ref="N31:N33" si="17">IF(D31&lt;&gt;0,MIN(I31,100),"-")</f>
        <v>-</v>
      </c>
    </row>
    <row r="32" spans="1:14" s="69" customFormat="1" ht="90" x14ac:dyDescent="0.2">
      <c r="A32" s="65" t="s">
        <v>140</v>
      </c>
      <c r="B32" s="65" t="s">
        <v>143</v>
      </c>
      <c r="C32" s="65" t="s">
        <v>114</v>
      </c>
      <c r="D32" s="65">
        <v>0</v>
      </c>
      <c r="E32" s="63">
        <v>41</v>
      </c>
      <c r="F32" s="63">
        <v>44</v>
      </c>
      <c r="G32" s="63">
        <v>44</v>
      </c>
      <c r="H32" s="70">
        <f t="shared" ref="H32:H33" si="18">G32/F32*100</f>
        <v>100</v>
      </c>
      <c r="I32" s="70">
        <f t="shared" ref="I32:I33" si="19">G32/E32*100</f>
        <v>107.31707317073172</v>
      </c>
      <c r="J32" s="76"/>
      <c r="K32" s="76"/>
      <c r="L32" s="89" t="s">
        <v>273</v>
      </c>
      <c r="M32" s="72">
        <f t="shared" si="16"/>
        <v>100</v>
      </c>
      <c r="N32" s="72" t="str">
        <f t="shared" si="17"/>
        <v>-</v>
      </c>
    </row>
    <row r="33" spans="1:14" s="69" customFormat="1" ht="237" customHeight="1" x14ac:dyDescent="0.2">
      <c r="A33" s="65" t="s">
        <v>141</v>
      </c>
      <c r="B33" s="65" t="s">
        <v>144</v>
      </c>
      <c r="C33" s="65" t="s">
        <v>114</v>
      </c>
      <c r="D33" s="65">
        <v>0</v>
      </c>
      <c r="E33" s="63">
        <v>21</v>
      </c>
      <c r="F33" s="63">
        <v>29</v>
      </c>
      <c r="G33" s="63">
        <v>21</v>
      </c>
      <c r="H33" s="70">
        <f t="shared" si="18"/>
        <v>72.41379310344827</v>
      </c>
      <c r="I33" s="70">
        <f t="shared" si="19"/>
        <v>100</v>
      </c>
      <c r="J33" s="63" t="s">
        <v>187</v>
      </c>
      <c r="K33" s="63" t="s">
        <v>269</v>
      </c>
      <c r="L33" s="63" t="s">
        <v>270</v>
      </c>
      <c r="M33" s="72">
        <f t="shared" si="16"/>
        <v>72.41379310344827</v>
      </c>
      <c r="N33" s="72" t="str">
        <f t="shared" si="17"/>
        <v>-</v>
      </c>
    </row>
    <row r="34" spans="1:14" s="69" customFormat="1" ht="99.75" x14ac:dyDescent="0.2">
      <c r="A34" s="64" t="s">
        <v>180</v>
      </c>
      <c r="B34" s="64" t="s">
        <v>147</v>
      </c>
      <c r="C34" s="64"/>
      <c r="D34" s="64"/>
      <c r="E34" s="63"/>
      <c r="F34" s="74"/>
      <c r="G34" s="63"/>
      <c r="H34" s="70"/>
      <c r="I34" s="70"/>
      <c r="J34" s="73"/>
      <c r="K34" s="73"/>
      <c r="L34" s="74"/>
      <c r="M34" s="68">
        <f>AVERAGE(M35:M36)</f>
        <v>50</v>
      </c>
      <c r="N34" s="68" t="s">
        <v>104</v>
      </c>
    </row>
    <row r="35" spans="1:14" s="69" customFormat="1" ht="177.75" customHeight="1" x14ac:dyDescent="0.2">
      <c r="A35" s="65" t="s">
        <v>181</v>
      </c>
      <c r="B35" s="65" t="s">
        <v>145</v>
      </c>
      <c r="C35" s="65" t="s">
        <v>124</v>
      </c>
      <c r="D35" s="65">
        <v>0</v>
      </c>
      <c r="E35" s="63">
        <v>43.8</v>
      </c>
      <c r="F35" s="63">
        <v>46.1</v>
      </c>
      <c r="G35" s="63">
        <v>46.1</v>
      </c>
      <c r="H35" s="70">
        <f>G35/F35*100</f>
        <v>100</v>
      </c>
      <c r="I35" s="70">
        <f>G35/E35*100</f>
        <v>105.25114155251143</v>
      </c>
      <c r="J35" s="71"/>
      <c r="K35" s="63"/>
      <c r="L35" s="63" t="s">
        <v>4</v>
      </c>
      <c r="M35" s="72">
        <f t="shared" ref="M35:M36" si="20">MIN(G35/F35*100, 100)</f>
        <v>100</v>
      </c>
      <c r="N35" s="72" t="str">
        <f t="shared" ref="N35:N36" si="21">IF(D35&lt;&gt;0,MIN(I35,100),"-")</f>
        <v>-</v>
      </c>
    </row>
    <row r="36" spans="1:14" s="69" customFormat="1" ht="81.75" customHeight="1" x14ac:dyDescent="0.2">
      <c r="A36" s="65" t="s">
        <v>182</v>
      </c>
      <c r="B36" s="65" t="s">
        <v>146</v>
      </c>
      <c r="C36" s="65" t="s">
        <v>114</v>
      </c>
      <c r="D36" s="65">
        <v>0</v>
      </c>
      <c r="E36" s="63">
        <v>0</v>
      </c>
      <c r="F36" s="63">
        <v>1</v>
      </c>
      <c r="G36" s="63">
        <v>0</v>
      </c>
      <c r="H36" s="70">
        <f>G36/F36*100</f>
        <v>0</v>
      </c>
      <c r="I36" s="70" t="e">
        <f>G36/E36*100</f>
        <v>#DIV/0!</v>
      </c>
      <c r="J36" s="63" t="s">
        <v>189</v>
      </c>
      <c r="K36" s="63" t="s">
        <v>190</v>
      </c>
      <c r="L36" s="63" t="s">
        <v>4</v>
      </c>
      <c r="M36" s="72">
        <f t="shared" si="20"/>
        <v>0</v>
      </c>
      <c r="N36" s="72" t="str">
        <f t="shared" si="21"/>
        <v>-</v>
      </c>
    </row>
  </sheetData>
  <mergeCells count="17">
    <mergeCell ref="J27:J28"/>
    <mergeCell ref="K27:K28"/>
    <mergeCell ref="A1:N1"/>
    <mergeCell ref="A2:N2"/>
    <mergeCell ref="A4:A6"/>
    <mergeCell ref="B4:B6"/>
    <mergeCell ref="C4:C6"/>
    <mergeCell ref="D4:D6"/>
    <mergeCell ref="E4:G4"/>
    <mergeCell ref="H4:H6"/>
    <mergeCell ref="I4:I6"/>
    <mergeCell ref="J4:J6"/>
    <mergeCell ref="K4:K6"/>
    <mergeCell ref="L4:L6"/>
    <mergeCell ref="M4:M6"/>
    <mergeCell ref="N4:N6"/>
    <mergeCell ref="F5:G5"/>
  </mergeCells>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H9"/>
  <sheetViews>
    <sheetView zoomScaleNormal="100" zoomScaleSheetLayoutView="100" workbookViewId="0">
      <selection activeCell="B11" sqref="B11"/>
    </sheetView>
  </sheetViews>
  <sheetFormatPr defaultRowHeight="15" x14ac:dyDescent="0.25"/>
  <cols>
    <col min="1" max="1" width="6.28515625" style="54" customWidth="1"/>
    <col min="2" max="2" width="69.85546875" style="54" customWidth="1"/>
    <col min="3" max="3" width="14.5703125" style="54" customWidth="1"/>
    <col min="4" max="4" width="14.85546875" style="54" customWidth="1"/>
    <col min="5" max="5" width="16.28515625" style="54" customWidth="1"/>
    <col min="6" max="6" width="14.28515625" style="54" customWidth="1"/>
    <col min="7" max="7" width="17.7109375" style="54" customWidth="1"/>
    <col min="8" max="8" width="37.42578125" style="54" customWidth="1"/>
    <col min="9" max="256" width="8.85546875" style="54"/>
    <col min="257" max="257" width="6.28515625" style="54" customWidth="1"/>
    <col min="258" max="258" width="69.85546875" style="54" customWidth="1"/>
    <col min="259" max="259" width="14.5703125" style="54" customWidth="1"/>
    <col min="260" max="260" width="14.85546875" style="54" customWidth="1"/>
    <col min="261" max="261" width="16.28515625" style="54" customWidth="1"/>
    <col min="262" max="262" width="14.28515625" style="54" customWidth="1"/>
    <col min="263" max="263" width="17.7109375" style="54" customWidth="1"/>
    <col min="264" max="264" width="46.42578125" style="54" customWidth="1"/>
    <col min="265" max="512" width="8.85546875" style="54"/>
    <col min="513" max="513" width="6.28515625" style="54" customWidth="1"/>
    <col min="514" max="514" width="69.85546875" style="54" customWidth="1"/>
    <col min="515" max="515" width="14.5703125" style="54" customWidth="1"/>
    <col min="516" max="516" width="14.85546875" style="54" customWidth="1"/>
    <col min="517" max="517" width="16.28515625" style="54" customWidth="1"/>
    <col min="518" max="518" width="14.28515625" style="54" customWidth="1"/>
    <col min="519" max="519" width="17.7109375" style="54" customWidth="1"/>
    <col min="520" max="520" width="46.42578125" style="54" customWidth="1"/>
    <col min="521" max="768" width="8.85546875" style="54"/>
    <col min="769" max="769" width="6.28515625" style="54" customWidth="1"/>
    <col min="770" max="770" width="69.85546875" style="54" customWidth="1"/>
    <col min="771" max="771" width="14.5703125" style="54" customWidth="1"/>
    <col min="772" max="772" width="14.85546875" style="54" customWidth="1"/>
    <col min="773" max="773" width="16.28515625" style="54" customWidth="1"/>
    <col min="774" max="774" width="14.28515625" style="54" customWidth="1"/>
    <col min="775" max="775" width="17.7109375" style="54" customWidth="1"/>
    <col min="776" max="776" width="46.42578125" style="54" customWidth="1"/>
    <col min="777" max="1024" width="8.85546875" style="54"/>
    <col min="1025" max="1025" width="6.28515625" style="54" customWidth="1"/>
    <col min="1026" max="1026" width="69.85546875" style="54" customWidth="1"/>
    <col min="1027" max="1027" width="14.5703125" style="54" customWidth="1"/>
    <col min="1028" max="1028" width="14.85546875" style="54" customWidth="1"/>
    <col min="1029" max="1029" width="16.28515625" style="54" customWidth="1"/>
    <col min="1030" max="1030" width="14.28515625" style="54" customWidth="1"/>
    <col min="1031" max="1031" width="17.7109375" style="54" customWidth="1"/>
    <col min="1032" max="1032" width="46.42578125" style="54" customWidth="1"/>
    <col min="1033" max="1280" width="8.85546875" style="54"/>
    <col min="1281" max="1281" width="6.28515625" style="54" customWidth="1"/>
    <col min="1282" max="1282" width="69.85546875" style="54" customWidth="1"/>
    <col min="1283" max="1283" width="14.5703125" style="54" customWidth="1"/>
    <col min="1284" max="1284" width="14.85546875" style="54" customWidth="1"/>
    <col min="1285" max="1285" width="16.28515625" style="54" customWidth="1"/>
    <col min="1286" max="1286" width="14.28515625" style="54" customWidth="1"/>
    <col min="1287" max="1287" width="17.7109375" style="54" customWidth="1"/>
    <col min="1288" max="1288" width="46.42578125" style="54" customWidth="1"/>
    <col min="1289" max="1536" width="8.85546875" style="54"/>
    <col min="1537" max="1537" width="6.28515625" style="54" customWidth="1"/>
    <col min="1538" max="1538" width="69.85546875" style="54" customWidth="1"/>
    <col min="1539" max="1539" width="14.5703125" style="54" customWidth="1"/>
    <col min="1540" max="1540" width="14.85546875" style="54" customWidth="1"/>
    <col min="1541" max="1541" width="16.28515625" style="54" customWidth="1"/>
    <col min="1542" max="1542" width="14.28515625" style="54" customWidth="1"/>
    <col min="1543" max="1543" width="17.7109375" style="54" customWidth="1"/>
    <col min="1544" max="1544" width="46.42578125" style="54" customWidth="1"/>
    <col min="1545" max="1792" width="8.85546875" style="54"/>
    <col min="1793" max="1793" width="6.28515625" style="54" customWidth="1"/>
    <col min="1794" max="1794" width="69.85546875" style="54" customWidth="1"/>
    <col min="1795" max="1795" width="14.5703125" style="54" customWidth="1"/>
    <col min="1796" max="1796" width="14.85546875" style="54" customWidth="1"/>
    <col min="1797" max="1797" width="16.28515625" style="54" customWidth="1"/>
    <col min="1798" max="1798" width="14.28515625" style="54" customWidth="1"/>
    <col min="1799" max="1799" width="17.7109375" style="54" customWidth="1"/>
    <col min="1800" max="1800" width="46.42578125" style="54" customWidth="1"/>
    <col min="1801" max="2048" width="8.85546875" style="54"/>
    <col min="2049" max="2049" width="6.28515625" style="54" customWidth="1"/>
    <col min="2050" max="2050" width="69.85546875" style="54" customWidth="1"/>
    <col min="2051" max="2051" width="14.5703125" style="54" customWidth="1"/>
    <col min="2052" max="2052" width="14.85546875" style="54" customWidth="1"/>
    <col min="2053" max="2053" width="16.28515625" style="54" customWidth="1"/>
    <col min="2054" max="2054" width="14.28515625" style="54" customWidth="1"/>
    <col min="2055" max="2055" width="17.7109375" style="54" customWidth="1"/>
    <col min="2056" max="2056" width="46.42578125" style="54" customWidth="1"/>
    <col min="2057" max="2304" width="8.85546875" style="54"/>
    <col min="2305" max="2305" width="6.28515625" style="54" customWidth="1"/>
    <col min="2306" max="2306" width="69.85546875" style="54" customWidth="1"/>
    <col min="2307" max="2307" width="14.5703125" style="54" customWidth="1"/>
    <col min="2308" max="2308" width="14.85546875" style="54" customWidth="1"/>
    <col min="2309" max="2309" width="16.28515625" style="54" customWidth="1"/>
    <col min="2310" max="2310" width="14.28515625" style="54" customWidth="1"/>
    <col min="2311" max="2311" width="17.7109375" style="54" customWidth="1"/>
    <col min="2312" max="2312" width="46.42578125" style="54" customWidth="1"/>
    <col min="2313" max="2560" width="8.85546875" style="54"/>
    <col min="2561" max="2561" width="6.28515625" style="54" customWidth="1"/>
    <col min="2562" max="2562" width="69.85546875" style="54" customWidth="1"/>
    <col min="2563" max="2563" width="14.5703125" style="54" customWidth="1"/>
    <col min="2564" max="2564" width="14.85546875" style="54" customWidth="1"/>
    <col min="2565" max="2565" width="16.28515625" style="54" customWidth="1"/>
    <col min="2566" max="2566" width="14.28515625" style="54" customWidth="1"/>
    <col min="2567" max="2567" width="17.7109375" style="54" customWidth="1"/>
    <col min="2568" max="2568" width="46.42578125" style="54" customWidth="1"/>
    <col min="2569" max="2816" width="8.85546875" style="54"/>
    <col min="2817" max="2817" width="6.28515625" style="54" customWidth="1"/>
    <col min="2818" max="2818" width="69.85546875" style="54" customWidth="1"/>
    <col min="2819" max="2819" width="14.5703125" style="54" customWidth="1"/>
    <col min="2820" max="2820" width="14.85546875" style="54" customWidth="1"/>
    <col min="2821" max="2821" width="16.28515625" style="54" customWidth="1"/>
    <col min="2822" max="2822" width="14.28515625" style="54" customWidth="1"/>
    <col min="2823" max="2823" width="17.7109375" style="54" customWidth="1"/>
    <col min="2824" max="2824" width="46.42578125" style="54" customWidth="1"/>
    <col min="2825" max="3072" width="8.85546875" style="54"/>
    <col min="3073" max="3073" width="6.28515625" style="54" customWidth="1"/>
    <col min="3074" max="3074" width="69.85546875" style="54" customWidth="1"/>
    <col min="3075" max="3075" width="14.5703125" style="54" customWidth="1"/>
    <col min="3076" max="3076" width="14.85546875" style="54" customWidth="1"/>
    <col min="3077" max="3077" width="16.28515625" style="54" customWidth="1"/>
    <col min="3078" max="3078" width="14.28515625" style="54" customWidth="1"/>
    <col min="3079" max="3079" width="17.7109375" style="54" customWidth="1"/>
    <col min="3080" max="3080" width="46.42578125" style="54" customWidth="1"/>
    <col min="3081" max="3328" width="8.85546875" style="54"/>
    <col min="3329" max="3329" width="6.28515625" style="54" customWidth="1"/>
    <col min="3330" max="3330" width="69.85546875" style="54" customWidth="1"/>
    <col min="3331" max="3331" width="14.5703125" style="54" customWidth="1"/>
    <col min="3332" max="3332" width="14.85546875" style="54" customWidth="1"/>
    <col min="3333" max="3333" width="16.28515625" style="54" customWidth="1"/>
    <col min="3334" max="3334" width="14.28515625" style="54" customWidth="1"/>
    <col min="3335" max="3335" width="17.7109375" style="54" customWidth="1"/>
    <col min="3336" max="3336" width="46.42578125" style="54" customWidth="1"/>
    <col min="3337" max="3584" width="8.85546875" style="54"/>
    <col min="3585" max="3585" width="6.28515625" style="54" customWidth="1"/>
    <col min="3586" max="3586" width="69.85546875" style="54" customWidth="1"/>
    <col min="3587" max="3587" width="14.5703125" style="54" customWidth="1"/>
    <col min="3588" max="3588" width="14.85546875" style="54" customWidth="1"/>
    <col min="3589" max="3589" width="16.28515625" style="54" customWidth="1"/>
    <col min="3590" max="3590" width="14.28515625" style="54" customWidth="1"/>
    <col min="3591" max="3591" width="17.7109375" style="54" customWidth="1"/>
    <col min="3592" max="3592" width="46.42578125" style="54" customWidth="1"/>
    <col min="3593" max="3840" width="8.85546875" style="54"/>
    <col min="3841" max="3841" width="6.28515625" style="54" customWidth="1"/>
    <col min="3842" max="3842" width="69.85546875" style="54" customWidth="1"/>
    <col min="3843" max="3843" width="14.5703125" style="54" customWidth="1"/>
    <col min="3844" max="3844" width="14.85546875" style="54" customWidth="1"/>
    <col min="3845" max="3845" width="16.28515625" style="54" customWidth="1"/>
    <col min="3846" max="3846" width="14.28515625" style="54" customWidth="1"/>
    <col min="3847" max="3847" width="17.7109375" style="54" customWidth="1"/>
    <col min="3848" max="3848" width="46.42578125" style="54" customWidth="1"/>
    <col min="3849" max="4096" width="8.85546875" style="54"/>
    <col min="4097" max="4097" width="6.28515625" style="54" customWidth="1"/>
    <col min="4098" max="4098" width="69.85546875" style="54" customWidth="1"/>
    <col min="4099" max="4099" width="14.5703125" style="54" customWidth="1"/>
    <col min="4100" max="4100" width="14.85546875" style="54" customWidth="1"/>
    <col min="4101" max="4101" width="16.28515625" style="54" customWidth="1"/>
    <col min="4102" max="4102" width="14.28515625" style="54" customWidth="1"/>
    <col min="4103" max="4103" width="17.7109375" style="54" customWidth="1"/>
    <col min="4104" max="4104" width="46.42578125" style="54" customWidth="1"/>
    <col min="4105" max="4352" width="8.85546875" style="54"/>
    <col min="4353" max="4353" width="6.28515625" style="54" customWidth="1"/>
    <col min="4354" max="4354" width="69.85546875" style="54" customWidth="1"/>
    <col min="4355" max="4355" width="14.5703125" style="54" customWidth="1"/>
    <col min="4356" max="4356" width="14.85546875" style="54" customWidth="1"/>
    <col min="4357" max="4357" width="16.28515625" style="54" customWidth="1"/>
    <col min="4358" max="4358" width="14.28515625" style="54" customWidth="1"/>
    <col min="4359" max="4359" width="17.7109375" style="54" customWidth="1"/>
    <col min="4360" max="4360" width="46.42578125" style="54" customWidth="1"/>
    <col min="4361" max="4608" width="8.85546875" style="54"/>
    <col min="4609" max="4609" width="6.28515625" style="54" customWidth="1"/>
    <col min="4610" max="4610" width="69.85546875" style="54" customWidth="1"/>
    <col min="4611" max="4611" width="14.5703125" style="54" customWidth="1"/>
    <col min="4612" max="4612" width="14.85546875" style="54" customWidth="1"/>
    <col min="4613" max="4613" width="16.28515625" style="54" customWidth="1"/>
    <col min="4614" max="4614" width="14.28515625" style="54" customWidth="1"/>
    <col min="4615" max="4615" width="17.7109375" style="54" customWidth="1"/>
    <col min="4616" max="4616" width="46.42578125" style="54" customWidth="1"/>
    <col min="4617" max="4864" width="8.85546875" style="54"/>
    <col min="4865" max="4865" width="6.28515625" style="54" customWidth="1"/>
    <col min="4866" max="4866" width="69.85546875" style="54" customWidth="1"/>
    <col min="4867" max="4867" width="14.5703125" style="54" customWidth="1"/>
    <col min="4868" max="4868" width="14.85546875" style="54" customWidth="1"/>
    <col min="4869" max="4869" width="16.28515625" style="54" customWidth="1"/>
    <col min="4870" max="4870" width="14.28515625" style="54" customWidth="1"/>
    <col min="4871" max="4871" width="17.7109375" style="54" customWidth="1"/>
    <col min="4872" max="4872" width="46.42578125" style="54" customWidth="1"/>
    <col min="4873" max="5120" width="8.85546875" style="54"/>
    <col min="5121" max="5121" width="6.28515625" style="54" customWidth="1"/>
    <col min="5122" max="5122" width="69.85546875" style="54" customWidth="1"/>
    <col min="5123" max="5123" width="14.5703125" style="54" customWidth="1"/>
    <col min="5124" max="5124" width="14.85546875" style="54" customWidth="1"/>
    <col min="5125" max="5125" width="16.28515625" style="54" customWidth="1"/>
    <col min="5126" max="5126" width="14.28515625" style="54" customWidth="1"/>
    <col min="5127" max="5127" width="17.7109375" style="54" customWidth="1"/>
    <col min="5128" max="5128" width="46.42578125" style="54" customWidth="1"/>
    <col min="5129" max="5376" width="8.85546875" style="54"/>
    <col min="5377" max="5377" width="6.28515625" style="54" customWidth="1"/>
    <col min="5378" max="5378" width="69.85546875" style="54" customWidth="1"/>
    <col min="5379" max="5379" width="14.5703125" style="54" customWidth="1"/>
    <col min="5380" max="5380" width="14.85546875" style="54" customWidth="1"/>
    <col min="5381" max="5381" width="16.28515625" style="54" customWidth="1"/>
    <col min="5382" max="5382" width="14.28515625" style="54" customWidth="1"/>
    <col min="5383" max="5383" width="17.7109375" style="54" customWidth="1"/>
    <col min="5384" max="5384" width="46.42578125" style="54" customWidth="1"/>
    <col min="5385" max="5632" width="8.85546875" style="54"/>
    <col min="5633" max="5633" width="6.28515625" style="54" customWidth="1"/>
    <col min="5634" max="5634" width="69.85546875" style="54" customWidth="1"/>
    <col min="5635" max="5635" width="14.5703125" style="54" customWidth="1"/>
    <col min="5636" max="5636" width="14.85546875" style="54" customWidth="1"/>
    <col min="5637" max="5637" width="16.28515625" style="54" customWidth="1"/>
    <col min="5638" max="5638" width="14.28515625" style="54" customWidth="1"/>
    <col min="5639" max="5639" width="17.7109375" style="54" customWidth="1"/>
    <col min="5640" max="5640" width="46.42578125" style="54" customWidth="1"/>
    <col min="5641" max="5888" width="8.85546875" style="54"/>
    <col min="5889" max="5889" width="6.28515625" style="54" customWidth="1"/>
    <col min="5890" max="5890" width="69.85546875" style="54" customWidth="1"/>
    <col min="5891" max="5891" width="14.5703125" style="54" customWidth="1"/>
    <col min="5892" max="5892" width="14.85546875" style="54" customWidth="1"/>
    <col min="5893" max="5893" width="16.28515625" style="54" customWidth="1"/>
    <col min="5894" max="5894" width="14.28515625" style="54" customWidth="1"/>
    <col min="5895" max="5895" width="17.7109375" style="54" customWidth="1"/>
    <col min="5896" max="5896" width="46.42578125" style="54" customWidth="1"/>
    <col min="5897" max="6144" width="8.85546875" style="54"/>
    <col min="6145" max="6145" width="6.28515625" style="54" customWidth="1"/>
    <col min="6146" max="6146" width="69.85546875" style="54" customWidth="1"/>
    <col min="6147" max="6147" width="14.5703125" style="54" customWidth="1"/>
    <col min="6148" max="6148" width="14.85546875" style="54" customWidth="1"/>
    <col min="6149" max="6149" width="16.28515625" style="54" customWidth="1"/>
    <col min="6150" max="6150" width="14.28515625" style="54" customWidth="1"/>
    <col min="6151" max="6151" width="17.7109375" style="54" customWidth="1"/>
    <col min="6152" max="6152" width="46.42578125" style="54" customWidth="1"/>
    <col min="6153" max="6400" width="8.85546875" style="54"/>
    <col min="6401" max="6401" width="6.28515625" style="54" customWidth="1"/>
    <col min="6402" max="6402" width="69.85546875" style="54" customWidth="1"/>
    <col min="6403" max="6403" width="14.5703125" style="54" customWidth="1"/>
    <col min="6404" max="6404" width="14.85546875" style="54" customWidth="1"/>
    <col min="6405" max="6405" width="16.28515625" style="54" customWidth="1"/>
    <col min="6406" max="6406" width="14.28515625" style="54" customWidth="1"/>
    <col min="6407" max="6407" width="17.7109375" style="54" customWidth="1"/>
    <col min="6408" max="6408" width="46.42578125" style="54" customWidth="1"/>
    <col min="6409" max="6656" width="8.85546875" style="54"/>
    <col min="6657" max="6657" width="6.28515625" style="54" customWidth="1"/>
    <col min="6658" max="6658" width="69.85546875" style="54" customWidth="1"/>
    <col min="6659" max="6659" width="14.5703125" style="54" customWidth="1"/>
    <col min="6660" max="6660" width="14.85546875" style="54" customWidth="1"/>
    <col min="6661" max="6661" width="16.28515625" style="54" customWidth="1"/>
    <col min="6662" max="6662" width="14.28515625" style="54" customWidth="1"/>
    <col min="6663" max="6663" width="17.7109375" style="54" customWidth="1"/>
    <col min="6664" max="6664" width="46.42578125" style="54" customWidth="1"/>
    <col min="6665" max="6912" width="8.85546875" style="54"/>
    <col min="6913" max="6913" width="6.28515625" style="54" customWidth="1"/>
    <col min="6914" max="6914" width="69.85546875" style="54" customWidth="1"/>
    <col min="6915" max="6915" width="14.5703125" style="54" customWidth="1"/>
    <col min="6916" max="6916" width="14.85546875" style="54" customWidth="1"/>
    <col min="6917" max="6917" width="16.28515625" style="54" customWidth="1"/>
    <col min="6918" max="6918" width="14.28515625" style="54" customWidth="1"/>
    <col min="6919" max="6919" width="17.7109375" style="54" customWidth="1"/>
    <col min="6920" max="6920" width="46.42578125" style="54" customWidth="1"/>
    <col min="6921" max="7168" width="8.85546875" style="54"/>
    <col min="7169" max="7169" width="6.28515625" style="54" customWidth="1"/>
    <col min="7170" max="7170" width="69.85546875" style="54" customWidth="1"/>
    <col min="7171" max="7171" width="14.5703125" style="54" customWidth="1"/>
    <col min="7172" max="7172" width="14.85546875" style="54" customWidth="1"/>
    <col min="7173" max="7173" width="16.28515625" style="54" customWidth="1"/>
    <col min="7174" max="7174" width="14.28515625" style="54" customWidth="1"/>
    <col min="7175" max="7175" width="17.7109375" style="54" customWidth="1"/>
    <col min="7176" max="7176" width="46.42578125" style="54" customWidth="1"/>
    <col min="7177" max="7424" width="8.85546875" style="54"/>
    <col min="7425" max="7425" width="6.28515625" style="54" customWidth="1"/>
    <col min="7426" max="7426" width="69.85546875" style="54" customWidth="1"/>
    <col min="7427" max="7427" width="14.5703125" style="54" customWidth="1"/>
    <col min="7428" max="7428" width="14.85546875" style="54" customWidth="1"/>
    <col min="7429" max="7429" width="16.28515625" style="54" customWidth="1"/>
    <col min="7430" max="7430" width="14.28515625" style="54" customWidth="1"/>
    <col min="7431" max="7431" width="17.7109375" style="54" customWidth="1"/>
    <col min="7432" max="7432" width="46.42578125" style="54" customWidth="1"/>
    <col min="7433" max="7680" width="8.85546875" style="54"/>
    <col min="7681" max="7681" width="6.28515625" style="54" customWidth="1"/>
    <col min="7682" max="7682" width="69.85546875" style="54" customWidth="1"/>
    <col min="7683" max="7683" width="14.5703125" style="54" customWidth="1"/>
    <col min="7684" max="7684" width="14.85546875" style="54" customWidth="1"/>
    <col min="7685" max="7685" width="16.28515625" style="54" customWidth="1"/>
    <col min="7686" max="7686" width="14.28515625" style="54" customWidth="1"/>
    <col min="7687" max="7687" width="17.7109375" style="54" customWidth="1"/>
    <col min="7688" max="7688" width="46.42578125" style="54" customWidth="1"/>
    <col min="7689" max="7936" width="8.85546875" style="54"/>
    <col min="7937" max="7937" width="6.28515625" style="54" customWidth="1"/>
    <col min="7938" max="7938" width="69.85546875" style="54" customWidth="1"/>
    <col min="7939" max="7939" width="14.5703125" style="54" customWidth="1"/>
    <col min="7940" max="7940" width="14.85546875" style="54" customWidth="1"/>
    <col min="7941" max="7941" width="16.28515625" style="54" customWidth="1"/>
    <col min="7942" max="7942" width="14.28515625" style="54" customWidth="1"/>
    <col min="7943" max="7943" width="17.7109375" style="54" customWidth="1"/>
    <col min="7944" max="7944" width="46.42578125" style="54" customWidth="1"/>
    <col min="7945" max="8192" width="8.85546875" style="54"/>
    <col min="8193" max="8193" width="6.28515625" style="54" customWidth="1"/>
    <col min="8194" max="8194" width="69.85546875" style="54" customWidth="1"/>
    <col min="8195" max="8195" width="14.5703125" style="54" customWidth="1"/>
    <col min="8196" max="8196" width="14.85546875" style="54" customWidth="1"/>
    <col min="8197" max="8197" width="16.28515625" style="54" customWidth="1"/>
    <col min="8198" max="8198" width="14.28515625" style="54" customWidth="1"/>
    <col min="8199" max="8199" width="17.7109375" style="54" customWidth="1"/>
    <col min="8200" max="8200" width="46.42578125" style="54" customWidth="1"/>
    <col min="8201" max="8448" width="8.85546875" style="54"/>
    <col min="8449" max="8449" width="6.28515625" style="54" customWidth="1"/>
    <col min="8450" max="8450" width="69.85546875" style="54" customWidth="1"/>
    <col min="8451" max="8451" width="14.5703125" style="54" customWidth="1"/>
    <col min="8452" max="8452" width="14.85546875" style="54" customWidth="1"/>
    <col min="8453" max="8453" width="16.28515625" style="54" customWidth="1"/>
    <col min="8454" max="8454" width="14.28515625" style="54" customWidth="1"/>
    <col min="8455" max="8455" width="17.7109375" style="54" customWidth="1"/>
    <col min="8456" max="8456" width="46.42578125" style="54" customWidth="1"/>
    <col min="8457" max="8704" width="8.85546875" style="54"/>
    <col min="8705" max="8705" width="6.28515625" style="54" customWidth="1"/>
    <col min="8706" max="8706" width="69.85546875" style="54" customWidth="1"/>
    <col min="8707" max="8707" width="14.5703125" style="54" customWidth="1"/>
    <col min="8708" max="8708" width="14.85546875" style="54" customWidth="1"/>
    <col min="8709" max="8709" width="16.28515625" style="54" customWidth="1"/>
    <col min="8710" max="8710" width="14.28515625" style="54" customWidth="1"/>
    <col min="8711" max="8711" width="17.7109375" style="54" customWidth="1"/>
    <col min="8712" max="8712" width="46.42578125" style="54" customWidth="1"/>
    <col min="8713" max="8960" width="8.85546875" style="54"/>
    <col min="8961" max="8961" width="6.28515625" style="54" customWidth="1"/>
    <col min="8962" max="8962" width="69.85546875" style="54" customWidth="1"/>
    <col min="8963" max="8963" width="14.5703125" style="54" customWidth="1"/>
    <col min="8964" max="8964" width="14.85546875" style="54" customWidth="1"/>
    <col min="8965" max="8965" width="16.28515625" style="54" customWidth="1"/>
    <col min="8966" max="8966" width="14.28515625" style="54" customWidth="1"/>
    <col min="8967" max="8967" width="17.7109375" style="54" customWidth="1"/>
    <col min="8968" max="8968" width="46.42578125" style="54" customWidth="1"/>
    <col min="8969" max="9216" width="8.85546875" style="54"/>
    <col min="9217" max="9217" width="6.28515625" style="54" customWidth="1"/>
    <col min="9218" max="9218" width="69.85546875" style="54" customWidth="1"/>
    <col min="9219" max="9219" width="14.5703125" style="54" customWidth="1"/>
    <col min="9220" max="9220" width="14.85546875" style="54" customWidth="1"/>
    <col min="9221" max="9221" width="16.28515625" style="54" customWidth="1"/>
    <col min="9222" max="9222" width="14.28515625" style="54" customWidth="1"/>
    <col min="9223" max="9223" width="17.7109375" style="54" customWidth="1"/>
    <col min="9224" max="9224" width="46.42578125" style="54" customWidth="1"/>
    <col min="9225" max="9472" width="8.85546875" style="54"/>
    <col min="9473" max="9473" width="6.28515625" style="54" customWidth="1"/>
    <col min="9474" max="9474" width="69.85546875" style="54" customWidth="1"/>
    <col min="9475" max="9475" width="14.5703125" style="54" customWidth="1"/>
    <col min="9476" max="9476" width="14.85546875" style="54" customWidth="1"/>
    <col min="9477" max="9477" width="16.28515625" style="54" customWidth="1"/>
    <col min="9478" max="9478" width="14.28515625" style="54" customWidth="1"/>
    <col min="9479" max="9479" width="17.7109375" style="54" customWidth="1"/>
    <col min="9480" max="9480" width="46.42578125" style="54" customWidth="1"/>
    <col min="9481" max="9728" width="8.85546875" style="54"/>
    <col min="9729" max="9729" width="6.28515625" style="54" customWidth="1"/>
    <col min="9730" max="9730" width="69.85546875" style="54" customWidth="1"/>
    <col min="9731" max="9731" width="14.5703125" style="54" customWidth="1"/>
    <col min="9732" max="9732" width="14.85546875" style="54" customWidth="1"/>
    <col min="9733" max="9733" width="16.28515625" style="54" customWidth="1"/>
    <col min="9734" max="9734" width="14.28515625" style="54" customWidth="1"/>
    <col min="9735" max="9735" width="17.7109375" style="54" customWidth="1"/>
    <col min="9736" max="9736" width="46.42578125" style="54" customWidth="1"/>
    <col min="9737" max="9984" width="8.85546875" style="54"/>
    <col min="9985" max="9985" width="6.28515625" style="54" customWidth="1"/>
    <col min="9986" max="9986" width="69.85546875" style="54" customWidth="1"/>
    <col min="9987" max="9987" width="14.5703125" style="54" customWidth="1"/>
    <col min="9988" max="9988" width="14.85546875" style="54" customWidth="1"/>
    <col min="9989" max="9989" width="16.28515625" style="54" customWidth="1"/>
    <col min="9990" max="9990" width="14.28515625" style="54" customWidth="1"/>
    <col min="9991" max="9991" width="17.7109375" style="54" customWidth="1"/>
    <col min="9992" max="9992" width="46.42578125" style="54" customWidth="1"/>
    <col min="9993" max="10240" width="8.85546875" style="54"/>
    <col min="10241" max="10241" width="6.28515625" style="54" customWidth="1"/>
    <col min="10242" max="10242" width="69.85546875" style="54" customWidth="1"/>
    <col min="10243" max="10243" width="14.5703125" style="54" customWidth="1"/>
    <col min="10244" max="10244" width="14.85546875" style="54" customWidth="1"/>
    <col min="10245" max="10245" width="16.28515625" style="54" customWidth="1"/>
    <col min="10246" max="10246" width="14.28515625" style="54" customWidth="1"/>
    <col min="10247" max="10247" width="17.7109375" style="54" customWidth="1"/>
    <col min="10248" max="10248" width="46.42578125" style="54" customWidth="1"/>
    <col min="10249" max="10496" width="8.85546875" style="54"/>
    <col min="10497" max="10497" width="6.28515625" style="54" customWidth="1"/>
    <col min="10498" max="10498" width="69.85546875" style="54" customWidth="1"/>
    <col min="10499" max="10499" width="14.5703125" style="54" customWidth="1"/>
    <col min="10500" max="10500" width="14.85546875" style="54" customWidth="1"/>
    <col min="10501" max="10501" width="16.28515625" style="54" customWidth="1"/>
    <col min="10502" max="10502" width="14.28515625" style="54" customWidth="1"/>
    <col min="10503" max="10503" width="17.7109375" style="54" customWidth="1"/>
    <col min="10504" max="10504" width="46.42578125" style="54" customWidth="1"/>
    <col min="10505" max="10752" width="8.85546875" style="54"/>
    <col min="10753" max="10753" width="6.28515625" style="54" customWidth="1"/>
    <col min="10754" max="10754" width="69.85546875" style="54" customWidth="1"/>
    <col min="10755" max="10755" width="14.5703125" style="54" customWidth="1"/>
    <col min="10756" max="10756" width="14.85546875" style="54" customWidth="1"/>
    <col min="10757" max="10757" width="16.28515625" style="54" customWidth="1"/>
    <col min="10758" max="10758" width="14.28515625" style="54" customWidth="1"/>
    <col min="10759" max="10759" width="17.7109375" style="54" customWidth="1"/>
    <col min="10760" max="10760" width="46.42578125" style="54" customWidth="1"/>
    <col min="10761" max="11008" width="8.85546875" style="54"/>
    <col min="11009" max="11009" width="6.28515625" style="54" customWidth="1"/>
    <col min="11010" max="11010" width="69.85546875" style="54" customWidth="1"/>
    <col min="11011" max="11011" width="14.5703125" style="54" customWidth="1"/>
    <col min="11012" max="11012" width="14.85546875" style="54" customWidth="1"/>
    <col min="11013" max="11013" width="16.28515625" style="54" customWidth="1"/>
    <col min="11014" max="11014" width="14.28515625" style="54" customWidth="1"/>
    <col min="11015" max="11015" width="17.7109375" style="54" customWidth="1"/>
    <col min="11016" max="11016" width="46.42578125" style="54" customWidth="1"/>
    <col min="11017" max="11264" width="8.85546875" style="54"/>
    <col min="11265" max="11265" width="6.28515625" style="54" customWidth="1"/>
    <col min="11266" max="11266" width="69.85546875" style="54" customWidth="1"/>
    <col min="11267" max="11267" width="14.5703125" style="54" customWidth="1"/>
    <col min="11268" max="11268" width="14.85546875" style="54" customWidth="1"/>
    <col min="11269" max="11269" width="16.28515625" style="54" customWidth="1"/>
    <col min="11270" max="11270" width="14.28515625" style="54" customWidth="1"/>
    <col min="11271" max="11271" width="17.7109375" style="54" customWidth="1"/>
    <col min="11272" max="11272" width="46.42578125" style="54" customWidth="1"/>
    <col min="11273" max="11520" width="8.85546875" style="54"/>
    <col min="11521" max="11521" width="6.28515625" style="54" customWidth="1"/>
    <col min="11522" max="11522" width="69.85546875" style="54" customWidth="1"/>
    <col min="11523" max="11523" width="14.5703125" style="54" customWidth="1"/>
    <col min="11524" max="11524" width="14.85546875" style="54" customWidth="1"/>
    <col min="11525" max="11525" width="16.28515625" style="54" customWidth="1"/>
    <col min="11526" max="11526" width="14.28515625" style="54" customWidth="1"/>
    <col min="11527" max="11527" width="17.7109375" style="54" customWidth="1"/>
    <col min="11528" max="11528" width="46.42578125" style="54" customWidth="1"/>
    <col min="11529" max="11776" width="8.85546875" style="54"/>
    <col min="11777" max="11777" width="6.28515625" style="54" customWidth="1"/>
    <col min="11778" max="11778" width="69.85546875" style="54" customWidth="1"/>
    <col min="11779" max="11779" width="14.5703125" style="54" customWidth="1"/>
    <col min="11780" max="11780" width="14.85546875" style="54" customWidth="1"/>
    <col min="11781" max="11781" width="16.28515625" style="54" customWidth="1"/>
    <col min="11782" max="11782" width="14.28515625" style="54" customWidth="1"/>
    <col min="11783" max="11783" width="17.7109375" style="54" customWidth="1"/>
    <col min="11784" max="11784" width="46.42578125" style="54" customWidth="1"/>
    <col min="11785" max="12032" width="8.85546875" style="54"/>
    <col min="12033" max="12033" width="6.28515625" style="54" customWidth="1"/>
    <col min="12034" max="12034" width="69.85546875" style="54" customWidth="1"/>
    <col min="12035" max="12035" width="14.5703125" style="54" customWidth="1"/>
    <col min="12036" max="12036" width="14.85546875" style="54" customWidth="1"/>
    <col min="12037" max="12037" width="16.28515625" style="54" customWidth="1"/>
    <col min="12038" max="12038" width="14.28515625" style="54" customWidth="1"/>
    <col min="12039" max="12039" width="17.7109375" style="54" customWidth="1"/>
    <col min="12040" max="12040" width="46.42578125" style="54" customWidth="1"/>
    <col min="12041" max="12288" width="8.85546875" style="54"/>
    <col min="12289" max="12289" width="6.28515625" style="54" customWidth="1"/>
    <col min="12290" max="12290" width="69.85546875" style="54" customWidth="1"/>
    <col min="12291" max="12291" width="14.5703125" style="54" customWidth="1"/>
    <col min="12292" max="12292" width="14.85546875" style="54" customWidth="1"/>
    <col min="12293" max="12293" width="16.28515625" style="54" customWidth="1"/>
    <col min="12294" max="12294" width="14.28515625" style="54" customWidth="1"/>
    <col min="12295" max="12295" width="17.7109375" style="54" customWidth="1"/>
    <col min="12296" max="12296" width="46.42578125" style="54" customWidth="1"/>
    <col min="12297" max="12544" width="8.85546875" style="54"/>
    <col min="12545" max="12545" width="6.28515625" style="54" customWidth="1"/>
    <col min="12546" max="12546" width="69.85546875" style="54" customWidth="1"/>
    <col min="12547" max="12547" width="14.5703125" style="54" customWidth="1"/>
    <col min="12548" max="12548" width="14.85546875" style="54" customWidth="1"/>
    <col min="12549" max="12549" width="16.28515625" style="54" customWidth="1"/>
    <col min="12550" max="12550" width="14.28515625" style="54" customWidth="1"/>
    <col min="12551" max="12551" width="17.7109375" style="54" customWidth="1"/>
    <col min="12552" max="12552" width="46.42578125" style="54" customWidth="1"/>
    <col min="12553" max="12800" width="8.85546875" style="54"/>
    <col min="12801" max="12801" width="6.28515625" style="54" customWidth="1"/>
    <col min="12802" max="12802" width="69.85546875" style="54" customWidth="1"/>
    <col min="12803" max="12803" width="14.5703125" style="54" customWidth="1"/>
    <col min="12804" max="12804" width="14.85546875" style="54" customWidth="1"/>
    <col min="12805" max="12805" width="16.28515625" style="54" customWidth="1"/>
    <col min="12806" max="12806" width="14.28515625" style="54" customWidth="1"/>
    <col min="12807" max="12807" width="17.7109375" style="54" customWidth="1"/>
    <col min="12808" max="12808" width="46.42578125" style="54" customWidth="1"/>
    <col min="12809" max="13056" width="8.85546875" style="54"/>
    <col min="13057" max="13057" width="6.28515625" style="54" customWidth="1"/>
    <col min="13058" max="13058" width="69.85546875" style="54" customWidth="1"/>
    <col min="13059" max="13059" width="14.5703125" style="54" customWidth="1"/>
    <col min="13060" max="13060" width="14.85546875" style="54" customWidth="1"/>
    <col min="13061" max="13061" width="16.28515625" style="54" customWidth="1"/>
    <col min="13062" max="13062" width="14.28515625" style="54" customWidth="1"/>
    <col min="13063" max="13063" width="17.7109375" style="54" customWidth="1"/>
    <col min="13064" max="13064" width="46.42578125" style="54" customWidth="1"/>
    <col min="13065" max="13312" width="8.85546875" style="54"/>
    <col min="13313" max="13313" width="6.28515625" style="54" customWidth="1"/>
    <col min="13314" max="13314" width="69.85546875" style="54" customWidth="1"/>
    <col min="13315" max="13315" width="14.5703125" style="54" customWidth="1"/>
    <col min="13316" max="13316" width="14.85546875" style="54" customWidth="1"/>
    <col min="13317" max="13317" width="16.28515625" style="54" customWidth="1"/>
    <col min="13318" max="13318" width="14.28515625" style="54" customWidth="1"/>
    <col min="13319" max="13319" width="17.7109375" style="54" customWidth="1"/>
    <col min="13320" max="13320" width="46.42578125" style="54" customWidth="1"/>
    <col min="13321" max="13568" width="8.85546875" style="54"/>
    <col min="13569" max="13569" width="6.28515625" style="54" customWidth="1"/>
    <col min="13570" max="13570" width="69.85546875" style="54" customWidth="1"/>
    <col min="13571" max="13571" width="14.5703125" style="54" customWidth="1"/>
    <col min="13572" max="13572" width="14.85546875" style="54" customWidth="1"/>
    <col min="13573" max="13573" width="16.28515625" style="54" customWidth="1"/>
    <col min="13574" max="13574" width="14.28515625" style="54" customWidth="1"/>
    <col min="13575" max="13575" width="17.7109375" style="54" customWidth="1"/>
    <col min="13576" max="13576" width="46.42578125" style="54" customWidth="1"/>
    <col min="13577" max="13824" width="8.85546875" style="54"/>
    <col min="13825" max="13825" width="6.28515625" style="54" customWidth="1"/>
    <col min="13826" max="13826" width="69.85546875" style="54" customWidth="1"/>
    <col min="13827" max="13827" width="14.5703125" style="54" customWidth="1"/>
    <col min="13828" max="13828" width="14.85546875" style="54" customWidth="1"/>
    <col min="13829" max="13829" width="16.28515625" style="54" customWidth="1"/>
    <col min="13830" max="13830" width="14.28515625" style="54" customWidth="1"/>
    <col min="13831" max="13831" width="17.7109375" style="54" customWidth="1"/>
    <col min="13832" max="13832" width="46.42578125" style="54" customWidth="1"/>
    <col min="13833" max="14080" width="8.85546875" style="54"/>
    <col min="14081" max="14081" width="6.28515625" style="54" customWidth="1"/>
    <col min="14082" max="14082" width="69.85546875" style="54" customWidth="1"/>
    <col min="14083" max="14083" width="14.5703125" style="54" customWidth="1"/>
    <col min="14084" max="14084" width="14.85546875" style="54" customWidth="1"/>
    <col min="14085" max="14085" width="16.28515625" style="54" customWidth="1"/>
    <col min="14086" max="14086" width="14.28515625" style="54" customWidth="1"/>
    <col min="14087" max="14087" width="17.7109375" style="54" customWidth="1"/>
    <col min="14088" max="14088" width="46.42578125" style="54" customWidth="1"/>
    <col min="14089" max="14336" width="8.85546875" style="54"/>
    <col min="14337" max="14337" width="6.28515625" style="54" customWidth="1"/>
    <col min="14338" max="14338" width="69.85546875" style="54" customWidth="1"/>
    <col min="14339" max="14339" width="14.5703125" style="54" customWidth="1"/>
    <col min="14340" max="14340" width="14.85546875" style="54" customWidth="1"/>
    <col min="14341" max="14341" width="16.28515625" style="54" customWidth="1"/>
    <col min="14342" max="14342" width="14.28515625" style="54" customWidth="1"/>
    <col min="14343" max="14343" width="17.7109375" style="54" customWidth="1"/>
    <col min="14344" max="14344" width="46.42578125" style="54" customWidth="1"/>
    <col min="14345" max="14592" width="8.85546875" style="54"/>
    <col min="14593" max="14593" width="6.28515625" style="54" customWidth="1"/>
    <col min="14594" max="14594" width="69.85546875" style="54" customWidth="1"/>
    <col min="14595" max="14595" width="14.5703125" style="54" customWidth="1"/>
    <col min="14596" max="14596" width="14.85546875" style="54" customWidth="1"/>
    <col min="14597" max="14597" width="16.28515625" style="54" customWidth="1"/>
    <col min="14598" max="14598" width="14.28515625" style="54" customWidth="1"/>
    <col min="14599" max="14599" width="17.7109375" style="54" customWidth="1"/>
    <col min="14600" max="14600" width="46.42578125" style="54" customWidth="1"/>
    <col min="14601" max="14848" width="8.85546875" style="54"/>
    <col min="14849" max="14849" width="6.28515625" style="54" customWidth="1"/>
    <col min="14850" max="14850" width="69.85546875" style="54" customWidth="1"/>
    <col min="14851" max="14851" width="14.5703125" style="54" customWidth="1"/>
    <col min="14852" max="14852" width="14.85546875" style="54" customWidth="1"/>
    <col min="14853" max="14853" width="16.28515625" style="54" customWidth="1"/>
    <col min="14854" max="14854" width="14.28515625" style="54" customWidth="1"/>
    <col min="14855" max="14855" width="17.7109375" style="54" customWidth="1"/>
    <col min="14856" max="14856" width="46.42578125" style="54" customWidth="1"/>
    <col min="14857" max="15104" width="8.85546875" style="54"/>
    <col min="15105" max="15105" width="6.28515625" style="54" customWidth="1"/>
    <col min="15106" max="15106" width="69.85546875" style="54" customWidth="1"/>
    <col min="15107" max="15107" width="14.5703125" style="54" customWidth="1"/>
    <col min="15108" max="15108" width="14.85546875" style="54" customWidth="1"/>
    <col min="15109" max="15109" width="16.28515625" style="54" customWidth="1"/>
    <col min="15110" max="15110" width="14.28515625" style="54" customWidth="1"/>
    <col min="15111" max="15111" width="17.7109375" style="54" customWidth="1"/>
    <col min="15112" max="15112" width="46.42578125" style="54" customWidth="1"/>
    <col min="15113" max="15360" width="8.85546875" style="54"/>
    <col min="15361" max="15361" width="6.28515625" style="54" customWidth="1"/>
    <col min="15362" max="15362" width="69.85546875" style="54" customWidth="1"/>
    <col min="15363" max="15363" width="14.5703125" style="54" customWidth="1"/>
    <col min="15364" max="15364" width="14.85546875" style="54" customWidth="1"/>
    <col min="15365" max="15365" width="16.28515625" style="54" customWidth="1"/>
    <col min="15366" max="15366" width="14.28515625" style="54" customWidth="1"/>
    <col min="15367" max="15367" width="17.7109375" style="54" customWidth="1"/>
    <col min="15368" max="15368" width="46.42578125" style="54" customWidth="1"/>
    <col min="15369" max="15616" width="8.85546875" style="54"/>
    <col min="15617" max="15617" width="6.28515625" style="54" customWidth="1"/>
    <col min="15618" max="15618" width="69.85546875" style="54" customWidth="1"/>
    <col min="15619" max="15619" width="14.5703125" style="54" customWidth="1"/>
    <col min="15620" max="15620" width="14.85546875" style="54" customWidth="1"/>
    <col min="15621" max="15621" width="16.28515625" style="54" customWidth="1"/>
    <col min="15622" max="15622" width="14.28515625" style="54" customWidth="1"/>
    <col min="15623" max="15623" width="17.7109375" style="54" customWidth="1"/>
    <col min="15624" max="15624" width="46.42578125" style="54" customWidth="1"/>
    <col min="15625" max="15872" width="8.85546875" style="54"/>
    <col min="15873" max="15873" width="6.28515625" style="54" customWidth="1"/>
    <col min="15874" max="15874" width="69.85546875" style="54" customWidth="1"/>
    <col min="15875" max="15875" width="14.5703125" style="54" customWidth="1"/>
    <col min="15876" max="15876" width="14.85546875" style="54" customWidth="1"/>
    <col min="15877" max="15877" width="16.28515625" style="54" customWidth="1"/>
    <col min="15878" max="15878" width="14.28515625" style="54" customWidth="1"/>
    <col min="15879" max="15879" width="17.7109375" style="54" customWidth="1"/>
    <col min="15880" max="15880" width="46.42578125" style="54" customWidth="1"/>
    <col min="15881" max="16128" width="8.85546875" style="54"/>
    <col min="16129" max="16129" width="6.28515625" style="54" customWidth="1"/>
    <col min="16130" max="16130" width="69.85546875" style="54" customWidth="1"/>
    <col min="16131" max="16131" width="14.5703125" style="54" customWidth="1"/>
    <col min="16132" max="16132" width="14.85546875" style="54" customWidth="1"/>
    <col min="16133" max="16133" width="16.28515625" style="54" customWidth="1"/>
    <col min="16134" max="16134" width="14.28515625" style="54" customWidth="1"/>
    <col min="16135" max="16135" width="17.7109375" style="54" customWidth="1"/>
    <col min="16136" max="16136" width="46.42578125" style="54" customWidth="1"/>
    <col min="16137" max="16384" width="8.85546875" style="54"/>
  </cols>
  <sheetData>
    <row r="1" spans="1:8" x14ac:dyDescent="0.25">
      <c r="A1" s="163" t="s">
        <v>155</v>
      </c>
      <c r="B1" s="163"/>
      <c r="C1" s="163"/>
      <c r="D1" s="163"/>
      <c r="E1" s="163"/>
      <c r="F1" s="163"/>
      <c r="G1" s="163"/>
      <c r="H1" s="163"/>
    </row>
    <row r="2" spans="1:8" x14ac:dyDescent="0.25">
      <c r="A2" s="163" t="s">
        <v>228</v>
      </c>
      <c r="B2" s="163"/>
      <c r="C2" s="163"/>
      <c r="D2" s="163"/>
      <c r="E2" s="163"/>
      <c r="F2" s="163"/>
      <c r="G2" s="163"/>
      <c r="H2" s="163"/>
    </row>
    <row r="4" spans="1:8" ht="90" x14ac:dyDescent="0.25">
      <c r="A4" s="55" t="s">
        <v>81</v>
      </c>
      <c r="B4" s="55" t="s">
        <v>148</v>
      </c>
      <c r="C4" s="55" t="s">
        <v>149</v>
      </c>
      <c r="D4" s="55" t="s">
        <v>150</v>
      </c>
      <c r="E4" s="55" t="s">
        <v>151</v>
      </c>
      <c r="F4" s="55" t="s">
        <v>152</v>
      </c>
      <c r="G4" s="55" t="s">
        <v>153</v>
      </c>
      <c r="H4" s="55" t="s">
        <v>154</v>
      </c>
    </row>
    <row r="5" spans="1:8" s="58" customFormat="1" ht="14.25" x14ac:dyDescent="0.2">
      <c r="A5" s="56" t="s">
        <v>95</v>
      </c>
      <c r="B5" s="56" t="s">
        <v>107</v>
      </c>
      <c r="C5" s="56" t="s">
        <v>4</v>
      </c>
      <c r="D5" s="57" t="e">
        <f>Показатели!M7</f>
        <v>#DIV/0!</v>
      </c>
      <c r="E5" s="57" t="e">
        <f>IF(Показатели!N7="-",100,Показатели!N7)</f>
        <v>#DIV/0!</v>
      </c>
      <c r="F5" s="57">
        <f>(Мероприятия!I8+0.5*Мероприятия!I9)/Мероприятия!I7*100</f>
        <v>63.157894736842103</v>
      </c>
      <c r="G5" s="57" t="e">
        <f>D5*0.3+(E5-3)*0.35+F5*0.35</f>
        <v>#DIV/0!</v>
      </c>
      <c r="H5" s="56" t="e">
        <f>IF(G5&gt;=97,"Высокий уровень эффективности",IF(G5&gt;=92,"Средний уровень эффективности",IF(G5&gt;=85,"Уровень эффективности ниже среднего","Низкий уровень эффективности")))</f>
        <v>#DIV/0!</v>
      </c>
    </row>
    <row r="6" spans="1:8" ht="30" x14ac:dyDescent="0.25">
      <c r="A6" s="59" t="s">
        <v>96</v>
      </c>
      <c r="B6" s="59" t="s">
        <v>122</v>
      </c>
      <c r="C6" s="59" t="s">
        <v>4</v>
      </c>
      <c r="D6" s="60" t="e">
        <f>Показатели!M15</f>
        <v>#DIV/0!</v>
      </c>
      <c r="E6" s="60">
        <f>IF(Показатели!N15="-",100,Показатели!N15)</f>
        <v>100</v>
      </c>
      <c r="F6" s="57">
        <f>(Мероприятия!I33+0.5*Мероприятия!I34)/Мероприятия!I32*100</f>
        <v>66.666666666666657</v>
      </c>
      <c r="G6" s="60" t="e">
        <f>D6*0.3+(E6-3)*0.35+F6*0.35</f>
        <v>#DIV/0!</v>
      </c>
      <c r="H6" s="59" t="e">
        <f>IF(G6&gt;=97,"Высокий уровень эффективности",IF(G6&gt;=92,"Средний уровень эффективности",IF(G6&gt;=85,"Уровень эффективности ниже среднего","Низкий уровень эффективности")))</f>
        <v>#DIV/0!</v>
      </c>
    </row>
    <row r="7" spans="1:8" ht="30" x14ac:dyDescent="0.25">
      <c r="A7" s="59" t="s">
        <v>97</v>
      </c>
      <c r="B7" s="59" t="s">
        <v>157</v>
      </c>
      <c r="C7" s="59" t="s">
        <v>4</v>
      </c>
      <c r="D7" s="60">
        <f>Показатели!M20</f>
        <v>79.991354597169448</v>
      </c>
      <c r="E7" s="60">
        <f>IF(Показатели!N20="-",100,Показатели!N20)</f>
        <v>100</v>
      </c>
      <c r="F7" s="57">
        <f>(Мероприятия!I78+0.5*Мероприятия!I79)/Мероприятия!I77*100</f>
        <v>54.54545454545454</v>
      </c>
      <c r="G7" s="60">
        <f t="shared" ref="G7:G9" si="0">D7*0.3+(E7-3)*0.35+F7*0.35</f>
        <v>77.038315470059928</v>
      </c>
      <c r="H7" s="59" t="str">
        <f t="shared" ref="H7:H9" si="1">IF(G7&gt;=97,"Высокий уровень эффективности",IF(G7&gt;=92,"Средний уровень эффективности",IF(G7&gt;=85,"Уровень эффективности ниже среднего","Низкий уровень эффективности")))</f>
        <v>Низкий уровень эффективности</v>
      </c>
    </row>
    <row r="8" spans="1:8" ht="30" x14ac:dyDescent="0.25">
      <c r="A8" s="59" t="s">
        <v>98</v>
      </c>
      <c r="B8" s="59" t="s">
        <v>158</v>
      </c>
      <c r="C8" s="59" t="s">
        <v>33</v>
      </c>
      <c r="D8" s="60">
        <f>Показатели!M30</f>
        <v>90.804597701149419</v>
      </c>
      <c r="E8" s="60">
        <f>IF(Показатели!N30="-",100,Показатели!N30)</f>
        <v>100</v>
      </c>
      <c r="F8" s="57">
        <f>(Мероприятия!I159+0.5*Мероприятия!I160)/Мероприятия!I158*100</f>
        <v>87.5</v>
      </c>
      <c r="G8" s="60">
        <f t="shared" si="0"/>
        <v>91.816379310344814</v>
      </c>
      <c r="H8" s="59" t="str">
        <f t="shared" si="1"/>
        <v>Уровень эффективности ниже среднего</v>
      </c>
    </row>
    <row r="9" spans="1:8" ht="45" x14ac:dyDescent="0.25">
      <c r="A9" s="59" t="s">
        <v>99</v>
      </c>
      <c r="B9" s="59" t="s">
        <v>159</v>
      </c>
      <c r="C9" s="59" t="s">
        <v>4</v>
      </c>
      <c r="D9" s="60">
        <f>Показатели!M34</f>
        <v>50</v>
      </c>
      <c r="E9" s="60">
        <f>IF(Показатели!N34="-",100,Показатели!N34)</f>
        <v>100</v>
      </c>
      <c r="F9" s="57">
        <f>(Мероприятия!I194+0.5*Мероприятия!I195)/Мероприятия!I193*100</f>
        <v>50</v>
      </c>
      <c r="G9" s="60">
        <f t="shared" si="0"/>
        <v>66.449999999999989</v>
      </c>
      <c r="H9" s="59" t="str">
        <f t="shared" si="1"/>
        <v>Низкий уровень эффективности</v>
      </c>
    </row>
  </sheetData>
  <mergeCells count="2">
    <mergeCell ref="A1:H1"/>
    <mergeCell ref="A2:H2"/>
  </mergeCells>
  <pageMargins left="0.7" right="0.7" top="0.75" bottom="0.75" header="0.3" footer="0.3"/>
  <pageSetup paperSize="9" scale="6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8"/>
  <sheetViews>
    <sheetView zoomScaleNormal="100" zoomScaleSheetLayoutView="100" workbookViewId="0">
      <selection activeCell="D7" sqref="D7"/>
    </sheetView>
  </sheetViews>
  <sheetFormatPr defaultColWidth="8.85546875" defaultRowHeight="15" x14ac:dyDescent="0.25"/>
  <cols>
    <col min="1" max="1" width="4.85546875" style="78" customWidth="1"/>
    <col min="2" max="2" width="33" style="78" customWidth="1"/>
    <col min="3" max="3" width="38" style="78" customWidth="1"/>
    <col min="4" max="4" width="47.28515625" style="78" customWidth="1"/>
    <col min="5" max="5" width="51" style="78" customWidth="1"/>
    <col min="6" max="6" width="45.42578125" style="78" customWidth="1"/>
    <col min="7" max="16384" width="8.85546875" style="78"/>
  </cols>
  <sheetData>
    <row r="1" spans="1:6" x14ac:dyDescent="0.25">
      <c r="A1" s="163" t="s">
        <v>80</v>
      </c>
      <c r="B1" s="163"/>
      <c r="C1" s="163"/>
      <c r="D1" s="163"/>
      <c r="E1" s="163"/>
      <c r="F1" s="163"/>
    </row>
    <row r="3" spans="1:6" ht="30" x14ac:dyDescent="0.25">
      <c r="A3" s="79" t="s">
        <v>81</v>
      </c>
      <c r="B3" s="79" t="s">
        <v>160</v>
      </c>
      <c r="C3" s="79" t="s">
        <v>161</v>
      </c>
      <c r="D3" s="79" t="s">
        <v>162</v>
      </c>
      <c r="E3" s="79" t="s">
        <v>163</v>
      </c>
      <c r="F3" s="79" t="s">
        <v>164</v>
      </c>
    </row>
    <row r="4" spans="1:6" s="81" customFormat="1" ht="35.25" customHeight="1" x14ac:dyDescent="0.25">
      <c r="A4" s="80">
        <v>1</v>
      </c>
      <c r="B4" s="164" t="s">
        <v>233</v>
      </c>
      <c r="C4" s="164"/>
      <c r="D4" s="164"/>
      <c r="E4" s="80"/>
      <c r="F4" s="80"/>
    </row>
    <row r="5" spans="1:6" s="81" customFormat="1" ht="210" x14ac:dyDescent="0.25">
      <c r="A5" s="82" t="s">
        <v>96</v>
      </c>
      <c r="B5" s="82" t="s">
        <v>165</v>
      </c>
      <c r="C5" s="82" t="s">
        <v>166</v>
      </c>
      <c r="D5" s="82" t="s">
        <v>167</v>
      </c>
      <c r="E5" s="83" t="s">
        <v>168</v>
      </c>
      <c r="F5" s="82" t="s">
        <v>248</v>
      </c>
    </row>
    <row r="6" spans="1:6" s="81" customFormat="1" x14ac:dyDescent="0.25">
      <c r="A6" s="80" t="s">
        <v>128</v>
      </c>
      <c r="B6" s="165" t="s">
        <v>158</v>
      </c>
      <c r="C6" s="166"/>
      <c r="D6" s="167"/>
      <c r="E6" s="83"/>
      <c r="F6" s="82"/>
    </row>
    <row r="7" spans="1:6" ht="300" x14ac:dyDescent="0.25">
      <c r="A7" s="82" t="s">
        <v>100</v>
      </c>
      <c r="B7" s="82" t="s">
        <v>169</v>
      </c>
      <c r="C7" s="82" t="s">
        <v>170</v>
      </c>
      <c r="D7" s="82" t="s">
        <v>171</v>
      </c>
      <c r="E7" s="83" t="s">
        <v>179</v>
      </c>
      <c r="F7" s="82" t="s">
        <v>254</v>
      </c>
    </row>
    <row r="8" spans="1:6" ht="135" x14ac:dyDescent="0.25">
      <c r="A8" s="82" t="s">
        <v>101</v>
      </c>
      <c r="B8" s="82" t="s">
        <v>172</v>
      </c>
      <c r="C8" s="82" t="s">
        <v>173</v>
      </c>
      <c r="D8" s="82" t="s">
        <v>174</v>
      </c>
      <c r="E8" s="83" t="s">
        <v>183</v>
      </c>
      <c r="F8" s="82" t="s">
        <v>255</v>
      </c>
    </row>
  </sheetData>
  <mergeCells count="3">
    <mergeCell ref="A1:F1"/>
    <mergeCell ref="B4:D4"/>
    <mergeCell ref="B6:D6"/>
  </mergeCells>
  <pageMargins left="0.7" right="0.7" top="0.75" bottom="0.75" header="0.3" footer="0.3"/>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Мероприятия</vt:lpstr>
      <vt:lpstr>Показатели</vt:lpstr>
      <vt:lpstr>Оценка эффективности</vt:lpstr>
      <vt:lpstr>Фин_поддержка</vt:lpstr>
      <vt:lpstr>Мероприятия!Заголовки_для_печати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Юрьева Елена Сергеевна</dc:creator>
  <cp:lastModifiedBy>Жанна М. Реутова</cp:lastModifiedBy>
  <cp:lastPrinted>2026-01-29T12:51:38Z</cp:lastPrinted>
  <dcterms:created xsi:type="dcterms:W3CDTF">2023-07-06T15:43:25Z</dcterms:created>
  <dcterms:modified xsi:type="dcterms:W3CDTF">2026-01-29T12:54:13Z</dcterms:modified>
</cp:coreProperties>
</file>