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320" windowWidth="20730" windowHeight="5010"/>
  </bookViews>
  <sheets>
    <sheet name="1" sheetId="1" r:id="rId1"/>
    <sheet name="Лист2" sheetId="2" r:id="rId2"/>
    <sheet name="Лист3" sheetId="3" r:id="rId3"/>
  </sheets>
  <definedNames>
    <definedName name="_xlnm._FilterDatabase" localSheetId="0" hidden="1">'1'!$A$4:$M$717</definedName>
    <definedName name="_xlnm.Print_Titles" localSheetId="0">'1'!$4:$6</definedName>
    <definedName name="_xlnm.Print_Area" localSheetId="0">'1'!$A$1:$M$717</definedName>
  </definedNames>
  <calcPr calcId="145621"/>
</workbook>
</file>

<file path=xl/calcChain.xml><?xml version="1.0" encoding="utf-8"?>
<calcChain xmlns="http://schemas.openxmlformats.org/spreadsheetml/2006/main">
  <c r="K561" i="1" l="1"/>
  <c r="J561" i="1"/>
  <c r="I561" i="1"/>
  <c r="H561" i="1"/>
  <c r="G561" i="1"/>
  <c r="K560" i="1"/>
  <c r="J560" i="1"/>
  <c r="I560" i="1"/>
  <c r="H560" i="1"/>
  <c r="G560" i="1"/>
  <c r="K559" i="1"/>
  <c r="J559" i="1"/>
  <c r="I559" i="1"/>
  <c r="H559" i="1"/>
  <c r="G559" i="1"/>
  <c r="K558" i="1"/>
  <c r="J558" i="1"/>
  <c r="I558" i="1"/>
  <c r="H558" i="1"/>
  <c r="G558" i="1"/>
  <c r="F561" i="1"/>
  <c r="F560" i="1"/>
  <c r="F559" i="1"/>
  <c r="F558" i="1"/>
  <c r="E571" i="1"/>
  <c r="E570" i="1"/>
  <c r="E569" i="1"/>
  <c r="E568" i="1"/>
  <c r="K567" i="1"/>
  <c r="J567" i="1"/>
  <c r="I567" i="1"/>
  <c r="H567" i="1"/>
  <c r="E567" i="1" s="1"/>
  <c r="G567" i="1"/>
  <c r="F567" i="1"/>
  <c r="K557" i="1" l="1"/>
  <c r="G557" i="1"/>
  <c r="F557" i="1"/>
  <c r="K451" i="1"/>
  <c r="J451" i="1"/>
  <c r="I451" i="1"/>
  <c r="H451" i="1"/>
  <c r="K450" i="1"/>
  <c r="J450" i="1"/>
  <c r="I450" i="1"/>
  <c r="H450" i="1"/>
  <c r="K449" i="1"/>
  <c r="J449" i="1"/>
  <c r="I449" i="1"/>
  <c r="H449" i="1"/>
  <c r="K448" i="1"/>
  <c r="J448" i="1"/>
  <c r="I448" i="1"/>
  <c r="H448" i="1"/>
  <c r="K447" i="1"/>
  <c r="J447" i="1"/>
  <c r="I447" i="1"/>
  <c r="H447" i="1"/>
  <c r="K452" i="1"/>
  <c r="J452" i="1"/>
  <c r="I452" i="1"/>
  <c r="H452" i="1"/>
  <c r="E566" i="1"/>
  <c r="E565" i="1"/>
  <c r="E564" i="1"/>
  <c r="E563" i="1"/>
  <c r="K562" i="1"/>
  <c r="J562" i="1"/>
  <c r="I562" i="1"/>
  <c r="H562" i="1"/>
  <c r="G562" i="1"/>
  <c r="F562" i="1"/>
  <c r="E556" i="1"/>
  <c r="J552" i="1"/>
  <c r="E555" i="1"/>
  <c r="E554" i="1"/>
  <c r="E553" i="1"/>
  <c r="K552" i="1"/>
  <c r="H552" i="1"/>
  <c r="G552" i="1"/>
  <c r="F552" i="1"/>
  <c r="J551" i="1"/>
  <c r="I551" i="1"/>
  <c r="H551" i="1"/>
  <c r="G551" i="1"/>
  <c r="F551" i="1"/>
  <c r="H550" i="1"/>
  <c r="G550" i="1"/>
  <c r="F550" i="1"/>
  <c r="J549" i="1"/>
  <c r="I549" i="1"/>
  <c r="H549" i="1"/>
  <c r="G549" i="1"/>
  <c r="F549" i="1"/>
  <c r="J548" i="1"/>
  <c r="I548" i="1"/>
  <c r="H548" i="1"/>
  <c r="E548" i="1" s="1"/>
  <c r="G548" i="1"/>
  <c r="F548" i="1"/>
  <c r="K547" i="1"/>
  <c r="G547" i="1"/>
  <c r="E562" i="1" l="1"/>
  <c r="H557" i="1"/>
  <c r="I557" i="1"/>
  <c r="J557" i="1"/>
  <c r="F547" i="1"/>
  <c r="E549" i="1"/>
  <c r="E551" i="1"/>
  <c r="E552" i="1"/>
  <c r="H547" i="1"/>
  <c r="I550" i="1"/>
  <c r="I552" i="1"/>
  <c r="J550" i="1"/>
  <c r="J547" i="1" s="1"/>
  <c r="G284" i="1"/>
  <c r="F284" i="1"/>
  <c r="G283" i="1"/>
  <c r="F283" i="1"/>
  <c r="K284" i="1"/>
  <c r="J284" i="1"/>
  <c r="I284" i="1"/>
  <c r="K283" i="1"/>
  <c r="J283" i="1"/>
  <c r="I283" i="1"/>
  <c r="H284" i="1"/>
  <c r="H283" i="1"/>
  <c r="H296" i="1"/>
  <c r="H292" i="1" s="1"/>
  <c r="G296" i="1"/>
  <c r="F296" i="1"/>
  <c r="G295" i="1"/>
  <c r="F295" i="1"/>
  <c r="E294" i="1"/>
  <c r="E293" i="1"/>
  <c r="H290" i="1"/>
  <c r="E289" i="1"/>
  <c r="E288" i="1"/>
  <c r="E283" i="1" s="1"/>
  <c r="E299" i="1"/>
  <c r="E298" i="1"/>
  <c r="E314" i="1"/>
  <c r="E313" i="1"/>
  <c r="E309" i="1"/>
  <c r="E308" i="1"/>
  <c r="K304" i="1"/>
  <c r="J304" i="1"/>
  <c r="I304" i="1"/>
  <c r="H304" i="1"/>
  <c r="G304" i="1"/>
  <c r="F304" i="1"/>
  <c r="K303" i="1"/>
  <c r="J303" i="1"/>
  <c r="I303" i="1"/>
  <c r="H303" i="1"/>
  <c r="G303" i="1"/>
  <c r="F303" i="1"/>
  <c r="E284" i="1" l="1"/>
  <c r="E550" i="1"/>
  <c r="E547" i="1" s="1"/>
  <c r="I547" i="1"/>
  <c r="E304" i="1"/>
  <c r="F292" i="1"/>
  <c r="G292" i="1"/>
  <c r="E303" i="1"/>
  <c r="J588" i="1" l="1"/>
  <c r="I588" i="1"/>
  <c r="J613" i="1"/>
  <c r="I613" i="1"/>
  <c r="H613" i="1"/>
  <c r="K226" i="1" l="1"/>
  <c r="J226" i="1"/>
  <c r="I226" i="1"/>
  <c r="H226" i="1"/>
  <c r="G226" i="1"/>
  <c r="F226" i="1"/>
  <c r="K225" i="1"/>
  <c r="J225" i="1"/>
  <c r="I225" i="1"/>
  <c r="H225" i="1"/>
  <c r="G225" i="1"/>
  <c r="F225" i="1"/>
  <c r="K224" i="1"/>
  <c r="J224" i="1"/>
  <c r="I224" i="1"/>
  <c r="H224" i="1"/>
  <c r="G224" i="1"/>
  <c r="F224" i="1"/>
  <c r="K223" i="1"/>
  <c r="J223" i="1"/>
  <c r="I223" i="1"/>
  <c r="H223" i="1"/>
  <c r="G223" i="1"/>
  <c r="F223" i="1"/>
  <c r="I208" i="1"/>
  <c r="K208" i="1"/>
  <c r="J208" i="1"/>
  <c r="J23" i="1" s="1"/>
  <c r="K211" i="1"/>
  <c r="J211" i="1"/>
  <c r="I211" i="1"/>
  <c r="H211" i="1"/>
  <c r="H210" i="1"/>
  <c r="H209" i="1"/>
  <c r="H208" i="1"/>
  <c r="H222" i="1" l="1"/>
  <c r="K222" i="1"/>
  <c r="H207" i="1"/>
  <c r="H24" i="1"/>
  <c r="J222" i="1"/>
  <c r="I222" i="1"/>
  <c r="H23" i="1"/>
  <c r="I23" i="1"/>
  <c r="K23" i="1"/>
  <c r="J668" i="1" l="1"/>
  <c r="J667" i="1" s="1"/>
  <c r="K197" i="1" l="1"/>
  <c r="J197" i="1"/>
  <c r="I197" i="1"/>
  <c r="H197" i="1"/>
  <c r="K192" i="1"/>
  <c r="J192" i="1"/>
  <c r="I192" i="1"/>
  <c r="H192" i="1"/>
  <c r="K187" i="1"/>
  <c r="J187" i="1"/>
  <c r="I187" i="1"/>
  <c r="H187" i="1"/>
  <c r="J177" i="1"/>
  <c r="I177" i="1"/>
  <c r="H177" i="1"/>
  <c r="J172" i="1"/>
  <c r="I172" i="1"/>
  <c r="H172" i="1"/>
  <c r="J167" i="1"/>
  <c r="I167" i="1"/>
  <c r="H167" i="1"/>
  <c r="J162" i="1"/>
  <c r="I162" i="1"/>
  <c r="H162" i="1"/>
  <c r="J157" i="1"/>
  <c r="I157" i="1"/>
  <c r="H157" i="1"/>
  <c r="J152" i="1"/>
  <c r="I152" i="1"/>
  <c r="H152" i="1"/>
  <c r="J147" i="1"/>
  <c r="I147" i="1"/>
  <c r="H147" i="1"/>
  <c r="J142" i="1"/>
  <c r="I142" i="1"/>
  <c r="H142" i="1"/>
  <c r="J137" i="1"/>
  <c r="I137" i="1"/>
  <c r="H137" i="1"/>
  <c r="J132" i="1"/>
  <c r="I132" i="1"/>
  <c r="H132" i="1"/>
  <c r="J127" i="1"/>
  <c r="I127" i="1"/>
  <c r="H127" i="1"/>
  <c r="J122" i="1"/>
  <c r="I122" i="1"/>
  <c r="H122" i="1"/>
  <c r="J117" i="1"/>
  <c r="I117" i="1"/>
  <c r="H117" i="1"/>
  <c r="J112" i="1"/>
  <c r="I112" i="1"/>
  <c r="H112" i="1"/>
  <c r="J107" i="1"/>
  <c r="I107" i="1"/>
  <c r="H107" i="1"/>
  <c r="J102" i="1"/>
  <c r="I102" i="1"/>
  <c r="H102" i="1"/>
  <c r="J97" i="1"/>
  <c r="I97" i="1"/>
  <c r="H97" i="1"/>
  <c r="J92" i="1"/>
  <c r="I92" i="1"/>
  <c r="H92" i="1"/>
  <c r="J87" i="1"/>
  <c r="I87" i="1"/>
  <c r="H87" i="1"/>
  <c r="J82" i="1"/>
  <c r="I82" i="1"/>
  <c r="H82" i="1"/>
  <c r="I78" i="1"/>
  <c r="I77" i="1" s="1"/>
  <c r="H78" i="1"/>
  <c r="H77" i="1" s="1"/>
  <c r="J77" i="1"/>
  <c r="J72" i="1"/>
  <c r="I72" i="1"/>
  <c r="H72" i="1"/>
  <c r="J67" i="1"/>
  <c r="I67" i="1"/>
  <c r="H67" i="1"/>
  <c r="J62" i="1"/>
  <c r="I62" i="1"/>
  <c r="H62" i="1"/>
  <c r="J57" i="1"/>
  <c r="I57" i="1"/>
  <c r="H57" i="1"/>
  <c r="J52" i="1"/>
  <c r="I52" i="1"/>
  <c r="H52" i="1"/>
  <c r="H48" i="1"/>
  <c r="H47" i="1" s="1"/>
  <c r="J47" i="1"/>
  <c r="I47" i="1"/>
  <c r="H44" i="1"/>
  <c r="I44" i="1"/>
  <c r="J44" i="1"/>
  <c r="H45" i="1"/>
  <c r="I45" i="1"/>
  <c r="J45" i="1"/>
  <c r="H46" i="1"/>
  <c r="I46" i="1"/>
  <c r="J46" i="1"/>
  <c r="J43" i="1"/>
  <c r="K259" i="1"/>
  <c r="J259" i="1"/>
  <c r="I259" i="1"/>
  <c r="H259" i="1"/>
  <c r="K258" i="1"/>
  <c r="J258" i="1"/>
  <c r="I258" i="1"/>
  <c r="H258" i="1"/>
  <c r="K246" i="1"/>
  <c r="J246" i="1"/>
  <c r="I246" i="1"/>
  <c r="H246" i="1"/>
  <c r="K245" i="1"/>
  <c r="J245" i="1"/>
  <c r="I245" i="1"/>
  <c r="H245" i="1"/>
  <c r="K244" i="1"/>
  <c r="J244" i="1"/>
  <c r="I244" i="1"/>
  <c r="H244" i="1"/>
  <c r="K243" i="1"/>
  <c r="J243" i="1"/>
  <c r="I243" i="1"/>
  <c r="H243" i="1"/>
  <c r="K237" i="1"/>
  <c r="J237" i="1"/>
  <c r="I237" i="1"/>
  <c r="H237" i="1"/>
  <c r="K232" i="1"/>
  <c r="J232" i="1"/>
  <c r="I232" i="1"/>
  <c r="H232" i="1"/>
  <c r="K227" i="1"/>
  <c r="J227" i="1"/>
  <c r="I227" i="1"/>
  <c r="H227" i="1"/>
  <c r="H217" i="1"/>
  <c r="K210" i="1"/>
  <c r="J210" i="1"/>
  <c r="I210" i="1"/>
  <c r="K209" i="1"/>
  <c r="J209" i="1"/>
  <c r="I209" i="1"/>
  <c r="K212" i="1"/>
  <c r="J212" i="1"/>
  <c r="I212" i="1"/>
  <c r="H212" i="1"/>
  <c r="E279" i="1"/>
  <c r="E278" i="1"/>
  <c r="K274" i="1"/>
  <c r="J274" i="1"/>
  <c r="I274" i="1"/>
  <c r="H274" i="1"/>
  <c r="G274" i="1"/>
  <c r="F274" i="1"/>
  <c r="E274" i="1"/>
  <c r="K273" i="1"/>
  <c r="J273" i="1"/>
  <c r="I273" i="1"/>
  <c r="H273" i="1"/>
  <c r="G273" i="1"/>
  <c r="F273" i="1"/>
  <c r="J377" i="1"/>
  <c r="I377" i="1"/>
  <c r="H377" i="1"/>
  <c r="J372" i="1"/>
  <c r="I372" i="1"/>
  <c r="H372" i="1"/>
  <c r="J371" i="1"/>
  <c r="J316" i="1" s="1"/>
  <c r="I371" i="1"/>
  <c r="I316" i="1" s="1"/>
  <c r="H371" i="1"/>
  <c r="H316" i="1" s="1"/>
  <c r="J370" i="1"/>
  <c r="J315" i="1" s="1"/>
  <c r="I370" i="1"/>
  <c r="I315" i="1" s="1"/>
  <c r="I312" i="1" s="1"/>
  <c r="H370" i="1"/>
  <c r="H315" i="1" s="1"/>
  <c r="J369" i="1"/>
  <c r="I369" i="1"/>
  <c r="H369" i="1"/>
  <c r="J368" i="1"/>
  <c r="I368" i="1"/>
  <c r="H368" i="1"/>
  <c r="J362" i="1"/>
  <c r="I362" i="1"/>
  <c r="H362" i="1"/>
  <c r="J357" i="1"/>
  <c r="I357" i="1"/>
  <c r="H357" i="1"/>
  <c r="J352" i="1"/>
  <c r="I352" i="1"/>
  <c r="H352" i="1"/>
  <c r="J351" i="1"/>
  <c r="I351" i="1"/>
  <c r="H351" i="1"/>
  <c r="J350" i="1"/>
  <c r="I350" i="1"/>
  <c r="H350" i="1"/>
  <c r="J349" i="1"/>
  <c r="I349" i="1"/>
  <c r="H349" i="1"/>
  <c r="J348" i="1"/>
  <c r="I348" i="1"/>
  <c r="H348" i="1"/>
  <c r="J343" i="1"/>
  <c r="J342" i="1" s="1"/>
  <c r="I343" i="1"/>
  <c r="I342" i="1" s="1"/>
  <c r="H343" i="1"/>
  <c r="H342" i="1" s="1"/>
  <c r="J337" i="1"/>
  <c r="I337" i="1"/>
  <c r="H337" i="1"/>
  <c r="J332" i="1"/>
  <c r="I332" i="1"/>
  <c r="H332" i="1"/>
  <c r="J327" i="1"/>
  <c r="I327" i="1"/>
  <c r="H327" i="1"/>
  <c r="J326" i="1"/>
  <c r="I326" i="1"/>
  <c r="H326" i="1"/>
  <c r="H281" i="1" s="1"/>
  <c r="H276" i="1" s="1"/>
  <c r="J325" i="1"/>
  <c r="J280" i="1" s="1"/>
  <c r="I325" i="1"/>
  <c r="H325" i="1"/>
  <c r="J324" i="1"/>
  <c r="I324" i="1"/>
  <c r="H324" i="1"/>
  <c r="I323" i="1"/>
  <c r="J575" i="1"/>
  <c r="I575" i="1"/>
  <c r="H575" i="1"/>
  <c r="J542" i="1"/>
  <c r="I542" i="1"/>
  <c r="H542" i="1"/>
  <c r="J537" i="1"/>
  <c r="I537" i="1"/>
  <c r="H537" i="1"/>
  <c r="J532" i="1"/>
  <c r="I532" i="1"/>
  <c r="H532" i="1"/>
  <c r="J527" i="1"/>
  <c r="I527" i="1"/>
  <c r="H527" i="1"/>
  <c r="J526" i="1"/>
  <c r="I526" i="1"/>
  <c r="H526" i="1"/>
  <c r="J525" i="1"/>
  <c r="I525" i="1"/>
  <c r="H525" i="1"/>
  <c r="J524" i="1"/>
  <c r="I524" i="1"/>
  <c r="H524" i="1"/>
  <c r="J523" i="1"/>
  <c r="I523" i="1"/>
  <c r="H523" i="1"/>
  <c r="J517" i="1"/>
  <c r="I517" i="1"/>
  <c r="H517" i="1"/>
  <c r="J512" i="1"/>
  <c r="I512" i="1"/>
  <c r="H512" i="1"/>
  <c r="J507" i="1"/>
  <c r="I507" i="1"/>
  <c r="H507" i="1"/>
  <c r="J502" i="1"/>
  <c r="I502" i="1"/>
  <c r="H502" i="1"/>
  <c r="J497" i="1"/>
  <c r="I497" i="1"/>
  <c r="H497" i="1"/>
  <c r="J496" i="1"/>
  <c r="I496" i="1"/>
  <c r="H496" i="1"/>
  <c r="J495" i="1"/>
  <c r="I495" i="1"/>
  <c r="H495" i="1"/>
  <c r="J494" i="1"/>
  <c r="I494" i="1"/>
  <c r="H494" i="1"/>
  <c r="J493" i="1"/>
  <c r="I493" i="1"/>
  <c r="H493" i="1"/>
  <c r="J487" i="1"/>
  <c r="I487" i="1"/>
  <c r="H487" i="1"/>
  <c r="J486" i="1"/>
  <c r="I486" i="1"/>
  <c r="H486" i="1"/>
  <c r="J485" i="1"/>
  <c r="I485" i="1"/>
  <c r="H485" i="1"/>
  <c r="J484" i="1"/>
  <c r="I484" i="1"/>
  <c r="H484" i="1"/>
  <c r="J483" i="1"/>
  <c r="I483" i="1"/>
  <c r="H483" i="1"/>
  <c r="J477" i="1"/>
  <c r="I477" i="1"/>
  <c r="H477" i="1"/>
  <c r="J472" i="1"/>
  <c r="I472" i="1"/>
  <c r="H472" i="1"/>
  <c r="J469" i="1"/>
  <c r="I469" i="1"/>
  <c r="H469" i="1"/>
  <c r="J468" i="1"/>
  <c r="I468" i="1"/>
  <c r="H468" i="1"/>
  <c r="J462" i="1"/>
  <c r="I462" i="1"/>
  <c r="H462" i="1"/>
  <c r="J461" i="1"/>
  <c r="I461" i="1"/>
  <c r="H461" i="1"/>
  <c r="J460" i="1"/>
  <c r="I460" i="1"/>
  <c r="H460" i="1"/>
  <c r="J459" i="1"/>
  <c r="I459" i="1"/>
  <c r="H459" i="1"/>
  <c r="J458" i="1"/>
  <c r="I458" i="1"/>
  <c r="H458" i="1"/>
  <c r="J442" i="1"/>
  <c r="I442" i="1"/>
  <c r="H442" i="1"/>
  <c r="J437" i="1"/>
  <c r="I437" i="1"/>
  <c r="H437" i="1"/>
  <c r="J432" i="1"/>
  <c r="I432" i="1"/>
  <c r="H432" i="1"/>
  <c r="J428" i="1"/>
  <c r="J427" i="1" s="1"/>
  <c r="I428" i="1"/>
  <c r="I427" i="1" s="1"/>
  <c r="H428" i="1"/>
  <c r="H427" i="1" s="1"/>
  <c r="J426" i="1"/>
  <c r="I426" i="1"/>
  <c r="H426" i="1"/>
  <c r="J425" i="1"/>
  <c r="I425" i="1"/>
  <c r="H425" i="1"/>
  <c r="J424" i="1"/>
  <c r="I424" i="1"/>
  <c r="H424" i="1"/>
  <c r="J423" i="1"/>
  <c r="J417" i="1"/>
  <c r="I417" i="1"/>
  <c r="H417" i="1"/>
  <c r="J412" i="1"/>
  <c r="I412" i="1"/>
  <c r="H412" i="1"/>
  <c r="J409" i="1"/>
  <c r="I409" i="1"/>
  <c r="I389" i="1" s="1"/>
  <c r="H409" i="1"/>
  <c r="J408" i="1"/>
  <c r="J388" i="1" s="1"/>
  <c r="J383" i="1" s="1"/>
  <c r="I408" i="1"/>
  <c r="H408" i="1"/>
  <c r="H388" i="1" s="1"/>
  <c r="J402" i="1"/>
  <c r="I402" i="1"/>
  <c r="H402" i="1"/>
  <c r="J397" i="1"/>
  <c r="I397" i="1"/>
  <c r="H397" i="1"/>
  <c r="J392" i="1"/>
  <c r="I392" i="1"/>
  <c r="H392" i="1"/>
  <c r="J389" i="1"/>
  <c r="J384" i="1" s="1"/>
  <c r="J612" i="1"/>
  <c r="I612" i="1"/>
  <c r="H612" i="1"/>
  <c r="J611" i="1"/>
  <c r="I611" i="1"/>
  <c r="H611" i="1"/>
  <c r="J610" i="1"/>
  <c r="I610" i="1"/>
  <c r="H610" i="1"/>
  <c r="J609" i="1"/>
  <c r="I609" i="1"/>
  <c r="H609" i="1"/>
  <c r="J602" i="1"/>
  <c r="I602" i="1"/>
  <c r="H602" i="1"/>
  <c r="J601" i="1"/>
  <c r="I601" i="1"/>
  <c r="I581" i="1" s="1"/>
  <c r="H601" i="1"/>
  <c r="H581" i="1" s="1"/>
  <c r="J600" i="1"/>
  <c r="J580" i="1" s="1"/>
  <c r="I600" i="1"/>
  <c r="I580" i="1" s="1"/>
  <c r="H600" i="1"/>
  <c r="H580" i="1" s="1"/>
  <c r="J599" i="1"/>
  <c r="I599" i="1"/>
  <c r="H599" i="1"/>
  <c r="J598" i="1"/>
  <c r="I598" i="1"/>
  <c r="H598" i="1"/>
  <c r="J592" i="1"/>
  <c r="I592" i="1"/>
  <c r="H592" i="1"/>
  <c r="J587" i="1"/>
  <c r="I587" i="1"/>
  <c r="H587" i="1"/>
  <c r="J584" i="1"/>
  <c r="J579" i="1" s="1"/>
  <c r="I584" i="1"/>
  <c r="H584" i="1"/>
  <c r="H579" i="1" s="1"/>
  <c r="J583" i="1"/>
  <c r="I583" i="1"/>
  <c r="H583" i="1"/>
  <c r="J581" i="1"/>
  <c r="J712" i="1"/>
  <c r="I712" i="1"/>
  <c r="H712" i="1"/>
  <c r="J707" i="1"/>
  <c r="I707" i="1"/>
  <c r="H707" i="1"/>
  <c r="J702" i="1"/>
  <c r="I702" i="1"/>
  <c r="H702" i="1"/>
  <c r="J697" i="1"/>
  <c r="I697" i="1"/>
  <c r="H697" i="1"/>
  <c r="J696" i="1"/>
  <c r="J691" i="1" s="1"/>
  <c r="I696" i="1"/>
  <c r="I691" i="1" s="1"/>
  <c r="H696" i="1"/>
  <c r="H691" i="1" s="1"/>
  <c r="J695" i="1"/>
  <c r="J690" i="1" s="1"/>
  <c r="I695" i="1"/>
  <c r="I690" i="1" s="1"/>
  <c r="H695" i="1"/>
  <c r="H690" i="1" s="1"/>
  <c r="J694" i="1"/>
  <c r="J689" i="1" s="1"/>
  <c r="I694" i="1"/>
  <c r="I689" i="1" s="1"/>
  <c r="H694" i="1"/>
  <c r="H689" i="1" s="1"/>
  <c r="J693" i="1"/>
  <c r="I693" i="1"/>
  <c r="H693" i="1"/>
  <c r="H688" i="1" s="1"/>
  <c r="J572" i="1" l="1"/>
  <c r="J38" i="1"/>
  <c r="I39" i="1"/>
  <c r="H39" i="1"/>
  <c r="I572" i="1"/>
  <c r="I385" i="1"/>
  <c r="J39" i="1"/>
  <c r="J385" i="1"/>
  <c r="J386" i="1"/>
  <c r="H386" i="1"/>
  <c r="H312" i="1"/>
  <c r="I384" i="1"/>
  <c r="H385" i="1"/>
  <c r="H20" i="1" s="1"/>
  <c r="I386" i="1"/>
  <c r="H291" i="1"/>
  <c r="H287" i="1" s="1"/>
  <c r="H311" i="1"/>
  <c r="H306" i="1" s="1"/>
  <c r="H301" i="1"/>
  <c r="J312" i="1"/>
  <c r="H310" i="1"/>
  <c r="H300" i="1"/>
  <c r="I296" i="1"/>
  <c r="I311" i="1"/>
  <c r="I306" i="1" s="1"/>
  <c r="I301" i="1"/>
  <c r="I291" i="1"/>
  <c r="I300" i="1"/>
  <c r="I295" i="1"/>
  <c r="I310" i="1"/>
  <c r="I290" i="1"/>
  <c r="J301" i="1"/>
  <c r="J296" i="1"/>
  <c r="J311" i="1"/>
  <c r="J306" i="1" s="1"/>
  <c r="J291" i="1"/>
  <c r="J290" i="1"/>
  <c r="J295" i="1"/>
  <c r="J292" i="1" s="1"/>
  <c r="J310" i="1"/>
  <c r="J300" i="1"/>
  <c r="I582" i="1"/>
  <c r="H423" i="1"/>
  <c r="H383" i="1" s="1"/>
  <c r="I320" i="1"/>
  <c r="I265" i="1" s="1"/>
  <c r="I25" i="1" s="1"/>
  <c r="J321" i="1"/>
  <c r="J266" i="1" s="1"/>
  <c r="J261" i="1" s="1"/>
  <c r="I318" i="1"/>
  <c r="I407" i="1"/>
  <c r="H467" i="1"/>
  <c r="H482" i="1"/>
  <c r="I692" i="1"/>
  <c r="I388" i="1"/>
  <c r="J467" i="1"/>
  <c r="J407" i="1"/>
  <c r="I492" i="1"/>
  <c r="J522" i="1"/>
  <c r="H457" i="1"/>
  <c r="I467" i="1"/>
  <c r="I43" i="1"/>
  <c r="I38" i="1" s="1"/>
  <c r="H597" i="1"/>
  <c r="J482" i="1"/>
  <c r="I347" i="1"/>
  <c r="H367" i="1"/>
  <c r="J19" i="1"/>
  <c r="J323" i="1"/>
  <c r="J322" i="1" s="1"/>
  <c r="H320" i="1"/>
  <c r="H265" i="1" s="1"/>
  <c r="H25" i="1" s="1"/>
  <c r="I321" i="1"/>
  <c r="I266" i="1" s="1"/>
  <c r="I24" i="1"/>
  <c r="I207" i="1"/>
  <c r="J24" i="1"/>
  <c r="J207" i="1"/>
  <c r="K24" i="1"/>
  <c r="K207" i="1"/>
  <c r="I457" i="1"/>
  <c r="H572" i="1"/>
  <c r="H321" i="1"/>
  <c r="H266" i="1" s="1"/>
  <c r="J275" i="1"/>
  <c r="J319" i="1"/>
  <c r="H280" i="1"/>
  <c r="I281" i="1"/>
  <c r="I276" i="1" s="1"/>
  <c r="J692" i="1"/>
  <c r="J457" i="1"/>
  <c r="H522" i="1"/>
  <c r="I522" i="1"/>
  <c r="I280" i="1"/>
  <c r="I275" i="1" s="1"/>
  <c r="J281" i="1"/>
  <c r="J276" i="1" s="1"/>
  <c r="I482" i="1"/>
  <c r="H492" i="1"/>
  <c r="H323" i="1"/>
  <c r="H322" i="1" s="1"/>
  <c r="K217" i="1"/>
  <c r="H407" i="1"/>
  <c r="J422" i="1"/>
  <c r="J217" i="1"/>
  <c r="I217" i="1"/>
  <c r="J42" i="1"/>
  <c r="H43" i="1"/>
  <c r="H38" i="1" s="1"/>
  <c r="E273" i="1"/>
  <c r="J582" i="1"/>
  <c r="I597" i="1"/>
  <c r="I322" i="1"/>
  <c r="J347" i="1"/>
  <c r="H692" i="1"/>
  <c r="J597" i="1"/>
  <c r="J492" i="1"/>
  <c r="I367" i="1"/>
  <c r="J367" i="1"/>
  <c r="I579" i="1"/>
  <c r="I319" i="1"/>
  <c r="J320" i="1"/>
  <c r="J265" i="1" s="1"/>
  <c r="H319" i="1"/>
  <c r="H347" i="1"/>
  <c r="J387" i="1"/>
  <c r="H389" i="1"/>
  <c r="H384" i="1" s="1"/>
  <c r="I423" i="1"/>
  <c r="I422" i="1" s="1"/>
  <c r="H582" i="1"/>
  <c r="H608" i="1"/>
  <c r="H607" i="1" s="1"/>
  <c r="I608" i="1"/>
  <c r="I607" i="1" s="1"/>
  <c r="J608" i="1"/>
  <c r="J607" i="1" s="1"/>
  <c r="H687" i="1"/>
  <c r="I688" i="1"/>
  <c r="I687" i="1" s="1"/>
  <c r="J688" i="1"/>
  <c r="J687" i="1" s="1"/>
  <c r="K672" i="1"/>
  <c r="J672" i="1"/>
  <c r="I672" i="1"/>
  <c r="H672" i="1"/>
  <c r="G672" i="1"/>
  <c r="H21" i="1" l="1"/>
  <c r="I262" i="1"/>
  <c r="J20" i="1"/>
  <c r="I260" i="1"/>
  <c r="I19" i="1"/>
  <c r="H422" i="1"/>
  <c r="I21" i="1"/>
  <c r="J297" i="1"/>
  <c r="I20" i="1"/>
  <c r="I387" i="1"/>
  <c r="I383" i="1"/>
  <c r="J287" i="1"/>
  <c r="J285" i="1"/>
  <c r="J40" i="1" s="1"/>
  <c r="I305" i="1"/>
  <c r="I302" i="1" s="1"/>
  <c r="I307" i="1"/>
  <c r="J21" i="1"/>
  <c r="I292" i="1"/>
  <c r="H285" i="1"/>
  <c r="H297" i="1"/>
  <c r="I287" i="1"/>
  <c r="I285" i="1"/>
  <c r="I40" i="1" s="1"/>
  <c r="H262" i="1"/>
  <c r="J307" i="1"/>
  <c r="J305" i="1"/>
  <c r="J302" i="1" s="1"/>
  <c r="I297" i="1"/>
  <c r="H305" i="1"/>
  <c r="H302" i="1" s="1"/>
  <c r="H307" i="1"/>
  <c r="I286" i="1"/>
  <c r="I41" i="1" s="1"/>
  <c r="H260" i="1"/>
  <c r="J286" i="1"/>
  <c r="J41" i="1" s="1"/>
  <c r="I317" i="1"/>
  <c r="J26" i="1"/>
  <c r="H318" i="1"/>
  <c r="H317" i="1" s="1"/>
  <c r="J382" i="1"/>
  <c r="J25" i="1"/>
  <c r="H286" i="1"/>
  <c r="H261" i="1"/>
  <c r="H26" i="1"/>
  <c r="I261" i="1"/>
  <c r="I257" i="1" s="1"/>
  <c r="I26" i="1"/>
  <c r="J318" i="1"/>
  <c r="J317" i="1" s="1"/>
  <c r="I42" i="1"/>
  <c r="I382" i="1"/>
  <c r="H275" i="1"/>
  <c r="H277" i="1"/>
  <c r="H272" i="1" s="1"/>
  <c r="J277" i="1"/>
  <c r="J272" i="1" s="1"/>
  <c r="J262" i="1"/>
  <c r="J260" i="1"/>
  <c r="J257" i="1" s="1"/>
  <c r="H42" i="1"/>
  <c r="I277" i="1"/>
  <c r="I272" i="1" s="1"/>
  <c r="H387" i="1"/>
  <c r="H19" i="1"/>
  <c r="J578" i="1"/>
  <c r="H578" i="1"/>
  <c r="I578" i="1"/>
  <c r="G633" i="1"/>
  <c r="I282" i="1" l="1"/>
  <c r="H257" i="1"/>
  <c r="J282" i="1"/>
  <c r="H282" i="1"/>
  <c r="J577" i="1"/>
  <c r="J18" i="1"/>
  <c r="I577" i="1"/>
  <c r="I18" i="1"/>
  <c r="H577" i="1"/>
  <c r="H18" i="1"/>
  <c r="H382" i="1"/>
  <c r="K641" i="1"/>
  <c r="J641" i="1"/>
  <c r="I641" i="1"/>
  <c r="H641" i="1"/>
  <c r="G641" i="1"/>
  <c r="K640" i="1"/>
  <c r="J640" i="1"/>
  <c r="I640" i="1"/>
  <c r="H640" i="1"/>
  <c r="G640" i="1"/>
  <c r="K639" i="1"/>
  <c r="J639" i="1"/>
  <c r="I639" i="1"/>
  <c r="H639" i="1"/>
  <c r="G639" i="1"/>
  <c r="K638" i="1"/>
  <c r="J638" i="1"/>
  <c r="I638" i="1"/>
  <c r="H638" i="1"/>
  <c r="G638" i="1"/>
  <c r="F641" i="1"/>
  <c r="F640" i="1"/>
  <c r="F639" i="1"/>
  <c r="F638" i="1"/>
  <c r="E651" i="1"/>
  <c r="E650" i="1"/>
  <c r="E649" i="1"/>
  <c r="E648" i="1"/>
  <c r="K647" i="1"/>
  <c r="J647" i="1"/>
  <c r="I647" i="1"/>
  <c r="H647" i="1"/>
  <c r="G647" i="1"/>
  <c r="F647" i="1"/>
  <c r="G358" i="1"/>
  <c r="E647" i="1" l="1"/>
  <c r="K46" i="1"/>
  <c r="G46" i="1"/>
  <c r="F46" i="1"/>
  <c r="K45" i="1"/>
  <c r="G45" i="1"/>
  <c r="F45" i="1"/>
  <c r="K44" i="1"/>
  <c r="K39" i="1" s="1"/>
  <c r="G44" i="1"/>
  <c r="F44" i="1"/>
  <c r="F43" i="1"/>
  <c r="E206" i="1"/>
  <c r="E205" i="1"/>
  <c r="E204" i="1"/>
  <c r="E203" i="1"/>
  <c r="K202" i="1"/>
  <c r="J202" i="1"/>
  <c r="I202" i="1"/>
  <c r="H202" i="1"/>
  <c r="G202" i="1"/>
  <c r="F202" i="1"/>
  <c r="G182" i="1"/>
  <c r="G178" i="1"/>
  <c r="G177" i="1" s="1"/>
  <c r="G172" i="1"/>
  <c r="G43" i="1" l="1"/>
  <c r="E202" i="1"/>
  <c r="G698" i="1"/>
  <c r="G488" i="1" l="1"/>
  <c r="G613" i="1"/>
  <c r="G328" i="1" l="1"/>
  <c r="G594" i="1"/>
  <c r="G210" i="1" l="1"/>
  <c r="G209" i="1"/>
  <c r="G208" i="1"/>
  <c r="F210" i="1"/>
  <c r="F209" i="1"/>
  <c r="F208" i="1"/>
  <c r="E221" i="1"/>
  <c r="E220" i="1"/>
  <c r="E219" i="1"/>
  <c r="E218" i="1"/>
  <c r="G217" i="1"/>
  <c r="F217" i="1"/>
  <c r="E217" i="1" l="1"/>
  <c r="G572" i="1"/>
  <c r="G542" i="1"/>
  <c r="G537" i="1"/>
  <c r="G532" i="1"/>
  <c r="G527" i="1"/>
  <c r="G526" i="1"/>
  <c r="G525" i="1"/>
  <c r="G524" i="1"/>
  <c r="G523" i="1"/>
  <c r="G517" i="1"/>
  <c r="G512" i="1"/>
  <c r="G507" i="1"/>
  <c r="G502" i="1"/>
  <c r="G497" i="1"/>
  <c r="G496" i="1"/>
  <c r="G495" i="1"/>
  <c r="G494" i="1"/>
  <c r="G493" i="1"/>
  <c r="G487" i="1"/>
  <c r="G486" i="1"/>
  <c r="G485" i="1"/>
  <c r="G484" i="1"/>
  <c r="G483" i="1"/>
  <c r="G477" i="1"/>
  <c r="G472" i="1"/>
  <c r="G469" i="1"/>
  <c r="G468" i="1"/>
  <c r="G462" i="1"/>
  <c r="G461" i="1"/>
  <c r="G460" i="1"/>
  <c r="G459" i="1"/>
  <c r="G458" i="1"/>
  <c r="G452" i="1"/>
  <c r="G451" i="1"/>
  <c r="G450" i="1"/>
  <c r="G449" i="1"/>
  <c r="G448" i="1"/>
  <c r="G442" i="1"/>
  <c r="G437" i="1"/>
  <c r="G434" i="1"/>
  <c r="G432" i="1" s="1"/>
  <c r="G427" i="1"/>
  <c r="G426" i="1"/>
  <c r="G386" i="1" s="1"/>
  <c r="G425" i="1"/>
  <c r="G423" i="1"/>
  <c r="G417" i="1"/>
  <c r="G412" i="1"/>
  <c r="G409" i="1"/>
  <c r="G389" i="1" s="1"/>
  <c r="G408" i="1"/>
  <c r="G388" i="1" s="1"/>
  <c r="G383" i="1" s="1"/>
  <c r="G402" i="1"/>
  <c r="G397" i="1"/>
  <c r="G392" i="1"/>
  <c r="G197" i="1"/>
  <c r="G192" i="1"/>
  <c r="G187" i="1"/>
  <c r="G167" i="1"/>
  <c r="G162" i="1"/>
  <c r="G157" i="1"/>
  <c r="G152" i="1"/>
  <c r="G147" i="1"/>
  <c r="G142" i="1"/>
  <c r="G137" i="1"/>
  <c r="G132" i="1"/>
  <c r="G127" i="1"/>
  <c r="G122" i="1"/>
  <c r="G117" i="1"/>
  <c r="G112" i="1"/>
  <c r="G107" i="1"/>
  <c r="G102" i="1"/>
  <c r="G97" i="1"/>
  <c r="G92" i="1"/>
  <c r="G87" i="1"/>
  <c r="G82" i="1"/>
  <c r="G77" i="1"/>
  <c r="G72" i="1"/>
  <c r="G67" i="1"/>
  <c r="G62" i="1"/>
  <c r="G57" i="1"/>
  <c r="G52" i="1"/>
  <c r="G47" i="1"/>
  <c r="G385" i="1" l="1"/>
  <c r="G467" i="1"/>
  <c r="G447" i="1"/>
  <c r="G482" i="1"/>
  <c r="G492" i="1"/>
  <c r="G522" i="1"/>
  <c r="G407" i="1"/>
  <c r="G457" i="1"/>
  <c r="G42" i="1"/>
  <c r="G387" i="1"/>
  <c r="G424" i="1"/>
  <c r="G422" i="1" s="1"/>
  <c r="G384" i="1" l="1"/>
  <c r="G382" i="1"/>
  <c r="G267" i="1" l="1"/>
  <c r="G266" i="1"/>
  <c r="G265" i="1"/>
  <c r="G264" i="1"/>
  <c r="G263" i="1"/>
  <c r="G237" i="1"/>
  <c r="G232" i="1"/>
  <c r="G227" i="1"/>
  <c r="G262" i="1" l="1"/>
  <c r="G669" i="1"/>
  <c r="G677" i="1"/>
  <c r="G642" i="1"/>
  <c r="G632" i="1"/>
  <c r="E201" i="1" l="1"/>
  <c r="E200" i="1"/>
  <c r="E199" i="1"/>
  <c r="E198" i="1"/>
  <c r="F197" i="1"/>
  <c r="E196" i="1"/>
  <c r="E195" i="1"/>
  <c r="E194" i="1"/>
  <c r="E193" i="1"/>
  <c r="F192" i="1"/>
  <c r="E191" i="1"/>
  <c r="E190" i="1"/>
  <c r="E189" i="1"/>
  <c r="E188" i="1"/>
  <c r="F187" i="1"/>
  <c r="E186" i="1"/>
  <c r="E185" i="1"/>
  <c r="E184" i="1"/>
  <c r="E183" i="1"/>
  <c r="K182" i="1"/>
  <c r="J182" i="1"/>
  <c r="I182" i="1"/>
  <c r="H182" i="1"/>
  <c r="F182" i="1"/>
  <c r="E181" i="1"/>
  <c r="E180" i="1"/>
  <c r="E179" i="1"/>
  <c r="E178" i="1"/>
  <c r="K177" i="1"/>
  <c r="F177" i="1"/>
  <c r="E176" i="1"/>
  <c r="E175" i="1"/>
  <c r="E174" i="1"/>
  <c r="E173" i="1"/>
  <c r="K172" i="1"/>
  <c r="F172" i="1"/>
  <c r="E171" i="1"/>
  <c r="E170" i="1"/>
  <c r="E169" i="1"/>
  <c r="E168" i="1"/>
  <c r="K167" i="1"/>
  <c r="F167" i="1"/>
  <c r="E166" i="1"/>
  <c r="E165" i="1"/>
  <c r="E164" i="1"/>
  <c r="E163" i="1"/>
  <c r="K162" i="1"/>
  <c r="F162" i="1"/>
  <c r="E161" i="1"/>
  <c r="E160" i="1"/>
  <c r="E159" i="1"/>
  <c r="E158" i="1"/>
  <c r="K157" i="1"/>
  <c r="F157" i="1"/>
  <c r="E156" i="1"/>
  <c r="E155" i="1"/>
  <c r="E154" i="1"/>
  <c r="E153" i="1"/>
  <c r="K152" i="1"/>
  <c r="F152" i="1"/>
  <c r="E151" i="1"/>
  <c r="E150" i="1"/>
  <c r="E149" i="1"/>
  <c r="E148" i="1"/>
  <c r="K147" i="1"/>
  <c r="F147" i="1"/>
  <c r="E146" i="1"/>
  <c r="E145" i="1"/>
  <c r="E144" i="1"/>
  <c r="E143" i="1"/>
  <c r="K142" i="1"/>
  <c r="F142" i="1"/>
  <c r="E141" i="1"/>
  <c r="E140" i="1"/>
  <c r="E139" i="1"/>
  <c r="E138" i="1"/>
  <c r="K137" i="1"/>
  <c r="F137" i="1"/>
  <c r="E136" i="1"/>
  <c r="E135" i="1"/>
  <c r="E134" i="1"/>
  <c r="E133" i="1"/>
  <c r="K132" i="1"/>
  <c r="F132" i="1"/>
  <c r="E131" i="1"/>
  <c r="E130" i="1"/>
  <c r="E129" i="1"/>
  <c r="E128" i="1"/>
  <c r="K127" i="1"/>
  <c r="F127" i="1"/>
  <c r="E126" i="1"/>
  <c r="E125" i="1"/>
  <c r="E124" i="1"/>
  <c r="E123" i="1"/>
  <c r="K122" i="1"/>
  <c r="F122" i="1"/>
  <c r="E121" i="1"/>
  <c r="E120" i="1"/>
  <c r="E119" i="1"/>
  <c r="E118" i="1"/>
  <c r="K117" i="1"/>
  <c r="F117" i="1"/>
  <c r="E116" i="1"/>
  <c r="E115" i="1"/>
  <c r="E114" i="1"/>
  <c r="E113" i="1"/>
  <c r="K112" i="1"/>
  <c r="F112" i="1"/>
  <c r="E111" i="1"/>
  <c r="E110" i="1"/>
  <c r="E109" i="1"/>
  <c r="E108" i="1"/>
  <c r="K107" i="1"/>
  <c r="F107" i="1"/>
  <c r="E106" i="1"/>
  <c r="E105" i="1"/>
  <c r="E104" i="1"/>
  <c r="E103" i="1"/>
  <c r="K102" i="1"/>
  <c r="F102" i="1"/>
  <c r="E101" i="1"/>
  <c r="E100" i="1"/>
  <c r="E99" i="1"/>
  <c r="E98" i="1"/>
  <c r="K97" i="1"/>
  <c r="F97" i="1"/>
  <c r="E96" i="1"/>
  <c r="E95" i="1"/>
  <c r="E94" i="1"/>
  <c r="E93" i="1"/>
  <c r="K92" i="1"/>
  <c r="F92" i="1"/>
  <c r="E91" i="1"/>
  <c r="E90" i="1"/>
  <c r="E89" i="1"/>
  <c r="E88" i="1"/>
  <c r="K87" i="1"/>
  <c r="F87" i="1"/>
  <c r="E86" i="1"/>
  <c r="E85" i="1"/>
  <c r="E84" i="1"/>
  <c r="E83" i="1"/>
  <c r="K82" i="1"/>
  <c r="F82" i="1"/>
  <c r="E81" i="1"/>
  <c r="E80" i="1"/>
  <c r="E79" i="1"/>
  <c r="K78" i="1"/>
  <c r="E78" i="1" s="1"/>
  <c r="F77" i="1"/>
  <c r="E76" i="1"/>
  <c r="E75" i="1"/>
  <c r="E74" i="1"/>
  <c r="E73" i="1"/>
  <c r="K72" i="1"/>
  <c r="F72" i="1"/>
  <c r="E71" i="1"/>
  <c r="E70" i="1"/>
  <c r="E69" i="1"/>
  <c r="E68" i="1"/>
  <c r="K67" i="1"/>
  <c r="F67" i="1"/>
  <c r="E66" i="1"/>
  <c r="E65" i="1"/>
  <c r="E64" i="1"/>
  <c r="K63" i="1"/>
  <c r="F62" i="1"/>
  <c r="E61" i="1"/>
  <c r="E60" i="1"/>
  <c r="E59" i="1"/>
  <c r="E58" i="1"/>
  <c r="K57" i="1"/>
  <c r="F57" i="1"/>
  <c r="E56" i="1"/>
  <c r="E55" i="1"/>
  <c r="E54" i="1"/>
  <c r="E53" i="1"/>
  <c r="K52" i="1"/>
  <c r="F52" i="1"/>
  <c r="E51" i="1"/>
  <c r="E50" i="1"/>
  <c r="E49" i="1"/>
  <c r="E48" i="1"/>
  <c r="K47" i="1"/>
  <c r="F47" i="1"/>
  <c r="F42" i="1"/>
  <c r="K62" i="1" l="1"/>
  <c r="K43" i="1"/>
  <c r="K38" i="1" s="1"/>
  <c r="K77" i="1"/>
  <c r="E177" i="1"/>
  <c r="E197" i="1"/>
  <c r="E44" i="1"/>
  <c r="E67" i="1"/>
  <c r="E46" i="1"/>
  <c r="E45" i="1"/>
  <c r="E77" i="1"/>
  <c r="E57" i="1"/>
  <c r="E97" i="1"/>
  <c r="E117" i="1"/>
  <c r="E137" i="1"/>
  <c r="E147" i="1"/>
  <c r="E82" i="1"/>
  <c r="E92" i="1"/>
  <c r="E157" i="1"/>
  <c r="E162" i="1"/>
  <c r="E172" i="1"/>
  <c r="E187" i="1"/>
  <c r="E47" i="1"/>
  <c r="E52" i="1"/>
  <c r="E107" i="1"/>
  <c r="E122" i="1"/>
  <c r="E132" i="1"/>
  <c r="E87" i="1"/>
  <c r="E127" i="1"/>
  <c r="E142" i="1"/>
  <c r="E152" i="1"/>
  <c r="E72" i="1"/>
  <c r="E102" i="1"/>
  <c r="E112" i="1"/>
  <c r="E167" i="1"/>
  <c r="E182" i="1"/>
  <c r="E192" i="1"/>
  <c r="E63" i="1"/>
  <c r="E62" i="1" s="1"/>
  <c r="E43" i="1" l="1"/>
  <c r="K42" i="1"/>
  <c r="K426" i="1"/>
  <c r="K425" i="1"/>
  <c r="F426" i="1"/>
  <c r="F425" i="1"/>
  <c r="F424" i="1"/>
  <c r="F423" i="1"/>
  <c r="E446" i="1"/>
  <c r="E445" i="1"/>
  <c r="E444" i="1"/>
  <c r="E443" i="1"/>
  <c r="K442" i="1"/>
  <c r="F442" i="1"/>
  <c r="E42" i="1" l="1"/>
  <c r="E442" i="1"/>
  <c r="K434" i="1" l="1"/>
  <c r="K424" i="1" s="1"/>
  <c r="F672" i="1" l="1"/>
  <c r="F671" i="1"/>
  <c r="F670" i="1"/>
  <c r="F669" i="1"/>
  <c r="F668" i="1"/>
  <c r="F662" i="1"/>
  <c r="F657" i="1"/>
  <c r="F652" i="1"/>
  <c r="F642" i="1"/>
  <c r="F621" i="1"/>
  <c r="F637" i="1"/>
  <c r="F632" i="1"/>
  <c r="F627" i="1"/>
  <c r="F624" i="1"/>
  <c r="F623" i="1"/>
  <c r="F614" i="1"/>
  <c r="F609" i="1" s="1"/>
  <c r="F613" i="1"/>
  <c r="F611" i="1"/>
  <c r="F610" i="1"/>
  <c r="F608" i="1"/>
  <c r="F602" i="1"/>
  <c r="F601" i="1"/>
  <c r="F581" i="1" s="1"/>
  <c r="F600" i="1"/>
  <c r="F599" i="1"/>
  <c r="F598" i="1"/>
  <c r="F592" i="1"/>
  <c r="F587" i="1"/>
  <c r="F584" i="1"/>
  <c r="F579" i="1" s="1"/>
  <c r="F583" i="1"/>
  <c r="F572" i="1"/>
  <c r="F542" i="1"/>
  <c r="F538" i="1"/>
  <c r="F523" i="1" s="1"/>
  <c r="F532" i="1"/>
  <c r="F527" i="1"/>
  <c r="F526" i="1"/>
  <c r="F525" i="1"/>
  <c r="F524" i="1"/>
  <c r="F517" i="1"/>
  <c r="F512" i="1"/>
  <c r="F507" i="1"/>
  <c r="F502" i="1"/>
  <c r="F497" i="1"/>
  <c r="F496" i="1"/>
  <c r="F495" i="1"/>
  <c r="F494" i="1"/>
  <c r="F493" i="1"/>
  <c r="F487" i="1"/>
  <c r="F486" i="1"/>
  <c r="F485" i="1"/>
  <c r="F484" i="1"/>
  <c r="F483" i="1"/>
  <c r="F477" i="1"/>
  <c r="F472" i="1"/>
  <c r="F469" i="1"/>
  <c r="F468" i="1"/>
  <c r="F462" i="1"/>
  <c r="F461" i="1"/>
  <c r="F460" i="1"/>
  <c r="F459" i="1"/>
  <c r="F458" i="1"/>
  <c r="F452" i="1"/>
  <c r="F451" i="1"/>
  <c r="F450" i="1"/>
  <c r="F385" i="1" s="1"/>
  <c r="F449" i="1"/>
  <c r="F448" i="1"/>
  <c r="F437" i="1"/>
  <c r="F432" i="1"/>
  <c r="F427" i="1"/>
  <c r="F417" i="1"/>
  <c r="F412" i="1"/>
  <c r="F409" i="1"/>
  <c r="F408" i="1"/>
  <c r="F388" i="1" s="1"/>
  <c r="F404" i="1"/>
  <c r="F402" i="1" s="1"/>
  <c r="F397" i="1"/>
  <c r="F392" i="1"/>
  <c r="F377" i="1"/>
  <c r="F372" i="1"/>
  <c r="F371" i="1"/>
  <c r="F316" i="1" s="1"/>
  <c r="F370" i="1"/>
  <c r="F315" i="1" s="1"/>
  <c r="F369" i="1"/>
  <c r="F368" i="1"/>
  <c r="F362" i="1"/>
  <c r="F357" i="1"/>
  <c r="F352" i="1"/>
  <c r="F351" i="1"/>
  <c r="F350" i="1"/>
  <c r="F349" i="1"/>
  <c r="F348" i="1"/>
  <c r="F342" i="1"/>
  <c r="F337" i="1"/>
  <c r="F328" i="1"/>
  <c r="F324" i="1"/>
  <c r="F386" i="1" l="1"/>
  <c r="F383" i="1"/>
  <c r="F312" i="1"/>
  <c r="F310" i="1"/>
  <c r="F300" i="1"/>
  <c r="F301" i="1"/>
  <c r="F311" i="1"/>
  <c r="F306" i="1" s="1"/>
  <c r="F347" i="1"/>
  <c r="F537" i="1"/>
  <c r="F336" i="1"/>
  <c r="F332" i="1" s="1"/>
  <c r="F582" i="1"/>
  <c r="F335" i="1"/>
  <c r="F457" i="1"/>
  <c r="F482" i="1"/>
  <c r="F578" i="1"/>
  <c r="F367" i="1"/>
  <c r="F522" i="1"/>
  <c r="F407" i="1"/>
  <c r="F492" i="1"/>
  <c r="F622" i="1"/>
  <c r="F389" i="1"/>
  <c r="F384" i="1" s="1"/>
  <c r="F467" i="1"/>
  <c r="F619" i="1"/>
  <c r="F667" i="1"/>
  <c r="F447" i="1"/>
  <c r="F607" i="1"/>
  <c r="F612" i="1"/>
  <c r="F319" i="1"/>
  <c r="F422" i="1"/>
  <c r="F597" i="1"/>
  <c r="F620" i="1"/>
  <c r="F618" i="1"/>
  <c r="F580" i="1"/>
  <c r="F577" i="1" s="1"/>
  <c r="F323" i="1"/>
  <c r="F712" i="1"/>
  <c r="F707" i="1"/>
  <c r="F702" i="1"/>
  <c r="F698" i="1"/>
  <c r="F697" i="1" s="1"/>
  <c r="F696" i="1"/>
  <c r="F691" i="1" s="1"/>
  <c r="F695" i="1"/>
  <c r="F690" i="1" s="1"/>
  <c r="F694" i="1"/>
  <c r="F689" i="1" s="1"/>
  <c r="F297" i="1" l="1"/>
  <c r="F305" i="1"/>
  <c r="F307" i="1"/>
  <c r="F302" i="1" s="1"/>
  <c r="F331" i="1"/>
  <c r="F21" i="1" s="1"/>
  <c r="F291" i="1"/>
  <c r="F286" i="1" s="1"/>
  <c r="F330" i="1"/>
  <c r="F325" i="1" s="1"/>
  <c r="F290" i="1"/>
  <c r="F19" i="1"/>
  <c r="F387" i="1"/>
  <c r="F617" i="1"/>
  <c r="F693" i="1"/>
  <c r="F688" i="1" s="1"/>
  <c r="F687" i="1" s="1"/>
  <c r="F382" i="1"/>
  <c r="F318" i="1"/>
  <c r="F326" i="1" l="1"/>
  <c r="F327" i="1"/>
  <c r="F285" i="1"/>
  <c r="F20" i="1" s="1"/>
  <c r="F287" i="1"/>
  <c r="F282" i="1" s="1"/>
  <c r="F18" i="1"/>
  <c r="F321" i="1"/>
  <c r="F281" i="1"/>
  <c r="F276" i="1" s="1"/>
  <c r="F692" i="1"/>
  <c r="F322" i="1"/>
  <c r="F320" i="1"/>
  <c r="F317" i="1" s="1"/>
  <c r="F280" i="1"/>
  <c r="K624" i="1"/>
  <c r="J624" i="1"/>
  <c r="I624" i="1"/>
  <c r="H624" i="1"/>
  <c r="G624" i="1"/>
  <c r="K623" i="1"/>
  <c r="J623" i="1"/>
  <c r="I623" i="1"/>
  <c r="H623" i="1"/>
  <c r="G623" i="1"/>
  <c r="F29" i="1"/>
  <c r="F28" i="1"/>
  <c r="F271" i="1"/>
  <c r="F266" i="1" s="1"/>
  <c r="F270" i="1"/>
  <c r="E269" i="1"/>
  <c r="E264" i="1" s="1"/>
  <c r="E268" i="1"/>
  <c r="E263" i="1" s="1"/>
  <c r="F264" i="1"/>
  <c r="F263" i="1"/>
  <c r="E259" i="1"/>
  <c r="E258" i="1"/>
  <c r="F257" i="1"/>
  <c r="E256" i="1"/>
  <c r="E255" i="1"/>
  <c r="E254" i="1"/>
  <c r="E253" i="1"/>
  <c r="F252" i="1"/>
  <c r="E252" i="1" s="1"/>
  <c r="G251" i="1"/>
  <c r="F251" i="1"/>
  <c r="G250" i="1"/>
  <c r="F250" i="1"/>
  <c r="G249" i="1"/>
  <c r="G39" i="1" s="1"/>
  <c r="F249" i="1"/>
  <c r="G248" i="1"/>
  <c r="G38" i="1" s="1"/>
  <c r="F248" i="1"/>
  <c r="F247" i="1" s="1"/>
  <c r="E247" i="1" s="1"/>
  <c r="E246" i="1"/>
  <c r="E245" i="1"/>
  <c r="E244" i="1"/>
  <c r="E243" i="1"/>
  <c r="G242" i="1"/>
  <c r="F242" i="1"/>
  <c r="E241" i="1"/>
  <c r="E240" i="1"/>
  <c r="E239" i="1"/>
  <c r="E238" i="1"/>
  <c r="F237" i="1"/>
  <c r="E236" i="1"/>
  <c r="E235" i="1"/>
  <c r="E234" i="1"/>
  <c r="E233" i="1"/>
  <c r="F232" i="1"/>
  <c r="E231" i="1"/>
  <c r="E230" i="1"/>
  <c r="E225" i="1" s="1"/>
  <c r="E229" i="1"/>
  <c r="E228" i="1"/>
  <c r="E223" i="1" s="1"/>
  <c r="F227" i="1"/>
  <c r="E216" i="1"/>
  <c r="E215" i="1"/>
  <c r="E214" i="1"/>
  <c r="E213" i="1"/>
  <c r="G212" i="1"/>
  <c r="F212" i="1"/>
  <c r="G211" i="1"/>
  <c r="F211" i="1"/>
  <c r="E226" i="1" l="1"/>
  <c r="F38" i="1"/>
  <c r="G24" i="1"/>
  <c r="F39" i="1"/>
  <c r="E249" i="1"/>
  <c r="E224" i="1"/>
  <c r="F26" i="1"/>
  <c r="F24" i="1"/>
  <c r="F23" i="1"/>
  <c r="F275" i="1"/>
  <c r="F277" i="1"/>
  <c r="F272" i="1" s="1"/>
  <c r="E248" i="1"/>
  <c r="E624" i="1"/>
  <c r="E211" i="1"/>
  <c r="E212" i="1"/>
  <c r="E227" i="1"/>
  <c r="E237" i="1"/>
  <c r="F267" i="1"/>
  <c r="E242" i="1"/>
  <c r="G207" i="1"/>
  <c r="E232" i="1"/>
  <c r="E210" i="1"/>
  <c r="E209" i="1"/>
  <c r="E39" i="1" s="1"/>
  <c r="E208" i="1"/>
  <c r="F207" i="1"/>
  <c r="F265" i="1"/>
  <c r="F222" i="1"/>
  <c r="E38" i="1" l="1"/>
  <c r="F25" i="1"/>
  <c r="G23" i="1"/>
  <c r="E24" i="1"/>
  <c r="E207" i="1"/>
  <c r="F262" i="1"/>
  <c r="G222" i="1"/>
  <c r="E23" i="1" l="1"/>
  <c r="E222" i="1"/>
  <c r="K712" i="1" l="1"/>
  <c r="K707" i="1"/>
  <c r="K702" i="1"/>
  <c r="K697" i="1"/>
  <c r="K696" i="1"/>
  <c r="K691" i="1" s="1"/>
  <c r="K695" i="1"/>
  <c r="K694" i="1"/>
  <c r="K689" i="1" s="1"/>
  <c r="K690" i="1"/>
  <c r="K693" i="1" l="1"/>
  <c r="K692" i="1" l="1"/>
  <c r="K688" i="1"/>
  <c r="K687" i="1"/>
  <c r="E686" i="1" l="1"/>
  <c r="E685" i="1"/>
  <c r="E684" i="1"/>
  <c r="E683" i="1"/>
  <c r="K682" i="1"/>
  <c r="J682" i="1"/>
  <c r="I682" i="1"/>
  <c r="H682" i="1"/>
  <c r="G682" i="1"/>
  <c r="F682" i="1"/>
  <c r="E681" i="1"/>
  <c r="E680" i="1"/>
  <c r="E679" i="1"/>
  <c r="E678" i="1"/>
  <c r="K677" i="1"/>
  <c r="J677" i="1"/>
  <c r="I677" i="1"/>
  <c r="H677" i="1"/>
  <c r="F677" i="1"/>
  <c r="E676" i="1"/>
  <c r="E675" i="1"/>
  <c r="E674" i="1"/>
  <c r="E673" i="1"/>
  <c r="E671" i="1"/>
  <c r="E670" i="1"/>
  <c r="E669" i="1"/>
  <c r="K668" i="1"/>
  <c r="I668" i="1"/>
  <c r="I667" i="1" s="1"/>
  <c r="H668" i="1"/>
  <c r="G668" i="1"/>
  <c r="H667" i="1"/>
  <c r="E666" i="1"/>
  <c r="E665" i="1"/>
  <c r="E664" i="1"/>
  <c r="E663" i="1"/>
  <c r="K662" i="1"/>
  <c r="J662" i="1"/>
  <c r="I662" i="1"/>
  <c r="H662" i="1"/>
  <c r="G662" i="1"/>
  <c r="E661" i="1"/>
  <c r="E660" i="1"/>
  <c r="E659" i="1"/>
  <c r="E658" i="1"/>
  <c r="K657" i="1"/>
  <c r="J657" i="1"/>
  <c r="I657" i="1"/>
  <c r="H657" i="1"/>
  <c r="G657" i="1"/>
  <c r="E656" i="1"/>
  <c r="E655" i="1"/>
  <c r="E654" i="1"/>
  <c r="E653" i="1"/>
  <c r="K652" i="1"/>
  <c r="J652" i="1"/>
  <c r="I652" i="1"/>
  <c r="H652" i="1"/>
  <c r="G652" i="1"/>
  <c r="E646" i="1"/>
  <c r="E645" i="1"/>
  <c r="E644" i="1"/>
  <c r="E643" i="1"/>
  <c r="K642" i="1"/>
  <c r="J642" i="1"/>
  <c r="I642" i="1"/>
  <c r="H642" i="1"/>
  <c r="K621" i="1"/>
  <c r="J621" i="1"/>
  <c r="I621" i="1"/>
  <c r="H621" i="1"/>
  <c r="K620" i="1"/>
  <c r="G619" i="1"/>
  <c r="E636" i="1"/>
  <c r="E635" i="1"/>
  <c r="E634" i="1"/>
  <c r="E633" i="1"/>
  <c r="K632" i="1"/>
  <c r="J632" i="1"/>
  <c r="I632" i="1"/>
  <c r="H632" i="1"/>
  <c r="E631" i="1"/>
  <c r="E630" i="1"/>
  <c r="E629" i="1"/>
  <c r="E628" i="1"/>
  <c r="K627" i="1"/>
  <c r="J627" i="1"/>
  <c r="I627" i="1"/>
  <c r="H627" i="1"/>
  <c r="G627" i="1"/>
  <c r="J622" i="1"/>
  <c r="I622" i="1"/>
  <c r="K622" i="1"/>
  <c r="H622" i="1"/>
  <c r="G622" i="1"/>
  <c r="G621" i="1"/>
  <c r="J620" i="1"/>
  <c r="I620" i="1"/>
  <c r="H620" i="1"/>
  <c r="K619" i="1"/>
  <c r="J619" i="1"/>
  <c r="I619" i="1"/>
  <c r="H619" i="1"/>
  <c r="E642" i="1" l="1"/>
  <c r="K637" i="1"/>
  <c r="J618" i="1"/>
  <c r="E682" i="1"/>
  <c r="G618" i="1"/>
  <c r="E672" i="1"/>
  <c r="E640" i="1"/>
  <c r="E620" i="1" s="1"/>
  <c r="E668" i="1"/>
  <c r="E667" i="1" s="1"/>
  <c r="K618" i="1"/>
  <c r="K617" i="1" s="1"/>
  <c r="E638" i="1"/>
  <c r="H618" i="1"/>
  <c r="H617" i="1" s="1"/>
  <c r="E677" i="1"/>
  <c r="G637" i="1"/>
  <c r="K667" i="1"/>
  <c r="E627" i="1"/>
  <c r="E652" i="1"/>
  <c r="G620" i="1"/>
  <c r="G667" i="1"/>
  <c r="E632" i="1"/>
  <c r="J617" i="1"/>
  <c r="J637" i="1"/>
  <c r="E657" i="1"/>
  <c r="E662" i="1"/>
  <c r="H637" i="1"/>
  <c r="E641" i="1"/>
  <c r="E621" i="1" s="1"/>
  <c r="I637" i="1"/>
  <c r="E639" i="1"/>
  <c r="E619" i="1" s="1"/>
  <c r="E623" i="1"/>
  <c r="I618" i="1"/>
  <c r="I617" i="1" s="1"/>
  <c r="K36" i="1"/>
  <c r="J36" i="1"/>
  <c r="I36" i="1"/>
  <c r="H36" i="1"/>
  <c r="G36" i="1"/>
  <c r="F36" i="1"/>
  <c r="K35" i="1"/>
  <c r="J35" i="1"/>
  <c r="I35" i="1"/>
  <c r="H35" i="1"/>
  <c r="G35" i="1"/>
  <c r="F35" i="1"/>
  <c r="K34" i="1"/>
  <c r="J34" i="1"/>
  <c r="I34" i="1"/>
  <c r="H34" i="1"/>
  <c r="G34" i="1"/>
  <c r="F34" i="1"/>
  <c r="K33" i="1"/>
  <c r="J33" i="1"/>
  <c r="I33" i="1"/>
  <c r="H33" i="1"/>
  <c r="G33" i="1"/>
  <c r="F33" i="1"/>
  <c r="E36" i="1"/>
  <c r="E35" i="1"/>
  <c r="K351" i="1"/>
  <c r="G351" i="1"/>
  <c r="K350" i="1"/>
  <c r="G350" i="1"/>
  <c r="K349" i="1"/>
  <c r="G349" i="1"/>
  <c r="K348" i="1"/>
  <c r="G348" i="1"/>
  <c r="E351" i="1"/>
  <c r="E350" i="1"/>
  <c r="E364" i="1"/>
  <c r="E34" i="1" s="1"/>
  <c r="E363" i="1"/>
  <c r="K362" i="1"/>
  <c r="G362" i="1"/>
  <c r="E359" i="1"/>
  <c r="E358" i="1"/>
  <c r="K357" i="1"/>
  <c r="G357" i="1"/>
  <c r="E341" i="1"/>
  <c r="E340" i="1"/>
  <c r="E339" i="1"/>
  <c r="E338" i="1"/>
  <c r="K337" i="1"/>
  <c r="G337" i="1"/>
  <c r="E334" i="1"/>
  <c r="E333" i="1"/>
  <c r="K332" i="1"/>
  <c r="G332" i="1"/>
  <c r="E296" i="1" l="1"/>
  <c r="K291" i="1"/>
  <c r="K296" i="1"/>
  <c r="K311" i="1"/>
  <c r="K301" i="1"/>
  <c r="G310" i="1"/>
  <c r="G290" i="1"/>
  <c r="G300" i="1"/>
  <c r="K290" i="1"/>
  <c r="K310" i="1"/>
  <c r="K300" i="1"/>
  <c r="K295" i="1"/>
  <c r="G291" i="1"/>
  <c r="G286" i="1" s="1"/>
  <c r="G311" i="1"/>
  <c r="G306" i="1" s="1"/>
  <c r="H41" i="1" s="1"/>
  <c r="G301" i="1"/>
  <c r="G25" i="1"/>
  <c r="G26" i="1"/>
  <c r="G617" i="1"/>
  <c r="E357" i="1"/>
  <c r="H32" i="1"/>
  <c r="I32" i="1"/>
  <c r="K32" i="1"/>
  <c r="J32" i="1"/>
  <c r="G32" i="1"/>
  <c r="E337" i="1"/>
  <c r="E622" i="1"/>
  <c r="E618" i="1"/>
  <c r="E617" i="1" s="1"/>
  <c r="E637" i="1"/>
  <c r="E33" i="1"/>
  <c r="E32" i="1" s="1"/>
  <c r="E362" i="1"/>
  <c r="F32" i="1"/>
  <c r="K287" i="1" l="1"/>
  <c r="K285" i="1"/>
  <c r="K292" i="1"/>
  <c r="E295" i="1"/>
  <c r="E292" i="1" s="1"/>
  <c r="G297" i="1"/>
  <c r="E300" i="1"/>
  <c r="K297" i="1"/>
  <c r="E290" i="1"/>
  <c r="G285" i="1"/>
  <c r="G287" i="1"/>
  <c r="G282" i="1" s="1"/>
  <c r="K307" i="1"/>
  <c r="G307" i="1"/>
  <c r="G302" i="1" s="1"/>
  <c r="G305" i="1"/>
  <c r="H40" i="1" s="1"/>
  <c r="E310" i="1"/>
  <c r="K286" i="1"/>
  <c r="E285" i="1" l="1"/>
  <c r="K282" i="1"/>
  <c r="G614" i="1"/>
  <c r="G598" i="1" l="1"/>
  <c r="E441" i="1" l="1"/>
  <c r="E440" i="1"/>
  <c r="E439" i="1"/>
  <c r="E438" i="1"/>
  <c r="K437" i="1"/>
  <c r="E437" i="1"/>
  <c r="K611" i="1" l="1"/>
  <c r="G611" i="1"/>
  <c r="K610" i="1"/>
  <c r="G610" i="1"/>
  <c r="G609" i="1"/>
  <c r="G608" i="1"/>
  <c r="E616" i="1"/>
  <c r="E611" i="1" s="1"/>
  <c r="E615" i="1"/>
  <c r="E610" i="1" s="1"/>
  <c r="K614" i="1"/>
  <c r="K609" i="1" s="1"/>
  <c r="K613" i="1"/>
  <c r="G612" i="1"/>
  <c r="K601" i="1"/>
  <c r="G601" i="1"/>
  <c r="K600" i="1"/>
  <c r="G600" i="1"/>
  <c r="K599" i="1"/>
  <c r="G599" i="1"/>
  <c r="K598" i="1"/>
  <c r="E606" i="1"/>
  <c r="E601" i="1" s="1"/>
  <c r="E605" i="1"/>
  <c r="E600" i="1" s="1"/>
  <c r="E604" i="1"/>
  <c r="E599" i="1" s="1"/>
  <c r="E603" i="1"/>
  <c r="E598" i="1" s="1"/>
  <c r="K602" i="1"/>
  <c r="G602" i="1"/>
  <c r="K496" i="1"/>
  <c r="K495" i="1"/>
  <c r="K494" i="1"/>
  <c r="K493" i="1"/>
  <c r="E496" i="1"/>
  <c r="E495" i="1"/>
  <c r="E519" i="1"/>
  <c r="E494" i="1" s="1"/>
  <c r="E518" i="1"/>
  <c r="E493" i="1" s="1"/>
  <c r="K517" i="1"/>
  <c r="K486" i="1"/>
  <c r="K485" i="1"/>
  <c r="K484" i="1"/>
  <c r="K483" i="1"/>
  <c r="E491" i="1"/>
  <c r="E486" i="1" s="1"/>
  <c r="E490" i="1"/>
  <c r="E485" i="1" s="1"/>
  <c r="E489" i="1"/>
  <c r="E484" i="1" s="1"/>
  <c r="E488" i="1"/>
  <c r="K487" i="1"/>
  <c r="K461" i="1"/>
  <c r="K460" i="1"/>
  <c r="K459" i="1"/>
  <c r="K458" i="1"/>
  <c r="E466" i="1"/>
  <c r="E461" i="1" s="1"/>
  <c r="E465" i="1"/>
  <c r="E460" i="1" s="1"/>
  <c r="E464" i="1"/>
  <c r="E459" i="1" s="1"/>
  <c r="E463" i="1"/>
  <c r="E458" i="1" s="1"/>
  <c r="K462" i="1"/>
  <c r="E456" i="1"/>
  <c r="E451" i="1" s="1"/>
  <c r="E455" i="1"/>
  <c r="E450" i="1" s="1"/>
  <c r="E454" i="1"/>
  <c r="E449" i="1" s="1"/>
  <c r="E453" i="1"/>
  <c r="E448" i="1" s="1"/>
  <c r="E483" i="1" l="1"/>
  <c r="E613" i="1"/>
  <c r="E608" i="1" s="1"/>
  <c r="K612" i="1"/>
  <c r="E614" i="1"/>
  <c r="E609" i="1" s="1"/>
  <c r="E517" i="1"/>
  <c r="E492" i="1" s="1"/>
  <c r="E452" i="1"/>
  <c r="E487" i="1"/>
  <c r="K608" i="1"/>
  <c r="E462" i="1"/>
  <c r="E602" i="1"/>
  <c r="E612" i="1" l="1"/>
  <c r="E576" i="1"/>
  <c r="E575" i="1"/>
  <c r="E574" i="1"/>
  <c r="E573" i="1"/>
  <c r="K572" i="1"/>
  <c r="E560" i="1" l="1"/>
  <c r="E561" i="1"/>
  <c r="E559" i="1"/>
  <c r="E558" i="1"/>
  <c r="E572" i="1"/>
  <c r="E557" i="1" l="1"/>
  <c r="K538" i="1"/>
  <c r="K533" i="1"/>
  <c r="K543" i="1"/>
  <c r="K528" i="1"/>
  <c r="K428" i="1"/>
  <c r="K423" i="1" s="1"/>
  <c r="K473" i="1"/>
  <c r="K583" i="1" l="1"/>
  <c r="E346" i="1" l="1"/>
  <c r="E345" i="1"/>
  <c r="E344" i="1"/>
  <c r="E531" i="1"/>
  <c r="E530" i="1"/>
  <c r="E529" i="1"/>
  <c r="E701" i="1"/>
  <c r="E700" i="1"/>
  <c r="E699" i="1"/>
  <c r="E704" i="1"/>
  <c r="E706" i="1"/>
  <c r="E705" i="1"/>
  <c r="E708" i="1"/>
  <c r="E711" i="1"/>
  <c r="E710" i="1"/>
  <c r="E716" i="1"/>
  <c r="E715" i="1"/>
  <c r="E713" i="1"/>
  <c r="E311" i="1" l="1"/>
  <c r="E301" i="1"/>
  <c r="E297" i="1" s="1"/>
  <c r="N394" i="1"/>
  <c r="N399" i="1"/>
  <c r="N544" i="1"/>
  <c r="N539" i="1"/>
  <c r="N534" i="1"/>
  <c r="N529" i="1"/>
  <c r="N514" i="1"/>
  <c r="N509" i="1"/>
  <c r="N504" i="1"/>
  <c r="N499" i="1"/>
  <c r="N484" i="1"/>
  <c r="N479" i="1"/>
  <c r="N474" i="1"/>
  <c r="N459" i="1"/>
  <c r="N449" i="1"/>
  <c r="N434" i="1"/>
  <c r="N429" i="1"/>
  <c r="N419" i="1"/>
  <c r="N414" i="1"/>
  <c r="K409" i="1"/>
  <c r="E398" i="1"/>
  <c r="E416" i="1"/>
  <c r="E415" i="1"/>
  <c r="E421" i="1"/>
  <c r="E420" i="1"/>
  <c r="E307" i="1" l="1"/>
  <c r="F14" i="1"/>
  <c r="G323" i="1" l="1"/>
  <c r="K323" i="1"/>
  <c r="K523" i="1" l="1"/>
  <c r="N409" i="1"/>
  <c r="K408" i="1"/>
  <c r="N524" i="1" l="1"/>
  <c r="K407" i="1"/>
  <c r="K388" i="1"/>
  <c r="K457" i="1" l="1"/>
  <c r="E457" i="1" l="1"/>
  <c r="K482" i="1" l="1"/>
  <c r="E482" i="1" l="1"/>
  <c r="K324" i="1"/>
  <c r="E328" i="1"/>
  <c r="E371" i="1" l="1"/>
  <c r="E316" i="1" s="1"/>
  <c r="E370" i="1"/>
  <c r="K371" i="1"/>
  <c r="K316" i="1" s="1"/>
  <c r="G371" i="1"/>
  <c r="G316" i="1" s="1"/>
  <c r="K370" i="1"/>
  <c r="K315" i="1" s="1"/>
  <c r="K305" i="1" s="1"/>
  <c r="G370" i="1"/>
  <c r="G315" i="1" s="1"/>
  <c r="K312" i="1" l="1"/>
  <c r="K306" i="1"/>
  <c r="K302" i="1" s="1"/>
  <c r="G312" i="1"/>
  <c r="E315" i="1"/>
  <c r="E305" i="1" s="1"/>
  <c r="F40" i="1" s="1"/>
  <c r="E306" i="1"/>
  <c r="K584" i="1"/>
  <c r="G584" i="1"/>
  <c r="G583" i="1"/>
  <c r="E312" i="1" l="1"/>
  <c r="F41" i="1"/>
  <c r="F37" i="1" s="1"/>
  <c r="E302" i="1"/>
  <c r="E591" i="1"/>
  <c r="E590" i="1"/>
  <c r="E589" i="1"/>
  <c r="E588" i="1"/>
  <c r="K587" i="1"/>
  <c r="G587" i="1"/>
  <c r="E587" i="1" l="1"/>
  <c r="K468" i="1"/>
  <c r="K383" i="1" s="1"/>
  <c r="K469" i="1"/>
  <c r="N469" i="1" l="1"/>
  <c r="E476" i="1"/>
  <c r="E475" i="1"/>
  <c r="E474" i="1"/>
  <c r="E473" i="1"/>
  <c r="K472" i="1"/>
  <c r="K477" i="1"/>
  <c r="E479" i="1"/>
  <c r="E481" i="1" l="1"/>
  <c r="E472" i="1"/>
  <c r="E480" i="1"/>
  <c r="E477" i="1"/>
  <c r="E478" i="1"/>
  <c r="E436" i="1"/>
  <c r="E435" i="1"/>
  <c r="N424" i="1"/>
  <c r="E433" i="1"/>
  <c r="E431" i="1"/>
  <c r="E430" i="1"/>
  <c r="E429" i="1"/>
  <c r="E428" i="1"/>
  <c r="K427" i="1"/>
  <c r="E406" i="1"/>
  <c r="E405" i="1"/>
  <c r="K404" i="1"/>
  <c r="K402" i="1" s="1"/>
  <c r="E403" i="1"/>
  <c r="E396" i="1"/>
  <c r="E395" i="1"/>
  <c r="E394" i="1"/>
  <c r="E393" i="1"/>
  <c r="K392" i="1"/>
  <c r="N404" i="1" l="1"/>
  <c r="K432" i="1"/>
  <c r="E404" i="1"/>
  <c r="E434" i="1"/>
  <c r="E427" i="1"/>
  <c r="E392" i="1"/>
  <c r="E401" i="1"/>
  <c r="E400" i="1"/>
  <c r="E354" i="1"/>
  <c r="E349" i="1" s="1"/>
  <c r="E353" i="1"/>
  <c r="E348" i="1" s="1"/>
  <c r="K352" i="1"/>
  <c r="G352" i="1"/>
  <c r="E347" i="1" l="1"/>
  <c r="E402" i="1"/>
  <c r="K397" i="1"/>
  <c r="K389" i="1"/>
  <c r="E432" i="1"/>
  <c r="E399" i="1"/>
  <c r="E352" i="1"/>
  <c r="G579" i="1"/>
  <c r="K579" i="1"/>
  <c r="K387" i="1" l="1"/>
  <c r="N389" i="1"/>
  <c r="E397" i="1"/>
  <c r="E579" i="1"/>
  <c r="K29" i="1" l="1"/>
  <c r="J29" i="1"/>
  <c r="I29" i="1"/>
  <c r="H29" i="1"/>
  <c r="G29" i="1"/>
  <c r="K28" i="1" l="1"/>
  <c r="I28" i="1"/>
  <c r="G28" i="1"/>
  <c r="H28" i="1"/>
  <c r="E29" i="1"/>
  <c r="J28" i="1" l="1"/>
  <c r="K719" i="1" l="1"/>
  <c r="J719" i="1"/>
  <c r="I719" i="1"/>
  <c r="G719" i="1"/>
  <c r="G720" i="1" l="1"/>
  <c r="J720" i="1"/>
  <c r="I720" i="1"/>
  <c r="K720" i="1"/>
  <c r="F719" i="1"/>
  <c r="F720" i="1" s="1"/>
  <c r="H719" i="1"/>
  <c r="H720" i="1" l="1"/>
  <c r="G696" i="1" l="1"/>
  <c r="G691" i="1" s="1"/>
  <c r="E696" i="1"/>
  <c r="E691" i="1" s="1"/>
  <c r="G695" i="1"/>
  <c r="G690" i="1" s="1"/>
  <c r="E695" i="1"/>
  <c r="E690" i="1" s="1"/>
  <c r="G694" i="1"/>
  <c r="G689" i="1" s="1"/>
  <c r="G693" i="1"/>
  <c r="G688" i="1" s="1"/>
  <c r="R692" i="1"/>
  <c r="S692" i="1"/>
  <c r="T692" i="1"/>
  <c r="K581" i="1"/>
  <c r="G581" i="1"/>
  <c r="G21" i="1" s="1"/>
  <c r="K580" i="1"/>
  <c r="G580" i="1"/>
  <c r="K607" i="1"/>
  <c r="G607" i="1"/>
  <c r="G578" i="1"/>
  <c r="E596" i="1"/>
  <c r="E595" i="1"/>
  <c r="E594" i="1"/>
  <c r="E593" i="1"/>
  <c r="K592" i="1"/>
  <c r="G592" i="1"/>
  <c r="E586" i="1"/>
  <c r="E585" i="1"/>
  <c r="E584" i="1"/>
  <c r="E583" i="1"/>
  <c r="K582" i="1"/>
  <c r="G582" i="1"/>
  <c r="E546" i="1"/>
  <c r="E545" i="1"/>
  <c r="E544" i="1"/>
  <c r="K542" i="1"/>
  <c r="K527" i="1"/>
  <c r="E508" i="1"/>
  <c r="E507" i="1" s="1"/>
  <c r="K507" i="1"/>
  <c r="E499" i="1"/>
  <c r="E497" i="1" s="1"/>
  <c r="K497" i="1"/>
  <c r="E504" i="1"/>
  <c r="E502" i="1" s="1"/>
  <c r="K502" i="1"/>
  <c r="K512" i="1"/>
  <c r="E471" i="1"/>
  <c r="E470" i="1"/>
  <c r="E469" i="1"/>
  <c r="E468" i="1"/>
  <c r="K467" i="1"/>
  <c r="K412" i="1"/>
  <c r="K417" i="1"/>
  <c r="E419" i="1"/>
  <c r="E417" i="1" s="1"/>
  <c r="E414" i="1"/>
  <c r="E413" i="1"/>
  <c r="E426" i="1"/>
  <c r="E425" i="1"/>
  <c r="E424" i="1"/>
  <c r="E423" i="1"/>
  <c r="K422" i="1"/>
  <c r="E411" i="1"/>
  <c r="E410" i="1"/>
  <c r="E391" i="1"/>
  <c r="E390" i="1"/>
  <c r="E388" i="1"/>
  <c r="N494" i="1" l="1"/>
  <c r="E409" i="1"/>
  <c r="G577" i="1"/>
  <c r="K597" i="1"/>
  <c r="K578" i="1"/>
  <c r="G687" i="1"/>
  <c r="E580" i="1"/>
  <c r="E581" i="1"/>
  <c r="E607" i="1"/>
  <c r="E582" i="1"/>
  <c r="E592" i="1"/>
  <c r="G597" i="1"/>
  <c r="K492" i="1"/>
  <c r="E467" i="1"/>
  <c r="E412" i="1"/>
  <c r="E447" i="1"/>
  <c r="E422" i="1"/>
  <c r="E408" i="1"/>
  <c r="K369" i="1"/>
  <c r="G369" i="1"/>
  <c r="G19" i="1" s="1"/>
  <c r="G368" i="1"/>
  <c r="G18" i="1" s="1"/>
  <c r="K368" i="1"/>
  <c r="K18" i="1" s="1"/>
  <c r="G372" i="1"/>
  <c r="K372" i="1"/>
  <c r="K326" i="1"/>
  <c r="J271" i="1"/>
  <c r="I271" i="1"/>
  <c r="H271" i="1"/>
  <c r="G326" i="1"/>
  <c r="G281" i="1" s="1"/>
  <c r="G276" i="1" s="1"/>
  <c r="G41" i="1" s="1"/>
  <c r="E336" i="1"/>
  <c r="G325" i="1"/>
  <c r="G280" i="1" s="1"/>
  <c r="K342" i="1"/>
  <c r="K271" i="1" l="1"/>
  <c r="K281" i="1"/>
  <c r="K276" i="1" s="1"/>
  <c r="G275" i="1"/>
  <c r="G277" i="1"/>
  <c r="G272" i="1" s="1"/>
  <c r="E335" i="1"/>
  <c r="E330" i="1"/>
  <c r="H270" i="1"/>
  <c r="N384" i="1"/>
  <c r="K577" i="1"/>
  <c r="K319" i="1"/>
  <c r="G318" i="1"/>
  <c r="I724" i="1"/>
  <c r="I725" i="1"/>
  <c r="K318" i="1"/>
  <c r="K724" i="1" s="1"/>
  <c r="J724" i="1"/>
  <c r="H724" i="1"/>
  <c r="J725" i="1"/>
  <c r="H30" i="1"/>
  <c r="E31" i="1"/>
  <c r="I31" i="1"/>
  <c r="E30" i="1"/>
  <c r="I30" i="1"/>
  <c r="F31" i="1"/>
  <c r="J31" i="1"/>
  <c r="F30" i="1"/>
  <c r="J30" i="1"/>
  <c r="G31" i="1"/>
  <c r="G321" i="1"/>
  <c r="K31" i="1"/>
  <c r="K321" i="1"/>
  <c r="K266" i="1" s="1"/>
  <c r="G30" i="1"/>
  <c r="G27" i="1" s="1"/>
  <c r="G320" i="1"/>
  <c r="K30" i="1"/>
  <c r="H31" i="1"/>
  <c r="E578" i="1"/>
  <c r="E389" i="1"/>
  <c r="G367" i="1"/>
  <c r="E597" i="1"/>
  <c r="E407" i="1"/>
  <c r="K367" i="1"/>
  <c r="K347" i="1"/>
  <c r="G347" i="1"/>
  <c r="K377" i="1"/>
  <c r="G20" i="1" l="1"/>
  <c r="G40" i="1"/>
  <c r="K26" i="1"/>
  <c r="K41" i="1"/>
  <c r="G724" i="1"/>
  <c r="G13" i="1"/>
  <c r="G8" i="1" s="1"/>
  <c r="K261" i="1"/>
  <c r="E261" i="1" s="1"/>
  <c r="E251" i="1" s="1"/>
  <c r="G37" i="1"/>
  <c r="G17" i="1"/>
  <c r="J27" i="1"/>
  <c r="H267" i="1"/>
  <c r="H37" i="1"/>
  <c r="E332" i="1"/>
  <c r="H17" i="1"/>
  <c r="H16" i="1"/>
  <c r="F15" i="1"/>
  <c r="F27" i="1"/>
  <c r="K13" i="1"/>
  <c r="K8" i="1" s="1"/>
  <c r="K325" i="1"/>
  <c r="K327" i="1"/>
  <c r="E331" i="1"/>
  <c r="E291" i="1" s="1"/>
  <c r="J270" i="1"/>
  <c r="J17" i="1"/>
  <c r="E329" i="1"/>
  <c r="G327" i="1"/>
  <c r="G324" i="1"/>
  <c r="I270" i="1"/>
  <c r="I17" i="1"/>
  <c r="E325" i="1"/>
  <c r="H27" i="1"/>
  <c r="E577" i="1"/>
  <c r="I13" i="1"/>
  <c r="I8" i="1" s="1"/>
  <c r="K27" i="1"/>
  <c r="I27" i="1"/>
  <c r="E387" i="1"/>
  <c r="I14" i="1"/>
  <c r="H13" i="1"/>
  <c r="J13" i="1"/>
  <c r="J14" i="1"/>
  <c r="E343" i="1"/>
  <c r="G342" i="1"/>
  <c r="E286" i="1" l="1"/>
  <c r="E282" i="1" s="1"/>
  <c r="E287" i="1"/>
  <c r="G726" i="1"/>
  <c r="E270" i="1"/>
  <c r="E265" i="1" s="1"/>
  <c r="E280" i="1"/>
  <c r="K270" i="1"/>
  <c r="K267" i="1" s="1"/>
  <c r="K280" i="1"/>
  <c r="I267" i="1"/>
  <c r="I37" i="1"/>
  <c r="J267" i="1"/>
  <c r="J37" i="1"/>
  <c r="E326" i="1"/>
  <c r="E320" i="1"/>
  <c r="J16" i="1"/>
  <c r="G16" i="1"/>
  <c r="G22" i="1"/>
  <c r="I16" i="1"/>
  <c r="G15" i="1"/>
  <c r="G10" i="1" s="1"/>
  <c r="H11" i="1"/>
  <c r="E327" i="1"/>
  <c r="K322" i="1"/>
  <c r="K320" i="1"/>
  <c r="K265" i="1" s="1"/>
  <c r="G322" i="1"/>
  <c r="G319" i="1"/>
  <c r="E324" i="1"/>
  <c r="F10" i="1"/>
  <c r="F726" i="1"/>
  <c r="E323" i="1"/>
  <c r="J9" i="1"/>
  <c r="I9" i="1"/>
  <c r="J8" i="1"/>
  <c r="H8" i="1"/>
  <c r="E342" i="1"/>
  <c r="K25" i="1" l="1"/>
  <c r="K275" i="1"/>
  <c r="K40" i="1" s="1"/>
  <c r="K37" i="1" s="1"/>
  <c r="K277" i="1"/>
  <c r="K272" i="1" s="1"/>
  <c r="E275" i="1"/>
  <c r="K262" i="1"/>
  <c r="K260" i="1"/>
  <c r="E271" i="1"/>
  <c r="E266" i="1" s="1"/>
  <c r="E281" i="1"/>
  <c r="E276" i="1" s="1"/>
  <c r="E321" i="1"/>
  <c r="H22" i="1"/>
  <c r="J11" i="1"/>
  <c r="E322" i="1"/>
  <c r="G11" i="1"/>
  <c r="H725" i="1"/>
  <c r="H14" i="1"/>
  <c r="H9" i="1" s="1"/>
  <c r="G725" i="1"/>
  <c r="G14" i="1"/>
  <c r="G9" i="1" s="1"/>
  <c r="G317" i="1"/>
  <c r="K317" i="1"/>
  <c r="I11" i="1"/>
  <c r="G692" i="1"/>
  <c r="E41" i="1" l="1"/>
  <c r="E26" i="1"/>
  <c r="E262" i="1"/>
  <c r="E267" i="1"/>
  <c r="K257" i="1"/>
  <c r="E257" i="1" s="1"/>
  <c r="E260" i="1"/>
  <c r="E250" i="1" s="1"/>
  <c r="E40" i="1" s="1"/>
  <c r="E277" i="1"/>
  <c r="E272" i="1" s="1"/>
  <c r="G12" i="1"/>
  <c r="P18" i="1" s="1"/>
  <c r="H15" i="1"/>
  <c r="H10" i="1" s="1"/>
  <c r="H726" i="1"/>
  <c r="F22" i="1"/>
  <c r="G723" i="1"/>
  <c r="K22" i="1"/>
  <c r="J22" i="1"/>
  <c r="I22" i="1"/>
  <c r="E25" i="1" l="1"/>
  <c r="E22" i="1" s="1"/>
  <c r="E37" i="1"/>
  <c r="G7" i="1"/>
  <c r="F16" i="1"/>
  <c r="F11" i="1" s="1"/>
  <c r="H723" i="1"/>
  <c r="H12" i="1"/>
  <c r="J15" i="1"/>
  <c r="J10" i="1" s="1"/>
  <c r="J726" i="1"/>
  <c r="I726" i="1"/>
  <c r="I15" i="1"/>
  <c r="I10" i="1" s="1"/>
  <c r="G377" i="1"/>
  <c r="E374" i="1"/>
  <c r="E369" i="1" s="1"/>
  <c r="E373" i="1"/>
  <c r="E28" i="1"/>
  <c r="E513" i="1"/>
  <c r="E714" i="1"/>
  <c r="G712" i="1"/>
  <c r="E709" i="1"/>
  <c r="G707" i="1"/>
  <c r="E703" i="1"/>
  <c r="G702" i="1"/>
  <c r="E698" i="1"/>
  <c r="G697" i="1"/>
  <c r="E319" i="1" l="1"/>
  <c r="H7" i="1"/>
  <c r="Q18" i="1"/>
  <c r="I723" i="1"/>
  <c r="I12" i="1"/>
  <c r="J723" i="1"/>
  <c r="J12" i="1"/>
  <c r="F17" i="1"/>
  <c r="E694" i="1"/>
  <c r="E689" i="1" s="1"/>
  <c r="E693" i="1"/>
  <c r="E688" i="1" s="1"/>
  <c r="E372" i="1"/>
  <c r="E378" i="1"/>
  <c r="E368" i="1" s="1"/>
  <c r="E512" i="1"/>
  <c r="E707" i="1"/>
  <c r="E712" i="1"/>
  <c r="E702" i="1"/>
  <c r="E697" i="1"/>
  <c r="E543" i="1"/>
  <c r="K526" i="1"/>
  <c r="K525" i="1"/>
  <c r="K524" i="1"/>
  <c r="E538" i="1"/>
  <c r="E536" i="1"/>
  <c r="E535" i="1"/>
  <c r="E534" i="1"/>
  <c r="E533" i="1"/>
  <c r="E528" i="1"/>
  <c r="K385" i="1" l="1"/>
  <c r="K20" i="1" s="1"/>
  <c r="K386" i="1"/>
  <c r="K21" i="1" s="1"/>
  <c r="K384" i="1"/>
  <c r="K19" i="1" s="1"/>
  <c r="R18" i="1"/>
  <c r="I7" i="1"/>
  <c r="J7" i="1"/>
  <c r="S18" i="1"/>
  <c r="F725" i="1"/>
  <c r="K522" i="1"/>
  <c r="E687" i="1"/>
  <c r="E318" i="1"/>
  <c r="E367" i="1"/>
  <c r="E27" i="1"/>
  <c r="E692" i="1"/>
  <c r="E540" i="1"/>
  <c r="E539" i="1"/>
  <c r="E541" i="1"/>
  <c r="K537" i="1"/>
  <c r="E377" i="1"/>
  <c r="E532" i="1"/>
  <c r="E542" i="1"/>
  <c r="E527" i="1"/>
  <c r="E523" i="1"/>
  <c r="K532" i="1"/>
  <c r="E383" i="1" l="1"/>
  <c r="E18" i="1" s="1"/>
  <c r="K17" i="1"/>
  <c r="E317" i="1"/>
  <c r="K726" i="1"/>
  <c r="K725" i="1"/>
  <c r="F9" i="1"/>
  <c r="E524" i="1"/>
  <c r="E384" i="1" s="1"/>
  <c r="E537" i="1"/>
  <c r="E526" i="1"/>
  <c r="E386" i="1" s="1"/>
  <c r="E525" i="1"/>
  <c r="E385" i="1" s="1"/>
  <c r="E13" i="1" l="1"/>
  <c r="E20" i="1"/>
  <c r="E15" i="1"/>
  <c r="E19" i="1"/>
  <c r="E14" i="1"/>
  <c r="E726" i="1"/>
  <c r="E725" i="1"/>
  <c r="K14" i="1"/>
  <c r="K9" i="1" s="1"/>
  <c r="E522" i="1"/>
  <c r="K382" i="1"/>
  <c r="K15" i="1"/>
  <c r="K16" i="1"/>
  <c r="E21" i="1" l="1"/>
  <c r="E17" i="1" s="1"/>
  <c r="E16" i="1"/>
  <c r="K723" i="1"/>
  <c r="K12" i="1"/>
  <c r="E382" i="1"/>
  <c r="E12" i="1" s="1"/>
  <c r="E727" i="1"/>
  <c r="E9" i="1"/>
  <c r="K11" i="1"/>
  <c r="K10" i="1"/>
  <c r="E10" i="1"/>
  <c r="E11" i="1" l="1"/>
  <c r="T18" i="1"/>
  <c r="K7" i="1" l="1"/>
  <c r="F13" i="1" l="1"/>
  <c r="F8" i="1" l="1"/>
  <c r="F724" i="1"/>
  <c r="F723" i="1" l="1"/>
  <c r="F12" i="1"/>
  <c r="E8" i="1"/>
  <c r="E724" i="1"/>
  <c r="F7" i="1" l="1"/>
  <c r="O18" i="1"/>
  <c r="E723" i="1"/>
  <c r="E7" i="1" l="1"/>
  <c r="N18" i="1"/>
  <c r="E729" i="1"/>
</calcChain>
</file>

<file path=xl/sharedStrings.xml><?xml version="1.0" encoding="utf-8"?>
<sst xmlns="http://schemas.openxmlformats.org/spreadsheetml/2006/main" count="1237" uniqueCount="379">
  <si>
    <t>№ п/п</t>
  </si>
  <si>
    <t>Всего</t>
  </si>
  <si>
    <t>МБ</t>
  </si>
  <si>
    <t>ОБ</t>
  </si>
  <si>
    <t>ФБ</t>
  </si>
  <si>
    <t>ВБ</t>
  </si>
  <si>
    <t>Соисполнители, участники</t>
  </si>
  <si>
    <t>Подпрограмма 1 «Модернизация образования в городе Мурманске»</t>
  </si>
  <si>
    <t>ОМ 1.1</t>
  </si>
  <si>
    <t>ОМ 1.2</t>
  </si>
  <si>
    <t>Подпрограмма 2 «Организация отдыха, оздоровления и занятости детей и молодежи города Мурманска»</t>
  </si>
  <si>
    <t>ОМ 2.1</t>
  </si>
  <si>
    <t>ОМ 2.2</t>
  </si>
  <si>
    <t>ОМ 2.3</t>
  </si>
  <si>
    <t>ОМ 4.1</t>
  </si>
  <si>
    <t>ОМ 4.2</t>
  </si>
  <si>
    <t>ОМ 4.3</t>
  </si>
  <si>
    <t>Подпрограмма 6 «Школьное питание»</t>
  </si>
  <si>
    <t>ОМ 6.1</t>
  </si>
  <si>
    <t xml:space="preserve">Муниципальная программа "Развитие образования"                                                                                                                                                                                                                                                                                                                                                                         </t>
  </si>
  <si>
    <t xml:space="preserve">КО </t>
  </si>
  <si>
    <t xml:space="preserve">КСПВООДМ </t>
  </si>
  <si>
    <t>КО</t>
  </si>
  <si>
    <t>КО, ОУ, УО</t>
  </si>
  <si>
    <t>КСПВООДМ, МАУ МП «Объединение молодежных центров»</t>
  </si>
  <si>
    <t>КО, ОУ, МАУ ЦШП</t>
  </si>
  <si>
    <t>КО, ОУ</t>
  </si>
  <si>
    <t>КО, МДОУ</t>
  </si>
  <si>
    <t>КО, МБУО ЦБ</t>
  </si>
  <si>
    <t>КО, МДОУ, МБУО ЦБ</t>
  </si>
  <si>
    <t>КО, МАУ «Центр школьного питания»</t>
  </si>
  <si>
    <t>КСПВООДМ, МАУ МП «Дом молодежи», МАУ МП «Объединение молодежных центров»</t>
  </si>
  <si>
    <t>Объемы и источники финансирования (тыс. рублей)</t>
  </si>
  <si>
    <t>Связь основных мероприятий с показателями подпрограмм, ожидаемые результаты реализации (краткая характеристика) мероприятий</t>
  </si>
  <si>
    <t>КО, ГИМЦ РО</t>
  </si>
  <si>
    <t>2023 - 2028</t>
  </si>
  <si>
    <t>П 1.1</t>
  </si>
  <si>
    <t>Подпрограмма 3 «Обеспечение предоставления муниципальных услуг (работ) в сфере дошкольного, общего и дополнительного образования»</t>
  </si>
  <si>
    <t>ОМ 3.1</t>
  </si>
  <si>
    <t>ОМ 3.2</t>
  </si>
  <si>
    <t>ОМ 3.3</t>
  </si>
  <si>
    <t>ОМ 3.6</t>
  </si>
  <si>
    <t>ОМ 3.7</t>
  </si>
  <si>
    <t>ОМ 5.1</t>
  </si>
  <si>
    <t>МАУ МП «Дом молодежи», МАУ МП «Объединение молодежных центров»</t>
  </si>
  <si>
    <t>ОМ 5.2</t>
  </si>
  <si>
    <t>КСПВООДМ</t>
  </si>
  <si>
    <t>ОМ 5.3</t>
  </si>
  <si>
    <t>Основное мероприятие «Создание современной инфраструктуры учреждений молодежной политики города Мурманска»</t>
  </si>
  <si>
    <t>Мероприятие «Софинансирование за счет средств местного бюджета к субсидии из областного бюджета на мероприятия по созданию, брендированию и укреплению материально-технической базы открытых пространств для поддержки и развития молодежных инициатив»</t>
  </si>
  <si>
    <t>Подпрограмма 5 «Молодежь Мурманска»</t>
  </si>
  <si>
    <t>Муниципальная программа, подпрограмма, основное мероприятие, проект, мероприятие</t>
  </si>
  <si>
    <t>Годы выполнения</t>
  </si>
  <si>
    <t>По годам</t>
  </si>
  <si>
    <t>Мероприятие "Создание условий для поддержки обучающихся, имеющих повышенные образовательные и творческие способности"</t>
  </si>
  <si>
    <t>Основное мероприятие "Строительство (реконструкция) объектов образования"</t>
  </si>
  <si>
    <t>Основное мероприятие "Улучшение технических характеристик объектов образования"</t>
  </si>
  <si>
    <t>План реализации муниципальной программы "Развитие образования" на 2023 - 2028 годы</t>
  </si>
  <si>
    <t>Мероприятие "Общестроительные работы (ремонт кровли, систем освещения и электроснабжения, отопления, вентиляции, водоснабжения, канализации, дренажной системы, оборудование запасных эвакуационных выходов, ремонт полов, туалетов с установкой сантехоборудования душевых, крылец, отмостков, коридоров, асфальтирование, восстановление ограждения, противопожарные мероприятия  и пр.)"</t>
  </si>
  <si>
    <t>Мероприятие "Устройство и модернизация школьных стадионов, спортивных площадок, кортов, детских спортивно-игровых площадок для начальной школы, расположенных на территориях общеобразовательных учреждений"</t>
  </si>
  <si>
    <t>Мероприятие "Проведение ремонтных работ по ликвидации аварийных ситуаций и замена оборудования, находящегося в аварийном состоянии, в подведомственных учреждениях"</t>
  </si>
  <si>
    <t>Мероприятие "Осуществление текущего ремонта в учреждениях дополнительного образования"</t>
  </si>
  <si>
    <t>Мероприятие "Проведение мероприятий по исполнению судебных решений"</t>
  </si>
  <si>
    <t>Мероприятие "Обеспечение антитеррористической защищенности муниципальных объектов образования"</t>
  </si>
  <si>
    <t>Региональный проект «Современная школа»</t>
  </si>
  <si>
    <t>Основное мероприятие "Организация занятости детей и молодежи города Мурманска – создание временных рабочих мест "</t>
  </si>
  <si>
    <t>Основное мероприятие "Организация отдыха детей города Мурманска в муниципальных образовательных организациях"</t>
  </si>
  <si>
    <t>Мероприятие "Расходы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</si>
  <si>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Мероприятие "Финансирование дошкольных образовательных учреждений на реализацию пункта 2 статьи 1 Закона Мурманской области «О сохранении права на меры социальной поддержки отдельных категорий граждан в связи с упразднением поселка городского типа Росляково»"</t>
  </si>
  <si>
    <t>Мероприятие "Финансирование дошкольных образовательных учреждений на реализацию Закона Мурманской области «О единой субвенции местным бюджетам»"</t>
  </si>
  <si>
    <t>Мероприятие "Выплата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</si>
  <si>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Мероприятие "Финансирование общеобразовательных учреждений на реализацию Закона Мурманской области «О единой субвенции местным бюджетам»"</t>
  </si>
  <si>
    <t>Основное мероприятие "Обеспечение выплат ежемесячного денежного вознаграждения за классное руководство педагогическим работникам"</t>
  </si>
  <si>
    <t>ОМ 3.4</t>
  </si>
  <si>
    <t>Мероприятие "Реализация пункта 2 статьи 1 Закона Мурманской области «О сохранении права на меры социальной поддержки отдельных категорий граждан в связи с упразднением поселка городского типа Росляково»"</t>
  </si>
  <si>
    <t>ОМ 3.5</t>
  </si>
  <si>
    <t>Основное мероприятие "Предоставление иных услуг (выполнения работ) в сфере образования"</t>
  </si>
  <si>
    <t>Мероприятие "Обеспечение деятельности (оказание услуг) ГИМЦ РО"</t>
  </si>
  <si>
    <t>Мероприятие "Обеспечение деятельности (оказание услуг) МБУО ЦБ"</t>
  </si>
  <si>
    <t>Мероприятие "Обеспечение деятельности (оказание услуг) муниципального автономного учреждения образования города Мурманска «Управление хозяйственно-эксплуатационного обслуживания образовательных учреждений»"</t>
  </si>
  <si>
    <t>Мероприятие "Обеспечение деятельности (оказание услуг) муниципального автономного учреждения г. Мурманска «Муниципальный опорный центр дополнительного образования детей»"</t>
  </si>
  <si>
    <t>Мероприятие "Обеспечение бесплатным питанием отдельных категорий обучающихся</t>
  </si>
  <si>
    <t>Для развития массового спорта на территории образовательных учреждений ведется модернизация стадионов и спортивных площадок, устройство детских спортивно-игровых площадок для детей начальной школы</t>
  </si>
  <si>
    <t xml:space="preserve">Проведение городского праздника по подведению итогов муниципальных этапов всероссийских конкурсов профессионального мастерства педагогов образовательных учреждений «Воспитать человека», «Сердце отдаю детям», городского конкурса педагогов дошкольных образовательных учреждений «Ступеньки мастерства», фестиваля учителей-молодых специалистов общеобразовательных учреждений «Педагогические надежды». Проведение муниципального конкурса профессионального мастерства «Учитель города Мурманска»
</t>
  </si>
  <si>
    <t>Создание условий для поддержки обучающихся, имеющих повышенные образовательные и творческие способности</t>
  </si>
  <si>
    <t>Обеспечение деятельности (оказание услуг) ГИМЦ РО</t>
  </si>
  <si>
    <t>Обеспечение деятельности (оказание услуг) МБУО ЦБ</t>
  </si>
  <si>
    <t>Обеспечение деятельности (оказание услуг) муниципального автономного учреждения г. Мурманска «Муниципальный опорный центр дополнительного образования детей»</t>
  </si>
  <si>
    <t>Предоставление иных услуг (выполнения работ) в сфере образования</t>
  </si>
  <si>
    <t>Субсидия из областного бюджета на оплату труда и начисления на выплаты по оплате труда работникам муниципальных учреждений и софинансирование на указанные расходы</t>
  </si>
  <si>
    <t>Мероприятие «Обслуживание спортивных площадок образовательных учреждений»</t>
  </si>
  <si>
    <t>Проведение мероприятий, направленных на повышение престижности и интереса к профессии «Учитель», привлечение молодых специалистов в образовательные учреждения города Мурманска</t>
  </si>
  <si>
    <t xml:space="preserve">Ежегодное проводение мероприятий: ремонт кровель; ремонт фасадов; замена и ремонт систем освещения и электроснабжения; ремонт систем отопления и вентиляции; ремонт систем водоснабжения и канализации; ремонт дренажной системы; общестроительные работы; мероприятия, направленные на устранение последствий аварий, проведение комплексной безопасности ОУ, что позволяет осуществлять нормальное функционирование учреждений, безопасность проведения образовательного процесса, комфортные условия нахождения детей в образовательных учреждениях </t>
  </si>
  <si>
    <t>Обеспечение деятельности (оказание услуг) муниципального автономного учреждения образования города Мурманска «Управление хозяйственно-эксплуатационного обслуживания образовательных учреждений»</t>
  </si>
  <si>
    <t>КО, МБУ ДО</t>
  </si>
  <si>
    <t>КО, МБОУ</t>
  </si>
  <si>
    <t>КО, МБОУ, МБУО ЦБ</t>
  </si>
  <si>
    <t>КО, ГИМЦ РО, МАУО УХЭООУ, МБУО ЦБ, МАУ «МОЦ ДОД»</t>
  </si>
  <si>
    <t>Основное мероприятие "Развитие современной инфраструктуры системы образования"</t>
  </si>
  <si>
    <t>Мероприятие "Организация проведения и награждение победителей и участников муниципальных конкурсов профессионального мастерства педагогов"</t>
  </si>
  <si>
    <t>Мероприятие "Организация проведения и награждение победителей и участников конкурса шоу-программ образовательных учреждений "Весенние фантазии"</t>
  </si>
  <si>
    <t>Мероприятие "Создание условий для фукнционирования в муниципальных образованиях Комнаты ВВПОД "ЮНАРМИЯ"</t>
  </si>
  <si>
    <t>КО, МАУ «МОЦ ДОД»</t>
  </si>
  <si>
    <t xml:space="preserve">КО, МАУО УХЭООУ </t>
  </si>
  <si>
    <t>Мероприятие "Обеспечение деятельности (оказание услуг) подведомственных учреждений, в том числе предоставление муниципальным бюджетным и автономным учреждениям субсидий"</t>
  </si>
  <si>
    <t>Основное мероприятие «Вовлечение молодежи в социальную практику, формирование деловой, экономической и политической активности молодежи»</t>
  </si>
  <si>
    <t>Мероприятие «Мероприятия по реализации молодежной политики на территории города Мурманска»</t>
  </si>
  <si>
    <t>Мероприятие «Расходы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</si>
  <si>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Основное мероприятие «Поддержка инициативной и талантливой молодежи»</t>
  </si>
  <si>
    <t>Мероприятие «Стипендии главы муниципального образования город Мурманск»</t>
  </si>
  <si>
    <t>Мероприятие «Предоставление субсидий молодежным и детским общественным объединениям»</t>
  </si>
  <si>
    <t>Мероприятие «Премии главы муниципального образования город Мурманск»</t>
  </si>
  <si>
    <t>Мероприятие «Предоставление субсидии некоммерческим организациям на финансовое обеспечение затрат, связанных с проведением мероприятий в области молодежной политики»</t>
  </si>
  <si>
    <t>Мероприятие «Развитие материально-технической базы учреждений молодежной политики»</t>
  </si>
  <si>
    <t>Мероприятие «Субсидии бюджетам муниципальных образований на мероприятия по созданию, брендированию и укреплению материально-технической базы открытых пространств для поддержки и развития молодежных инициатив»</t>
  </si>
  <si>
    <t>Основное мероприятие "Эффективное выполнение муниципальных функций в сфере образования"</t>
  </si>
  <si>
    <t>Мероприятие "Расходы на выплаты по оплате труда работников органов местного самоуправления"</t>
  </si>
  <si>
    <t>Мероприятие "Субвенция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</si>
  <si>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Мероприятие "Субвенция на реализацию Закона Мурманской области «О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несовершеннолетних"</t>
  </si>
  <si>
    <t>Мероприятие "Расходы на проведение мероприятий по организации отдыха и оздоровления детей"</t>
  </si>
  <si>
    <t>Мероприятие "Расходы на организацию детских профильных экспедиций"</t>
  </si>
  <si>
    <t>Мероприятие "Расходы на организацию деятельности специализированных (профильных) лагерей"</t>
  </si>
  <si>
    <t>Мероприятие "Расходы по оплате педагогических услуг по договорам гражданско-правового характера исполнителям в выездных санаторно-оздоровительных и оздоровительных лагерях, профильных (экскурсионно-туристских) сменах; по оплате услуг, в том числе выплаты сопровождающим лицам стоимости проезда, проживания, медицинской комиссии, связанных с педагогическим и медицинским сопровождением детей в выездные санаторно-оздоровительные и оздоровительные лагеря, профильные (экскурсионно-туристские) смены, расположенные в Мурманской области и за ее пределами"</t>
  </si>
  <si>
    <t>Мероприятие "Расходы на создание временных рабочих мест для несовершеннолетних граждан в возрасте 14-18 лет в муниципальных общеобразовательных учреждениях города Мурманска"</t>
  </si>
  <si>
    <t xml:space="preserve">Мероприятие "Расходы на создание временных рабочих мест для несовершеннолетних граждан в возрасте 14-18 лет в МАУ МП «Объединение молодежных центров» </t>
  </si>
  <si>
    <t>Мероприятие "Субсидия на организацию отдыха детей Мурманской области в муниципальных образовательных организациях"</t>
  </si>
  <si>
    <t>Мероприятие "Софинансирование за счет средств местного бюджета к субсидии из областного бюджета на организацию отдыха детей Мурманской области в муниципальных образовательных организациях"</t>
  </si>
  <si>
    <t>Мероприятие "Субвенция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</si>
  <si>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Мероприятие "Субвенция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</si>
  <si>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Мероприятие "Финансирование общеобразовательных учреждений"</t>
  </si>
  <si>
    <t>Мероприятие "Финансирование учреждений дополнительного образования"</t>
  </si>
  <si>
    <t>Основное мероприятие "Организация деятельности по обеспечению питанием обучающихся общеобразовательных учреждений"</t>
  </si>
  <si>
    <t>Основное мероприятие "Организация бесплатного горячего питания обучающихся начальных классов общеобразовательных учреждений"</t>
  </si>
  <si>
    <t>Мероприятие "Расходы на обеспечение функций работников органов местного самоуправления»</t>
  </si>
  <si>
    <t>Основное мероприятие "Обеспечение бесплатным молоком обучающихся начальных классов общеобразовательных учреждений"</t>
  </si>
  <si>
    <t xml:space="preserve"> 1.1.1</t>
  </si>
  <si>
    <t xml:space="preserve"> 1.1.2</t>
  </si>
  <si>
    <t xml:space="preserve"> 1.1.3</t>
  </si>
  <si>
    <t xml:space="preserve"> 1.1.4</t>
  </si>
  <si>
    <t xml:space="preserve"> 1.1.5</t>
  </si>
  <si>
    <t xml:space="preserve"> 1.1.6</t>
  </si>
  <si>
    <t xml:space="preserve"> 1.1.7</t>
  </si>
  <si>
    <t xml:space="preserve"> 1.1.8</t>
  </si>
  <si>
    <t xml:space="preserve"> 1.1.10</t>
  </si>
  <si>
    <t xml:space="preserve"> 1.1.11</t>
  </si>
  <si>
    <t xml:space="preserve"> 1.1.12</t>
  </si>
  <si>
    <t xml:space="preserve"> 1.1.13</t>
  </si>
  <si>
    <t xml:space="preserve"> 1.1.14</t>
  </si>
  <si>
    <t xml:space="preserve"> 1.1.16</t>
  </si>
  <si>
    <t xml:space="preserve"> 1.1.17</t>
  </si>
  <si>
    <t>Мероприятие "Строительство (реконструкция) объектов дополнительного образования"</t>
  </si>
  <si>
    <t>Мероприятие "Капитальный ремонт объектов дошкольного образования"</t>
  </si>
  <si>
    <t>Мероприятие "Капитальный ремонт объектов общего образования"</t>
  </si>
  <si>
    <t>1.3.3.</t>
  </si>
  <si>
    <t>Мероприятие "Капитальный ремонт объектов дополнительного образования"</t>
  </si>
  <si>
    <t>2.1.1</t>
  </si>
  <si>
    <t>2.1.2</t>
  </si>
  <si>
    <t>2.1.3</t>
  </si>
  <si>
    <t>2.1.4</t>
  </si>
  <si>
    <t>2.2.2</t>
  </si>
  <si>
    <t>2.2.1</t>
  </si>
  <si>
    <t>2.3.1</t>
  </si>
  <si>
    <t>2.3.2</t>
  </si>
  <si>
    <t>3.1.1</t>
  </si>
  <si>
    <t xml:space="preserve"> 3.1.2</t>
  </si>
  <si>
    <t>3.1.3</t>
  </si>
  <si>
    <t>3.1.4</t>
  </si>
  <si>
    <t xml:space="preserve"> 3.1.4.1</t>
  </si>
  <si>
    <t xml:space="preserve"> 3.1.4.2</t>
  </si>
  <si>
    <t>3.2.1</t>
  </si>
  <si>
    <t>3.2.2</t>
  </si>
  <si>
    <t xml:space="preserve"> 3.6.1.2</t>
  </si>
  <si>
    <t>3.6.1.3</t>
  </si>
  <si>
    <t>3.6.2.2</t>
  </si>
  <si>
    <t>3.6.2.3</t>
  </si>
  <si>
    <t>4.1.1</t>
  </si>
  <si>
    <t xml:space="preserve"> 4.1.2</t>
  </si>
  <si>
    <t xml:space="preserve"> 5.1.1</t>
  </si>
  <si>
    <t>5.1.2</t>
  </si>
  <si>
    <t xml:space="preserve"> 5.2.1</t>
  </si>
  <si>
    <t>5.2.4</t>
  </si>
  <si>
    <t>5.3.1</t>
  </si>
  <si>
    <t>5.3.2</t>
  </si>
  <si>
    <t>5.3.3</t>
  </si>
  <si>
    <t>6.1.1</t>
  </si>
  <si>
    <t>6.1.2</t>
  </si>
  <si>
    <t>6.1.3</t>
  </si>
  <si>
    <t>6.1.4</t>
  </si>
  <si>
    <t>5.2.3</t>
  </si>
  <si>
    <t>Основное мероприятие «Организация отдыха и оздоровления детей и молодежи за пределами города Мурманска»</t>
  </si>
  <si>
    <t xml:space="preserve"> 3.5.1</t>
  </si>
  <si>
    <t>3.5.2</t>
  </si>
  <si>
    <t>ОМ 3.8</t>
  </si>
  <si>
    <t>3.8.1</t>
  </si>
  <si>
    <t>3.8.2</t>
  </si>
  <si>
    <t>3.8.3</t>
  </si>
  <si>
    <t xml:space="preserve"> 3.8.4</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</si>
  <si>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- 95%.
5.2  Количество проведенных мероприятий, направленных на создание условий для развития и реализации потенциала молодежи города Мурманска - 4100 ед.</t>
  </si>
  <si>
    <t>Мероприятие "Осуществление технологического присоединения к электрическим сетям образовательных учреждений и учреждений образования города Мурманска"</t>
  </si>
  <si>
    <t>Мероприятие "Проведение ремонтных работ, приобретение оборудования МБОУ г. Мурманска СОШ № 1"</t>
  </si>
  <si>
    <t>Мероприятие "Оснащение помещений медицинского назначения образовательных учреждений"</t>
  </si>
  <si>
    <t xml:space="preserve"> 1.1.15</t>
  </si>
  <si>
    <t>ОМ 1.4</t>
  </si>
  <si>
    <t xml:space="preserve"> 1.1.9</t>
  </si>
  <si>
    <t>Мероприятие "Замена оконных блоков в ОУ в рамках реализации программы "Теплое окно"</t>
  </si>
  <si>
    <t xml:space="preserve"> 1.2.1</t>
  </si>
  <si>
    <t>ОМ 1.3</t>
  </si>
  <si>
    <t>Основное мероприятие  "Подготовительные мероприятия для участия в региональном проекте "Современная школа"</t>
  </si>
  <si>
    <t>Мероприятие "Обеспечение комплексной безопасности муниципальных образовательных учреждений"</t>
  </si>
  <si>
    <t>Основное мероприятие "Обеспечение выплат педагогическим работникам за руководство школьными спортивными клубами"</t>
  </si>
  <si>
    <t>КО, КСПВООДМ</t>
  </si>
  <si>
    <t>Основное мероприятие "Частичная компенсация дополнительных расходов на повышение оплаты труда работников муниципальных учреждений" (дошкольные образовательные учреждения)</t>
  </si>
  <si>
    <t xml:space="preserve"> 1.4.1</t>
  </si>
  <si>
    <t xml:space="preserve"> 1.4.2</t>
  </si>
  <si>
    <t>Выполнение работ по сносу нежилого строения (трансформаторная подстанция ТП-47), расположенного на земельном участке по ул. Советская</t>
  </si>
  <si>
    <t>Мероприятие: подготовка земельного участка под строительство  общеобразовательного учреждения на 500 мест в районе улиц Советская - Фрунзе, в том числе:Выполнение работ по сносу многоквартирного дома:
- улица Фрунзе, дом 12.
Благоустройство территории на снос домов:
- улице  Фрунзе, дом 14а;
- улица Фрунзе, дом 12;
- улица Горького, дом 8.</t>
  </si>
  <si>
    <t xml:space="preserve"> 1.1.18</t>
  </si>
  <si>
    <t>Мероприятие "Расходы на реализацию инициативных проектов"</t>
  </si>
  <si>
    <t>2023 - 2024</t>
  </si>
  <si>
    <t>1.3.1</t>
  </si>
  <si>
    <t>1.3.2</t>
  </si>
  <si>
    <t>1.3.3</t>
  </si>
  <si>
    <t xml:space="preserve">П 3.1 </t>
  </si>
  <si>
    <t>Региональный проект "Патриотическое воспитание граждан Российской Федерации"</t>
  </si>
  <si>
    <t xml:space="preserve">П 3.1.1 </t>
  </si>
  <si>
    <t xml:space="preserve">Мероприятие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</si>
  <si>
    <t xml:space="preserve"> 1.1.19</t>
  </si>
  <si>
    <t>Мероприятие "Осуществление городским округом городом-героем Мурманском функций административног центра области"</t>
  </si>
  <si>
    <t>Мероприятие "Мероприятия по преобразованию школьных пространств  "Арктическая школа"</t>
  </si>
  <si>
    <t>Реализация мероприятий по созданию условий для функционирования Комнат и Домов Всероссийского
военно-патриотического общественного движения "ЮНАРМИЯ" (Количество единиц приобретенных основных средств и материальных запасов для использования в Комнате/Доме Юнармии - 92 ед., количество созданных Комнат/Домов Юнармии - 1 ед.)</t>
  </si>
  <si>
    <t>Мероприятие "Проведение инженерно-изыскательских работ, разработка проектно-сметной документации, проведение подготовительных работ при осуществлении установки "умной" спортивной площадки"</t>
  </si>
  <si>
    <t>Мероприятие "Проведение демонтажных работ в образовательных учреждениях и учреждениях образования города Мурманска"</t>
  </si>
  <si>
    <t>Мероприятие "Установка систем видеонаблюдения в образовательных учреждениях и учреждениях образования"</t>
  </si>
  <si>
    <t xml:space="preserve"> 1.1.20</t>
  </si>
  <si>
    <t xml:space="preserve"> 1.1.21</t>
  </si>
  <si>
    <t xml:space="preserve"> 1.1.22</t>
  </si>
  <si>
    <t xml:space="preserve"> 1.1.23</t>
  </si>
  <si>
    <t xml:space="preserve"> 1.1.24</t>
  </si>
  <si>
    <t>3.8. Количество общеобразовательных учреждений города Мурманска, в которых проводятся мероприятия по обеспечению деятельности советников директора по воспитанию и взаимодействию с детскими общественными объединениями - 49 ед.</t>
  </si>
  <si>
    <t>КО, КСПВООДМ, МАУ МП «Объединение молодежных центров»</t>
  </si>
  <si>
    <t>Доля проведенных работ по обеспечению комплексной безопасности образовательных организаций осуществленных за счет субсидии на эти цели в общем объеме запланированных работ по обеспечению комплексной безопасности  - 100 %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</si>
  <si>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- 95 %.
5.1 Доля молодежи, привлеченной в учреждения молодежной политики, от общей численности молодежи города Мурманска - 19 %.                                                                                                                   5.3 Доля молодежных и детских общественных объединений, получивших муниципальную поддержку, от общего количества молодежных и детских общественных объединений, обратившихся за поддержкой - 100 %.</t>
  </si>
  <si>
    <t>Доля образовательных организаций, в которых устранены предписания надзорных органов, от числа образовательных организаций, имеющих неустраненные предписания, которым предусмотрена субсидия на обеспечение комплексной безопасности муниципальных образовательных учреждений - 100 %</t>
  </si>
  <si>
    <t xml:space="preserve">0.1. Обеспечение 100 % доступности дошкольного образования для детей в возрасте до 3 лет - 100 %
3.2. Отношение средней заработной платы педагогических работников МДОУ к средней заработной плате в сфере общего образования в муниципальном образовании город Мурманск - 100 %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</si>
  <si>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- 95 %
5.5 Количество стипендиатов главы муниципального образования город Мурманск - 70 чел.</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</si>
  <si>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- 95 %
5.4. Количество получателей премии главы муниципального образования - 30 чел.</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</si>
  <si>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- 95 %
5.6 Количество объектов учреждений молодежной политики, в которых проведены мероприятия по оснащению мебелью, оборудованием, инвентарем, предметами интерьера - 1 ед.
5.7 Количество объектов учреждений молодежной политики, в которых проведен текущий ремонт - 1 ед.</t>
  </si>
  <si>
    <t>Основное мероприятие "Организация деятельности по обеспечению персонифицированного дополнительного образования детей"</t>
  </si>
  <si>
    <t>П 1.1.1</t>
  </si>
  <si>
    <t xml:space="preserve">Мероприятие "Выполнение работ по инженерным изысканиям, подготовки проектной документации и строительству объекта: «Школа по улице Советская в городе Мурманске" </t>
  </si>
  <si>
    <t>3.3.1</t>
  </si>
  <si>
    <t>3.4.1</t>
  </si>
  <si>
    <t>3.6.1</t>
  </si>
  <si>
    <t>Мероприятие "Осуществление мероприятий по обеспечению персонифицированного дополнительного образования детей"</t>
  </si>
  <si>
    <t>3.7.1</t>
  </si>
  <si>
    <t>Мероприятие "Субсидия из областного бюджета на оплату труда и начисления на выплаты по оплате труда работникам муниципальных учреждений и софинансирование на указанные расходы"</t>
  </si>
  <si>
    <t>Мероприятие "Иной межбюджетный трансферт на обеспечение выплат ежемесячного денежного вознаграждения за классное руководство педагогическим работникам"</t>
  </si>
  <si>
    <t>Мероприятие "Иной межбюджетный трансферт на обеспечение выплат педагогическим работникам за руководство школьными спортивными клубами"</t>
  </si>
  <si>
    <t>4.2.1</t>
  </si>
  <si>
    <t>Мероприятие "Субсидия из областного бюджета на обеспечение бесплатным молоком обучающихся начальных классов общеобразовательных учреждений и софинансирование на указанные расходы"</t>
  </si>
  <si>
    <t xml:space="preserve"> 4.3.1</t>
  </si>
  <si>
    <t>Мероприятие "Субсидия на организацию бесплатного горячего питания обучающихся начальных классов общеобразовательных учреждений и софинансирование указанных расходов"</t>
  </si>
  <si>
    <t xml:space="preserve"> 1.1.25</t>
  </si>
  <si>
    <t>2023-2024</t>
  </si>
  <si>
    <t>3.2.3</t>
  </si>
  <si>
    <t>Мероприятие "Обеспечение компенсации расходов на оплату жилых помещений отдельным категориям педагогических работников"</t>
  </si>
  <si>
    <t>2024 - 2028</t>
  </si>
  <si>
    <t>2023 - 2026</t>
  </si>
  <si>
    <t>2.2.3</t>
  </si>
  <si>
    <t>КРГХ</t>
  </si>
  <si>
    <t>Подпрограмма  6 «Развитие системы образования города Мурманска через эффективное выполнение муниципальных функций»</t>
  </si>
  <si>
    <t>Мероприятие "Разработка проектно-сметной документации и осуществление ремонта фасада зданий образовательных учреждений и учреждений образования"</t>
  </si>
  <si>
    <t>Мероприятие "Ремонт класса МБОУ ММЛ"</t>
  </si>
  <si>
    <t>Мероприятие "Расходы по возмещению расходов, связанных с командированием на территории Донецкой, Луганской народных республик, Запорожской и Херсонской областей, в рамках оказания Мурманской областью шефской помощи по методическому сопровождению образовательной деятельности"</t>
  </si>
  <si>
    <t>Мероприятие "Расходы по доставке и установке государственной символики Российской Федерации (флаги России, флагштоки уличные и настольные, гербы Российской Федерации)."</t>
  </si>
  <si>
    <t xml:space="preserve"> 1.1.26</t>
  </si>
  <si>
    <t xml:space="preserve"> 1.1.27</t>
  </si>
  <si>
    <t xml:space="preserve"> 1.1.28</t>
  </si>
  <si>
    <t xml:space="preserve"> 1.1.29</t>
  </si>
  <si>
    <t xml:space="preserve"> 1.1.30</t>
  </si>
  <si>
    <t>Мероприятие "Торжественная церемония награждения парадного расчета Мурманского отделения ВДЮВПОД «ЮНАРМИЯ» за участие в Параде Победы 9 мая"</t>
  </si>
  <si>
    <t xml:space="preserve">КТРиС </t>
  </si>
  <si>
    <t>КТРиС, ММКУ УКС</t>
  </si>
  <si>
    <t>Осуществление расходов на приобретение атрибутов и ценных подарков для участников Парада Победы 9 мая</t>
  </si>
  <si>
    <t xml:space="preserve">Мероприятие "Расходы на создание временных рабочих мест для несовершеннолетних граждан в возрасте 14-18 лет в летний период» </t>
  </si>
  <si>
    <t>П 1.2</t>
  </si>
  <si>
    <t>П 1.2.1</t>
  </si>
  <si>
    <t>Мероприятие "Модернизация школьных систем образования (оснащение средствами обучения и воспитания зданий муниципальных общеобразовательных организаций)"</t>
  </si>
  <si>
    <t>Количество муниципальных общеобразовательных организаций, в которых реализованы мероприятия по капитальному ремонту, в том числе оснащение средствами обучения и воспитания - 1 единица (МБОУ г. Мурманска "Прогимназия № 61")</t>
  </si>
  <si>
    <t xml:space="preserve">Мероприятие "Создание новых мест в образовательных организациях различных типов для реализации дополнительных общеразвивающих программ всех направленностей" </t>
  </si>
  <si>
    <t>Региональный проект «Успех каждого ребенка»</t>
  </si>
  <si>
    <t xml:space="preserve">
Колличество созданных новых мест в общеобразовательных организациях различных типов для реализации дополнительных общеразвивающих программ - 138 ед./человеко-мест 551 ед. </t>
  </si>
  <si>
    <t xml:space="preserve"> 1.1.31</t>
  </si>
  <si>
    <t>3.2.4</t>
  </si>
  <si>
    <t xml:space="preserve">Мероприятие "Обеспечение выплат ежемесячного денежного вознаграждения советникам директора по воспитанию и взаимодействию с детскими общественными объединениями в общеобразовательных организациях" </t>
  </si>
  <si>
    <t>Мероприятие "Расходы по текущему ремонту образовательных учреждений в целях подготовки к новому учебному году "</t>
  </si>
  <si>
    <t>Осуществление текущего ремонта образовательных учреждений в целях подготовки к новому учебному году</t>
  </si>
  <si>
    <t xml:space="preserve">Мероприятия по благоустройству территорий образовательных учреждений </t>
  </si>
  <si>
    <t>Реализация инициативных проектов образовательными учреждениями города Мурманска</t>
  </si>
  <si>
    <t>Осуществление доставки и установки государственной символики Российской Федерации (флаги России, флагштоки уличные и настольные, гербы Российской Федерации)</t>
  </si>
  <si>
    <t xml:space="preserve">Мероприятие "Разработка проектной (проектно-сметной), рабочей (сметной) документации, дизайн проектов, презентаций для выполнения работ при реконструкции и текущем ремонте, проведение работ (услуг) по измерению на местности, картографии,  топографии, геодезии, геологии, осуществление строительной экспертизы, экспертизы используемых материалов, осуществление авторского надзора за проведением ремонтных работ (инженерных систем), перепланировки зданий (помещений), проведение экспертизы (повторной экспертизы) проектной и сметной документации, оценка достоверности стоимости объекта капитального (текущего) ремонта, реконструкции, строительства" 
</t>
  </si>
  <si>
    <t>2023-2026</t>
  </si>
  <si>
    <t xml:space="preserve">Мероприятие "Организация проведения городских праздников выпускников общеобразовательных учреждений "Последний звонок", "День выпускника""
</t>
  </si>
  <si>
    <t xml:space="preserve">
2.5. Количество временных рабочих мест, созданных для несовершеннолетних граждан в возрасте 14-18 лет в летний период - до 275 ед.</t>
  </si>
  <si>
    <t xml:space="preserve">0.3. Общее количество временных рабочих мест, созданных для несовершеннолетних граждан в возрасте 14-18 лет - до 1612 ед.
2.3. Количество временных рабочих мест, созданных для обучающихся системы образования города Мурманска - до 1300 ед.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</si>
  <si>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5.6 Количество объектов учреждений молодежной политики, в которых проведены мероприятия по оснащению мебелью, оборудованием, инвентарем, предметами интерьера - 2 ед.
5.7 Количество объектов учреждений молодежной политики, в которых проведен текущий ремонт - 2 ед.</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</si>
  <si>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5.2 Количество проведенных мероприятий, направленных на создание условий для развития и реализации потенциала - до 5100 ед.</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</si>
  <si>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-до  100 %
5.1 Доля молодежи, привлеченной в учреждения молодежной политики, от общей численности молодежи города Мурманска - до 26,2 %
5.2 Количество проведенных мероприятий, направленных на создание условий для развития и реализации потенциала молодежи города Мурманска - 5100 ед.</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</si>
  <si>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5.2 Количество проведенных мероприятий, направленных на создание условий для развития и реализации потенциала молодежи города Мурманска - до 5100 ед.                                                    5.3  Доля молодежных и детских общественных объединений, получивших муниципальную поддержку, от общего количества молодежных и детских общественных объединений, обратившихся за поддержкой - 100 %
5.4 Количество получателей премии главы администрации города Мурманска - 30 чел.
5.5 Количество стипендиатов главы муниципального образования город Мурманск - до 85 чел.</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</si>
  <si>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5.3 Доля молодежных и детских общественных объединений, получивших муниципальную поддержку, от общего количества молодежных и детских общественных объединений, обратившихся за поддержкой - 100 %</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</si>
  <si>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до 100 %
5.6 Количество объектов учреждений молодежной политики, в которых проведены мероприятия по оснащению мебелью, оборудованием, инвентарем, предметами интерьера - 2 ед.
5.7 Количество объектов учреждений молодежной политики, в которых проведен текущий ремонт - 2 ед.</t>
  </si>
  <si>
    <t>0.1. Обеспечение 100 % доступности дошкольного образования для детей в возрасте до 3 лет.                                                             
1.3.1. Количество объектов дошкольного образования, дополнительного образования, общего образования, в которых проведен капитальный ремонт - до 10 ед. ежегодно.
1.3.2. Количество предпроектных и (или) проектных работ в целях осуществления капитального ремонта на объектах дошкольного, общего и дополнительного образования - по результатам выполненных работ и (или) по заключению государственной экспертизы.</t>
  </si>
  <si>
    <t xml:space="preserve">1.2.1. Количество построенных (реконструированных, модернизированных) объектов дошкольного, общего и дополнительного образования - 1 ед.
1.2.2. Количество предпроектных и (или) проектных работ в целях осуществления строительства (реконструкции, модернизации) объектов дошкольного, общего и дополнительного образования - по результатам выполненных работ и (или) по заключению государственной экспертизы.
</t>
  </si>
  <si>
    <t xml:space="preserve"> 1.2.2</t>
  </si>
  <si>
    <t>Мероприятие "Строительство (реконструкция) объектов общего образования"</t>
  </si>
  <si>
    <t xml:space="preserve"> 1.1.32</t>
  </si>
  <si>
    <t>Мероприятие "Расходы на выполнение мероприятий по переходу на закрытую систему теплоснабжения (Ленинский округ) включая разработку проектной документации"</t>
  </si>
  <si>
    <t xml:space="preserve">1.1. Доля МБОУ, соответствующих современным требованиям обучения, в общем количестве МБОУ, - 100 %.
1.5. Удельный вес численности учителей в возрасте до 30 лет в общей численности учителей МБОУ - не менее 21,0 %
</t>
  </si>
  <si>
    <t>0.2. Общее количество отдохнувших и оздоровленных детей и молодежи города Мурманска - до 8920 чел.                                       0.3. Общее количество временных рабочих мест, созданных для несовершеннолетних граждан в возрасте 14-18 лет - до 1612 ед.
2.1. Количество отдохнувших и оздоровленных обучающихся системы образования города Мурманска - до 8770 чел.
2.2. Количество участников профильных молодежных лагерей - до 150 чел.                                                                                                  2.3. Количество временных рабочих мест, созданных для обучающихся системы образования города Мурманска - до 1300 ед.
2.4. Количество временных рабочих мест, созданных для несовершеннолетних граждан в возрасте 14-18 лет - до 65 ед.                     2.5. Количество временных рабочих мест, созданных для несовершеннолетних граждан в возрасте 14-18 лет - до 275 ед.</t>
  </si>
  <si>
    <t xml:space="preserve">0.2. Общее количество отдохнувших и оздоровленных детей и молодежи города Мурманска - до 8920 чел.
2.1. Количество отдохнувших и оздоровленных обучающихся системы образования города Мурманска - до 8770 чел.
2.2. Количество участников профильных молодежных лагерей - до 150 чел. 
</t>
  </si>
  <si>
    <t xml:space="preserve">0.2. Общее количество отдохнувших и оздоровленных детей и молодежи города Мурманска - до 8920 чел..
2.1. Количество отдохнувших и оздоровленных обучающихся системы образования города Мурманска - до 8770 чел.
</t>
  </si>
  <si>
    <t>0.2. Общее количество отдохнувших и оздоровленных детей и молодежи города Мурманска - до 8920 чел., в том числе  количество участников детских профильных экспедиций - 240 чел.</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</si>
  <si>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2.2. Количество участников профильных молодежных лагерей -150 чел.</t>
  </si>
  <si>
    <t xml:space="preserve">0.2. Общее количество отдохнувших и оздоровленных детей и молодежи города Мурманска.                                                          2.1. Количество отдохнувших и оздоровленных обучающихся системы образования города Мурманска - до 8770 чел.
</t>
  </si>
  <si>
    <t xml:space="preserve">0.3. Общее количество временных рабочих мест, созданных для несовершеннолетних граждан в возрасте 14-18 лет - до 1612 ед.
2.3. Количество временных рабочих мест, созданных для обучающихся системы образования города Мурманска - до 1300 ед.
2.4. Количество временных рабочих мест, созданных для несовершеннолетних граждан в возрасте 14-18 лет - до 65 ед. 
2.5. Количество временных рабочих мест, созданных для несовершеннолетних граждан в возрасте 14-18 лет в летний период- до 275 ед.
</t>
  </si>
  <si>
    <t xml:space="preserve">0.2. Общее количество отдохнувших и оздоровленных детей и молодежи города Мурманска - до 8920 чел.                                                    2.1.Количество отдохнувших и оздоровленных обучающихся системы образования города Мурманска - до 8770 чел.
</t>
  </si>
  <si>
    <t xml:space="preserve">0.1. Обеспечение 100 % доступности дошкольного образования для детей в возрасте до 3 лет - 100 %
3.1. 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1-6 лет - не менее 84,3 %
3.2. Отношение средней заработной платы педагогических работников МДОУ к средней заработной плате в сфере общего образования в муниципальном образовании город Мурманск - 100 %
</t>
  </si>
  <si>
    <t>0.1. Обеспечение 100 % доступности дошкольного образования для детей в возрасте до 3 лет - 100 %
3.1. 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1-6 лет - не менее 84,3 %</t>
  </si>
  <si>
    <t>0.1. Обеспечение 100 % доступности дошкольного образования для детей в возрасте до 3 лет - 100 %.
3.1. Доля детей в возрасте 1 – 6 лет, получающих дошкольную образовательную услугу и (или) услугу по их содержанию в муниципальных образовательных учреждениях, в общей численности детей в возрасте 1-6 лет - не менее 84,3 %</t>
  </si>
  <si>
    <t xml:space="preserve">0.5. Доля детей в возрасте от 5 до 18 лет, охваченных дополнительным образованием, - не менее  48,6 %             </t>
  </si>
  <si>
    <t>0.5. Доля детей в возрасте от 5 до 18 лет, охваченных дополнительным образованием, - не менее 48,6 %                                                   3.5. Отношение средней заработной платы педагогических работников МУ ДО к средней заработной плате учителей в муниципальном образовании город Мурманск - 100 %</t>
  </si>
  <si>
    <t xml:space="preserve">0.5. Доля детей в возрасте от 5 до 18 лет, охваченных дополнительным образованием, - не менее 48,6 % 
3.6. Доля детей в возрасте от 5 до 18 лет, получающих дополнительное образование с использованием сертификата дополнительного образования, в общей численности детей, получающих дополнительное образование за счет бюджетных средств (за исключением обучающихся в детских школах искусств), - 100 % 
3.7. Доля детей в возрасте от 5 до 18 лет, обучающихся по дополнительным общеразвивающим программам за счет социального сертификата на получение муниципальной услуги в социальной сфере, - не менее 7,5 %
</t>
  </si>
  <si>
    <t>Основное мероприятие "Предоставление услуг (выполнение работ) в сфере дошкольного образования"</t>
  </si>
  <si>
    <t>Основное мероприятие "Предоставление услуг (выполнение работ) в сфере общего образования"</t>
  </si>
  <si>
    <t>Основное мероприятие "Предоставление услуг (выполнение работ) в сфере дополнительного образования"</t>
  </si>
  <si>
    <t xml:space="preserve">0.6. Доля обучающихся МБОУ, обеспеченных организованным горячим питанием за счет всех источников финансирования, в общем количестве обучающихся, фактически посещавших данные учреждения - 100 %
4.1. Количество обучающихся МБОУ, за исключением учащихся начальных классов, получающих двухразовое бесплатное питание, - не менее 3716 чел.
</t>
  </si>
  <si>
    <t xml:space="preserve">0.6. Доля обучающихся МБОУ, обеспеченных организованным горячим питанием за счет всех источников финансирования, в общем количестве обучающихся, фактически посещавших данные учреждения, -100 %.
4.2. Количество обучающихся 1-4 классов МБОУ, в том числе МБОУ, реализующих программы дошкольного и начального общего образования, обеспеченных бесплатным цельным молоком либо питьевым молоком, - не менее 9526 чел.
4.3. Доля обучающихся 1-4 классов МБОУ, в том числе МБОУ, реализующих программы дошкольного и начального общего образования, обеспеченных бесплатным цельным молоком либо питьевым молоком, в общем количестве обучающихся 1-4 классов в данных учреждениях, - 100 %
</t>
  </si>
  <si>
    <t xml:space="preserve">0.6. Доля обучающихся ОУ, обеспеченных организованным горячим питанием за счет всех источников финансирования, в общем количестве обучающихся, фактически посещавших данные учреждения, 100 %
4.4. Количество обучающихся по образовательным программам начального общего образования, получающих бесплатное двухразовое питание - не менее 2174 чел.
4.5. Количество обучающихся по образовательным программам начального общего образования, получающих бесплатное одноразовое питание - не менее 13289 чел.
4.6. Доля обучающиеся по образовательным программам начального общего образования, получающих бесплатное одноразовое питание, в общем количестве обучающихся по образовательным программам начального общего образования, - 100 %
</t>
  </si>
  <si>
    <t>0.4. Доля выпускников общеобразовательных организаций, не сдавших ЕГЭ по обязательным предметам, - не более 0,1 % ежегодно
1.4. Количество созданных новых мест в МБОУ путем строительства, в том числе обновления материально-технической базы для реализации основных общеобразовательных программ - 500 мест.
1.4.1. Количество построенных объектов общего образования - 1 ед.
1.4.2. Количество предпроектных и (или) проектных работ в целях осуществления строительства объектов общего образования - 0 ед. 
в 2023-2024 годах</t>
  </si>
  <si>
    <t xml:space="preserve">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не менее  92 %
2.4. Количество временных рабочих мест, созданных для несовершеннолетних граждан в возрасте 14-18 лет - до 65 ед. </t>
  </si>
  <si>
    <t xml:space="preserve">0.4. Доля выпускников МБОУ, не сдавших ЕГЭ по обязательным предметам - не более 0,1 % ежегодно
3.3. Отношение средней заработной платы педагогических работников МБОУ к средней заработной плате в Мурманской области - 100 %
</t>
  </si>
  <si>
    <t xml:space="preserve">0.4. Доля выпускников МБОУ, не сдавших ЕГЭ по обязательным предметам, - не более 0,1 % ежегодно 
3.4. Доля педагогических работников МБОУ, получивших вознаграждение за классное руководство, в общей численности педагогических работников такой категории, - 100 %
</t>
  </si>
  <si>
    <t xml:space="preserve"> 5.2.2</t>
  </si>
  <si>
    <t>Мероприятие «Стипендии Главы города Мурманск»</t>
  </si>
  <si>
    <t>2025 - 2028</t>
  </si>
  <si>
    <t>0.7. Доля молодежи, удовлетворенных качеством реализуемых мероприятий, направленных на создание условия для успешного развития потенциала и интеграции молодежи в экономическую, культурную и общественно-политическую жизнь города Мурманска, от общего числа опрошенных лиц - 95 %
5.6 Количество стипендиатов Главы города Мурманска - 70 чел.</t>
  </si>
  <si>
    <t>П 1.3</t>
  </si>
  <si>
    <t>П 1.3.1</t>
  </si>
  <si>
    <t>Количество муниципальных общеобразовательных организаций, в которых реализованы мероприятия по оснащению средствами обучения и воспитания - 6 единиц:
2025 год - 5 едениц: 
- МБОУ "Гимназия № 3";
- МБОУ "Лицей № 2";
- МБОУ "Гимназия № 5"; 
- МБДОУ г. Мурманска № 87;
- МБДОУ г. Мурманска № 58.
2026 год - 1 еденица: 
- МБДОУ г. Мурманска № 57.</t>
  </si>
  <si>
    <t>Региональный проект "Все лучшее детям"</t>
  </si>
  <si>
    <t>П 1.3.2</t>
  </si>
  <si>
    <t>Количество объектов дошкольного образования, дополнительного образования, общего образования, в которых проведен капитальный ремонт - 1 шт.</t>
  </si>
  <si>
    <t>П 1.4</t>
  </si>
  <si>
    <t>Региональный проект "Поддержка семьи"</t>
  </si>
  <si>
    <t>Осуществлен капитальный ремонт и оснащение зданий дошкольных образовательных организаций</t>
  </si>
  <si>
    <t>КО, МДОУ, КТРиС, ММКУ УКС</t>
  </si>
  <si>
    <t>П 1.4.1</t>
  </si>
  <si>
    <t xml:space="preserve">Мероприятие "Оснащение зданий дошкольных образовательных организаций " </t>
  </si>
  <si>
    <t xml:space="preserve">Осуществлено оснащение зданий дошкольных образовательных организаций </t>
  </si>
  <si>
    <t>П 1.4.2</t>
  </si>
  <si>
    <t xml:space="preserve">Мероприятие "Капитальный ремонт зданий дошкольных образовательных организаций " </t>
  </si>
  <si>
    <t xml:space="preserve">Осуществлен капитальный ремонт зданий дошкольных образовательных организаций </t>
  </si>
  <si>
    <t>П 1.3.3</t>
  </si>
  <si>
    <t xml:space="preserve">Мероприятие "Оснащение (обновление) материально-технической базы кабинетов по предметам "Труд  (Технология)" и "Основы безопасности и защиты Родины" общеобразовательных организаций" </t>
  </si>
  <si>
    <t>Оснащена (обновлена) материально-техническая база кабинетов по предметам "Труд  (Технология)" и "Основы безопасности и защиты Родины" общеобразовательных организаций</t>
  </si>
  <si>
    <t xml:space="preserve">Мероприятие "Модернизация школьных систем образования (оснащение зданий муниципальных общеобразовательных организаций)" </t>
  </si>
  <si>
    <t>2025-2027</t>
  </si>
  <si>
    <t xml:space="preserve">Мероприятие "Модернизация школьных систем образования (капитальный ремонт зданий муниципальных общеобразовательных организаций)" </t>
  </si>
  <si>
    <t xml:space="preserve">П 3.2 </t>
  </si>
  <si>
    <t>Региональный проект "Педагоги и наставники"</t>
  </si>
  <si>
    <t xml:space="preserve">П 3.2.1 </t>
  </si>
  <si>
    <t>2025 - 2027</t>
  </si>
  <si>
    <t xml:space="preserve">П 3.2.2 </t>
  </si>
  <si>
    <t>Мероприятие "Обеспечение выплат ежемесячного денежного вознаграждения за классное руководство педагогическим работникам"</t>
  </si>
  <si>
    <t>П 3.2.3</t>
  </si>
  <si>
    <t xml:space="preserve">0.4. Доля выпускников МБОУ, не сдавших ЕГЭ по обязательным предметам.
3.4. Доля педагогических работников МБОУ, получивших вознаграждение за классное руководство, в общей численности педагогических работников такой категории
</t>
  </si>
  <si>
    <t>0.4. Доля выпускников МБОУ, не сдавших ЕГЭ по обязательным предметам.
3.4. Доля педагогических работников МБОУ, получивших вознаграждение за классное руководство, в общей численности педагогических работников такой категории
3.8. Количество общеобразовательных учреждений города Мурманска, в которых проводятся мероприятия по обеспечению деятельности советников директора по воспитанию и взаимодействию с детскими общественными объединениями - 50 ед.</t>
  </si>
  <si>
    <t>3.8. Количество общеобразовательных учреждений города Мурманска, в которых проводятся мероприятия по обеспечению деятельности советников директора по воспитанию и взаимодействию с детскими общественными объединениями - 50 ед.</t>
  </si>
  <si>
    <t xml:space="preserve">Приложение к приказу комитета по образованию  администрациигорода Мурманска
от 26.02.2025 № 347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</si>
</sst>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font>
      <sz val="11"/>
      <color theme="1"/>
      <name val="Calibri"/>
      <family val="2"/>
      <charset val="204"/>
      <scheme val="minor"/>
    </font>
    <font>
      <sz val="10"/>
      <name val="Times New Roman"/>
      <family val="1"/>
      <charset val="204"/>
    </font>
    <font>
      <sz val="14"/>
      <name val="Times New Roman"/>
      <family val="1"/>
      <charset val="204"/>
    </font>
    <font>
      <sz val="11"/>
      <name val="Calibri"/>
      <family val="2"/>
      <charset val="204"/>
      <scheme val="minor"/>
    </font>
    <font>
      <sz val="7"/>
      <name val="Times New Roman"/>
      <family val="1"/>
      <charset val="204"/>
    </font>
    <font>
      <sz val="7"/>
      <name val="Calibri"/>
      <family val="2"/>
      <charset val="204"/>
      <scheme val="minor"/>
    </font>
    <font>
      <b/>
      <sz val="10"/>
      <name val="Times New Roman"/>
      <family val="1"/>
      <charset val="204"/>
    </font>
    <font>
      <sz val="10"/>
      <name val="Calibri"/>
      <family val="2"/>
      <charset val="204"/>
      <scheme val="minor"/>
    </font>
    <font>
      <sz val="10"/>
      <name val="еш"/>
      <charset val="204"/>
    </font>
    <font>
      <sz val="10"/>
      <color theme="1"/>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157">
    <xf numFmtId="0" fontId="0" fillId="0" borderId="0" xfId="0"/>
    <xf numFmtId="0" fontId="3" fillId="0" borderId="0" xfId="0" applyFont="1"/>
    <xf numFmtId="0" fontId="1" fillId="2" borderId="0" xfId="0" applyFont="1" applyFill="1" applyAlignment="1">
      <alignment horizontal="center" vertical="center"/>
    </xf>
    <xf numFmtId="0" fontId="1" fillId="2" borderId="0" xfId="0" applyFont="1"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5" fillId="0" borderId="0" xfId="0" applyFont="1"/>
    <xf numFmtId="0" fontId="7" fillId="2" borderId="0" xfId="0" applyFont="1" applyFill="1" applyAlignment="1">
      <alignment horizontal="center" vertical="center"/>
    </xf>
    <xf numFmtId="0" fontId="7" fillId="2" borderId="0" xfId="0" applyFont="1" applyFill="1"/>
    <xf numFmtId="0" fontId="7" fillId="0" borderId="0" xfId="0" applyFont="1"/>
    <xf numFmtId="4" fontId="8" fillId="2" borderId="0" xfId="0" applyNumberFormat="1" applyFont="1" applyFill="1"/>
    <xf numFmtId="4" fontId="7" fillId="2" borderId="0" xfId="0" applyNumberFormat="1" applyFont="1" applyFill="1"/>
    <xf numFmtId="0" fontId="7" fillId="0" borderId="0" xfId="0" applyFont="1" applyAlignment="1">
      <alignment horizontal="center" vertical="center"/>
    </xf>
    <xf numFmtId="0" fontId="3" fillId="0" borderId="0" xfId="0" applyFont="1" applyFill="1"/>
    <xf numFmtId="164" fontId="3" fillId="0" borderId="0" xfId="0" applyNumberFormat="1" applyFont="1" applyFill="1"/>
    <xf numFmtId="0" fontId="7" fillId="2" borderId="0" xfId="0" applyFont="1" applyFill="1" applyAlignment="1">
      <alignment horizontal="left" vertical="top" wrapText="1"/>
    </xf>
    <xf numFmtId="164" fontId="6"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164" fontId="6" fillId="3" borderId="1" xfId="0" applyNumberFormat="1" applyFont="1" applyFill="1" applyBorder="1" applyAlignment="1">
      <alignment horizontal="center"/>
    </xf>
    <xf numFmtId="0" fontId="6" fillId="3" borderId="1" xfId="0" applyFont="1" applyFill="1" applyBorder="1" applyAlignment="1">
      <alignment horizontal="center"/>
    </xf>
    <xf numFmtId="0" fontId="6" fillId="2" borderId="6" xfId="0" applyFont="1" applyFill="1" applyBorder="1" applyAlignment="1">
      <alignment horizontal="center" vertical="center"/>
    </xf>
    <xf numFmtId="0" fontId="1" fillId="2" borderId="6"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0" fontId="6" fillId="2" borderId="1" xfId="0" applyFont="1" applyFill="1" applyBorder="1" applyAlignment="1">
      <alignment horizontal="center"/>
    </xf>
    <xf numFmtId="164" fontId="6" fillId="3" borderId="1" xfId="0" applyNumberFormat="1" applyFont="1" applyFill="1" applyBorder="1" applyAlignment="1">
      <alignment horizontal="center" shrinkToFit="1"/>
    </xf>
    <xf numFmtId="164" fontId="6" fillId="2" borderId="1" xfId="0" applyNumberFormat="1" applyFont="1" applyFill="1" applyBorder="1" applyAlignment="1">
      <alignment horizontal="center" shrinkToFit="1"/>
    </xf>
    <xf numFmtId="164" fontId="1" fillId="2" borderId="1" xfId="0" applyNumberFormat="1" applyFont="1" applyFill="1" applyBorder="1" applyAlignment="1">
      <alignment horizontal="center" vertical="center" shrinkToFit="1"/>
    </xf>
    <xf numFmtId="0" fontId="1" fillId="2" borderId="1" xfId="0" applyFont="1" applyFill="1" applyBorder="1" applyAlignment="1">
      <alignment horizontal="center"/>
    </xf>
    <xf numFmtId="164" fontId="1" fillId="2" borderId="1" xfId="0" applyNumberFormat="1" applyFont="1" applyFill="1" applyBorder="1" applyAlignment="1">
      <alignment horizontal="center" shrinkToFit="1"/>
    </xf>
    <xf numFmtId="164" fontId="7" fillId="0" borderId="0" xfId="0" applyNumberFormat="1" applyFont="1"/>
    <xf numFmtId="0" fontId="3" fillId="4" borderId="0" xfId="0" applyFont="1" applyFill="1"/>
    <xf numFmtId="164" fontId="1" fillId="2" borderId="2" xfId="0" applyNumberFormat="1" applyFont="1" applyFill="1" applyBorder="1" applyAlignment="1">
      <alignment horizontal="left" vertical="top" wrapText="1"/>
    </xf>
    <xf numFmtId="164" fontId="1" fillId="2" borderId="4" xfId="0" applyNumberFormat="1" applyFont="1" applyFill="1" applyBorder="1" applyAlignment="1">
      <alignment horizontal="left" vertical="top"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shrinkToFit="1"/>
    </xf>
    <xf numFmtId="0" fontId="1" fillId="2" borderId="4" xfId="0" applyFont="1" applyFill="1" applyBorder="1" applyAlignment="1">
      <alignment horizontal="center" vertical="center" wrapText="1"/>
    </xf>
    <xf numFmtId="165" fontId="1" fillId="2" borderId="1" xfId="0" applyNumberFormat="1" applyFont="1" applyFill="1" applyBorder="1" applyAlignment="1">
      <alignment horizontal="center" vertical="center" shrinkToFit="1"/>
    </xf>
    <xf numFmtId="165" fontId="1"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wrapText="1"/>
    </xf>
    <xf numFmtId="165" fontId="1" fillId="2" borderId="5"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4" xfId="0" applyNumberFormat="1" applyFont="1" applyFill="1" applyBorder="1" applyAlignment="1">
      <alignment horizontal="left" vertical="center" wrapText="1"/>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vertical="center"/>
    </xf>
    <xf numFmtId="164" fontId="6" fillId="0" borderId="1" xfId="0" applyNumberFormat="1" applyFont="1" applyFill="1" applyBorder="1" applyAlignment="1">
      <alignment horizontal="center"/>
    </xf>
    <xf numFmtId="164" fontId="1" fillId="0" borderId="1" xfId="0" applyNumberFormat="1" applyFont="1" applyFill="1" applyBorder="1" applyAlignment="1">
      <alignment horizontal="center"/>
    </xf>
    <xf numFmtId="164" fontId="1" fillId="0" borderId="1" xfId="0" applyNumberFormat="1" applyFont="1" applyFill="1" applyBorder="1" applyAlignment="1">
      <alignment horizontal="center" shrinkToFit="1"/>
    </xf>
    <xf numFmtId="164"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shrinkToFit="1"/>
    </xf>
    <xf numFmtId="0" fontId="1" fillId="2" borderId="4" xfId="0" applyFont="1" applyFill="1" applyBorder="1" applyAlignment="1">
      <alignment horizontal="center" vertical="center" wrapText="1"/>
    </xf>
    <xf numFmtId="164" fontId="1" fillId="2" borderId="4" xfId="0" applyNumberFormat="1" applyFont="1" applyFill="1" applyBorder="1" applyAlignment="1">
      <alignment horizontal="left" vertical="center" wrapText="1"/>
    </xf>
    <xf numFmtId="0" fontId="1" fillId="2"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 fillId="0" borderId="1" xfId="0" applyFont="1" applyFill="1" applyBorder="1" applyAlignment="1">
      <alignment horizontal="center"/>
    </xf>
    <xf numFmtId="164" fontId="12" fillId="2" borderId="1" xfId="0" applyNumberFormat="1" applyFont="1" applyFill="1" applyBorder="1" applyAlignment="1">
      <alignment horizontal="center"/>
    </xf>
    <xf numFmtId="164" fontId="12" fillId="2" borderId="1"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xf>
    <xf numFmtId="0" fontId="1" fillId="2" borderId="4" xfId="0" applyFont="1" applyFill="1" applyBorder="1" applyAlignment="1">
      <alignment horizontal="center" vertical="center" wrapText="1"/>
    </xf>
    <xf numFmtId="164" fontId="1" fillId="5" borderId="1" xfId="0" applyNumberFormat="1" applyFont="1" applyFill="1" applyBorder="1" applyAlignment="1">
      <alignment horizontal="center" vertical="center" shrinkToFit="1"/>
    </xf>
    <xf numFmtId="164" fontId="1" fillId="5" borderId="1" xfId="0" applyNumberFormat="1" applyFont="1" applyFill="1" applyBorder="1" applyAlignment="1">
      <alignment horizontal="center" vertical="center"/>
    </xf>
    <xf numFmtId="4" fontId="1" fillId="5" borderId="1" xfId="0" applyNumberFormat="1" applyFont="1" applyFill="1" applyBorder="1" applyAlignment="1">
      <alignment horizontal="center" vertical="center"/>
    </xf>
    <xf numFmtId="164" fontId="1" fillId="5" borderId="1" xfId="0" applyNumberFormat="1" applyFont="1" applyFill="1" applyBorder="1" applyAlignment="1">
      <alignment horizontal="center"/>
    </xf>
    <xf numFmtId="0" fontId="1" fillId="5" borderId="1" xfId="0" applyFont="1" applyFill="1" applyBorder="1" applyAlignment="1">
      <alignment horizontal="center" vertical="center"/>
    </xf>
    <xf numFmtId="0" fontId="1" fillId="2" borderId="1" xfId="0" applyFont="1" applyFill="1" applyBorder="1" applyAlignment="1">
      <alignment horizontal="center" vertical="center"/>
    </xf>
    <xf numFmtId="164" fontId="1" fillId="2" borderId="2" xfId="0" applyNumberFormat="1" applyFont="1" applyFill="1" applyBorder="1" applyAlignment="1">
      <alignment horizontal="left" vertical="top" wrapText="1"/>
    </xf>
    <xf numFmtId="164" fontId="1" fillId="2" borderId="4" xfId="0" applyNumberFormat="1" applyFont="1" applyFill="1" applyBorder="1" applyAlignment="1">
      <alignment horizontal="left" vertical="top" wrapText="1"/>
    </xf>
    <xf numFmtId="164" fontId="1" fillId="2" borderId="3"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2" xfId="0" applyFont="1" applyFill="1" applyBorder="1" applyAlignment="1">
      <alignment vertical="center" wrapText="1"/>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NumberFormat="1" applyFont="1" applyFill="1" applyBorder="1" applyAlignment="1">
      <alignment horizontal="center" vertical="center"/>
    </xf>
    <xf numFmtId="0" fontId="1" fillId="2" borderId="4" xfId="0" applyNumberFormat="1" applyFont="1" applyFill="1" applyBorder="1" applyAlignment="1">
      <alignment horizontal="center" vertical="center"/>
    </xf>
    <xf numFmtId="0" fontId="1" fillId="2" borderId="3" xfId="0" applyNumberFormat="1" applyFont="1" applyFill="1" applyBorder="1" applyAlignment="1">
      <alignment horizontal="center" vertical="center"/>
    </xf>
    <xf numFmtId="164" fontId="1" fillId="2" borderId="2" xfId="0" applyNumberFormat="1" applyFont="1" applyFill="1" applyBorder="1" applyAlignment="1">
      <alignment horizontal="left" vertical="center" wrapText="1"/>
    </xf>
    <xf numFmtId="164" fontId="1" fillId="2" borderId="4" xfId="0" applyNumberFormat="1" applyFont="1" applyFill="1" applyBorder="1" applyAlignment="1">
      <alignment horizontal="left" vertical="center" wrapText="1"/>
    </xf>
    <xf numFmtId="164" fontId="1" fillId="2" borderId="3"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left" wrapText="1"/>
    </xf>
    <xf numFmtId="164" fontId="1" fillId="2" borderId="4" xfId="0" applyNumberFormat="1" applyFont="1" applyFill="1" applyBorder="1" applyAlignment="1">
      <alignment horizontal="left" wrapText="1"/>
    </xf>
    <xf numFmtId="164" fontId="1" fillId="2" borderId="3" xfId="0" applyNumberFormat="1" applyFont="1" applyFill="1" applyBorder="1" applyAlignment="1">
      <alignment horizontal="left" wrapText="1"/>
    </xf>
    <xf numFmtId="49" fontId="1" fillId="2" borderId="2"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4" fontId="1" fillId="2" borderId="2"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164" fontId="1" fillId="0" borderId="2" xfId="0" applyNumberFormat="1" applyFont="1" applyFill="1" applyBorder="1" applyAlignment="1">
      <alignment horizontal="left" vertical="center" wrapText="1"/>
    </xf>
    <xf numFmtId="164" fontId="1" fillId="0" borderId="4" xfId="0" applyNumberFormat="1" applyFont="1" applyFill="1" applyBorder="1" applyAlignment="1">
      <alignment horizontal="left" vertical="center" wrapText="1"/>
    </xf>
    <xf numFmtId="164" fontId="1" fillId="0" borderId="3" xfId="0" applyNumberFormat="1" applyFont="1" applyFill="1" applyBorder="1" applyAlignment="1">
      <alignment horizontal="left" vertical="center" wrapText="1"/>
    </xf>
    <xf numFmtId="4" fontId="1" fillId="2"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164" fontId="1" fillId="2" borderId="2" xfId="0" applyNumberFormat="1" applyFont="1" applyFill="1" applyBorder="1" applyAlignment="1">
      <alignment horizontal="center"/>
    </xf>
    <xf numFmtId="164" fontId="1" fillId="2" borderId="4" xfId="0" applyNumberFormat="1" applyFont="1" applyFill="1" applyBorder="1" applyAlignment="1">
      <alignment horizontal="center"/>
    </xf>
    <xf numFmtId="164" fontId="1" fillId="2" borderId="3" xfId="0" applyNumberFormat="1" applyFont="1" applyFill="1" applyBorder="1" applyAlignment="1">
      <alignment horizontal="center"/>
    </xf>
    <xf numFmtId="164" fontId="1" fillId="0" borderId="2" xfId="0" applyNumberFormat="1" applyFont="1" applyFill="1" applyBorder="1" applyAlignment="1">
      <alignment horizontal="center"/>
    </xf>
    <xf numFmtId="164" fontId="1" fillId="0" borderId="4" xfId="0" applyNumberFormat="1" applyFont="1" applyFill="1" applyBorder="1" applyAlignment="1">
      <alignment horizontal="center"/>
    </xf>
    <xf numFmtId="164" fontId="1" fillId="0" borderId="3" xfId="0" applyNumberFormat="1" applyFont="1" applyFill="1" applyBorder="1" applyAlignment="1">
      <alignment horizontal="center"/>
    </xf>
    <xf numFmtId="0" fontId="1" fillId="2" borderId="1" xfId="0" applyFont="1" applyFill="1" applyBorder="1" applyAlignment="1">
      <alignment horizontal="center" vertical="center" wrapText="1"/>
    </xf>
    <xf numFmtId="0" fontId="2" fillId="2" borderId="0" xfId="0" applyFont="1" applyFill="1" applyAlignment="1">
      <alignment horizont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 fillId="0" borderId="2" xfId="0" applyFont="1" applyFill="1" applyBorder="1" applyAlignment="1">
      <alignment horizontal="left"/>
    </xf>
    <xf numFmtId="0" fontId="1" fillId="0" borderId="4" xfId="0" applyFont="1" applyFill="1" applyBorder="1" applyAlignment="1">
      <alignment horizontal="left"/>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0" borderId="1" xfId="0" applyFont="1" applyFill="1" applyBorder="1" applyAlignment="1">
      <alignment horizontal="center" vertical="center"/>
    </xf>
    <xf numFmtId="2" fontId="1" fillId="2" borderId="3"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7" fillId="2"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1" fillId="0" borderId="4" xfId="0" applyFont="1" applyFill="1" applyBorder="1" applyAlignment="1">
      <alignment horizontal="center"/>
    </xf>
    <xf numFmtId="0" fontId="1" fillId="0" borderId="3" xfId="0"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xf>
  </cellXfs>
  <cellStyles count="2">
    <cellStyle name="Обычный" xfId="0" builtinId="0"/>
    <cellStyle name="Обычный 2" xfId="1"/>
  </cellStyles>
  <dxfs count="0"/>
  <tableStyles count="0" defaultTableStyle="TableStyleMedium2" defaultPivotStyle="PivotStyleLight16"/>
  <colors>
    <mruColors>
      <color rgb="FFFFAAA1"/>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9"/>
  <sheetViews>
    <sheetView tabSelected="1" view="pageBreakPreview" zoomScale="85" zoomScaleNormal="99" zoomScaleSheetLayoutView="85" workbookViewId="0">
      <pane xSplit="1" ySplit="5" topLeftCell="C6" activePane="bottomRight" state="frozen"/>
      <selection pane="topRight" activeCell="B1" sqref="B1"/>
      <selection pane="bottomLeft" activeCell="A5" sqref="A5"/>
      <selection pane="bottomRight" activeCell="L1" sqref="L1:M1"/>
    </sheetView>
  </sheetViews>
  <sheetFormatPr defaultRowHeight="15" outlineLevelRow="1"/>
  <cols>
    <col min="1" max="1" width="10.5703125" style="15" customWidth="1"/>
    <col min="2" max="2" width="46.28515625" style="12" customWidth="1"/>
    <col min="3" max="3" width="10.85546875" style="12" customWidth="1"/>
    <col min="4" max="4" width="11.28515625" style="12" customWidth="1"/>
    <col min="5" max="5" width="13.85546875" style="12" customWidth="1"/>
    <col min="6" max="6" width="11.7109375" style="12" customWidth="1"/>
    <col min="7" max="7" width="12.28515625" style="12" customWidth="1"/>
    <col min="8" max="8" width="13.42578125" style="12" customWidth="1"/>
    <col min="9" max="9" width="12.7109375" style="12" customWidth="1"/>
    <col min="10" max="10" width="12.85546875" style="12" customWidth="1"/>
    <col min="11" max="11" width="13" style="12" customWidth="1"/>
    <col min="12" max="12" width="55" style="12" customWidth="1"/>
    <col min="13" max="13" width="28.5703125" style="12" customWidth="1"/>
    <col min="14" max="16384" width="9.140625" style="1"/>
  </cols>
  <sheetData>
    <row r="1" spans="1:20" ht="46.5" customHeight="1">
      <c r="E1" s="34"/>
      <c r="F1" s="34"/>
      <c r="G1" s="34"/>
      <c r="H1" s="34"/>
      <c r="I1" s="34"/>
      <c r="J1" s="34"/>
      <c r="K1" s="34"/>
      <c r="L1" s="155" t="s">
        <v>378</v>
      </c>
      <c r="M1" s="156"/>
    </row>
    <row r="2" spans="1:20" ht="21.6" customHeight="1">
      <c r="A2" s="133" t="s">
        <v>57</v>
      </c>
      <c r="B2" s="133"/>
      <c r="C2" s="133"/>
      <c r="D2" s="133"/>
      <c r="E2" s="133"/>
      <c r="F2" s="133"/>
      <c r="G2" s="133"/>
      <c r="H2" s="133"/>
      <c r="I2" s="133"/>
      <c r="J2" s="133"/>
      <c r="K2" s="133"/>
      <c r="L2" s="133"/>
      <c r="M2" s="133"/>
    </row>
    <row r="3" spans="1:20">
      <c r="A3" s="2"/>
      <c r="B3" s="3"/>
      <c r="C3" s="3"/>
      <c r="D3" s="3"/>
      <c r="E3" s="3"/>
      <c r="F3" s="3"/>
      <c r="G3" s="3"/>
      <c r="H3" s="3"/>
      <c r="I3" s="3"/>
      <c r="J3" s="3"/>
      <c r="K3" s="3"/>
      <c r="L3" s="3"/>
      <c r="M3" s="3"/>
    </row>
    <row r="4" spans="1:20" ht="29.25" customHeight="1">
      <c r="A4" s="132" t="s">
        <v>0</v>
      </c>
      <c r="B4" s="95" t="s">
        <v>51</v>
      </c>
      <c r="C4" s="132" t="s">
        <v>52</v>
      </c>
      <c r="D4" s="132" t="s">
        <v>32</v>
      </c>
      <c r="E4" s="132"/>
      <c r="F4" s="132"/>
      <c r="G4" s="132"/>
      <c r="H4" s="132"/>
      <c r="I4" s="132"/>
      <c r="J4" s="132"/>
      <c r="K4" s="132"/>
      <c r="L4" s="95" t="s">
        <v>33</v>
      </c>
      <c r="M4" s="132" t="s">
        <v>6</v>
      </c>
    </row>
    <row r="5" spans="1:20">
      <c r="A5" s="132"/>
      <c r="B5" s="88"/>
      <c r="C5" s="132"/>
      <c r="D5" s="4" t="s">
        <v>53</v>
      </c>
      <c r="E5" s="4" t="s">
        <v>1</v>
      </c>
      <c r="F5" s="4">
        <v>2023</v>
      </c>
      <c r="G5" s="4">
        <v>2024</v>
      </c>
      <c r="H5" s="4">
        <v>2025</v>
      </c>
      <c r="I5" s="4">
        <v>2026</v>
      </c>
      <c r="J5" s="4">
        <v>2027</v>
      </c>
      <c r="K5" s="4">
        <v>2028</v>
      </c>
      <c r="L5" s="88"/>
      <c r="M5" s="132"/>
    </row>
    <row r="6" spans="1:20">
      <c r="A6" s="4">
        <v>1</v>
      </c>
      <c r="B6" s="4">
        <v>2</v>
      </c>
      <c r="C6" s="5">
        <v>3</v>
      </c>
      <c r="D6" s="4">
        <v>4</v>
      </c>
      <c r="E6" s="4">
        <v>5</v>
      </c>
      <c r="F6" s="4">
        <v>6</v>
      </c>
      <c r="G6" s="4">
        <v>7</v>
      </c>
      <c r="H6" s="4">
        <v>8</v>
      </c>
      <c r="I6" s="4">
        <v>9</v>
      </c>
      <c r="J6" s="4">
        <v>10</v>
      </c>
      <c r="K6" s="4">
        <v>11</v>
      </c>
      <c r="L6" s="4">
        <v>12</v>
      </c>
      <c r="M6" s="4">
        <v>13</v>
      </c>
    </row>
    <row r="7" spans="1:20" s="9" customFormat="1" ht="10.5" hidden="1">
      <c r="A7" s="6"/>
      <c r="B7" s="6"/>
      <c r="C7" s="7"/>
      <c r="D7" s="6"/>
      <c r="E7" s="8">
        <f t="shared" ref="E7:K11" si="0">E12-E17-E22-E27</f>
        <v>15823.600000011502</v>
      </c>
      <c r="F7" s="8">
        <f t="shared" si="0"/>
        <v>5883.2000000001572</v>
      </c>
      <c r="G7" s="8">
        <f t="shared" si="0"/>
        <v>9940.400000000518</v>
      </c>
      <c r="H7" s="8">
        <f t="shared" si="0"/>
        <v>1.469743438065052E-9</v>
      </c>
      <c r="I7" s="8">
        <f t="shared" si="0"/>
        <v>3.7398422136902809E-9</v>
      </c>
      <c r="J7" s="8">
        <f t="shared" si="0"/>
        <v>1.469743438065052E-9</v>
      </c>
      <c r="K7" s="8">
        <f t="shared" si="0"/>
        <v>0</v>
      </c>
      <c r="L7" s="7"/>
      <c r="M7" s="7"/>
    </row>
    <row r="8" spans="1:20" s="9" customFormat="1" ht="10.5" hidden="1">
      <c r="A8" s="6"/>
      <c r="B8" s="6"/>
      <c r="C8" s="7"/>
      <c r="D8" s="6"/>
      <c r="E8" s="8">
        <f t="shared" si="0"/>
        <v>3204.6000000017229</v>
      </c>
      <c r="F8" s="8">
        <f t="shared" si="0"/>
        <v>294.19999999988067</v>
      </c>
      <c r="G8" s="8">
        <f t="shared" si="0"/>
        <v>2910.4000000007363</v>
      </c>
      <c r="H8" s="8">
        <f t="shared" si="0"/>
        <v>-1.8917489796876907E-10</v>
      </c>
      <c r="I8" s="8">
        <f t="shared" si="0"/>
        <v>0</v>
      </c>
      <c r="J8" s="8">
        <f t="shared" si="0"/>
        <v>-3.92901711165905E-10</v>
      </c>
      <c r="K8" s="8">
        <f t="shared" si="0"/>
        <v>-4.6566128730773926E-10</v>
      </c>
      <c r="L8" s="7"/>
      <c r="M8" s="7"/>
    </row>
    <row r="9" spans="1:20" s="9" customFormat="1" ht="10.5" hidden="1">
      <c r="A9" s="6"/>
      <c r="B9" s="6"/>
      <c r="C9" s="7"/>
      <c r="D9" s="6"/>
      <c r="E9" s="8">
        <f t="shared" si="0"/>
        <v>12619.000000007523</v>
      </c>
      <c r="F9" s="8">
        <f t="shared" si="0"/>
        <v>5588.9999999998145</v>
      </c>
      <c r="G9" s="8">
        <f t="shared" si="0"/>
        <v>7030.0000000007203</v>
      </c>
      <c r="H9" s="8">
        <f t="shared" si="0"/>
        <v>3.7107383832335472E-10</v>
      </c>
      <c r="I9" s="8">
        <f t="shared" si="0"/>
        <v>0</v>
      </c>
      <c r="J9" s="8">
        <f t="shared" si="0"/>
        <v>0</v>
      </c>
      <c r="K9" s="8">
        <f t="shared" si="0"/>
        <v>0</v>
      </c>
      <c r="L9" s="7"/>
      <c r="M9" s="7"/>
    </row>
    <row r="10" spans="1:20" s="9" customFormat="1" ht="10.5" hidden="1">
      <c r="A10" s="6"/>
      <c r="B10" s="6"/>
      <c r="C10" s="7"/>
      <c r="D10" s="6"/>
      <c r="E10" s="8">
        <f t="shared" si="0"/>
        <v>-9.4587448984384537E-11</v>
      </c>
      <c r="F10" s="8">
        <f t="shared" si="0"/>
        <v>0</v>
      </c>
      <c r="G10" s="8">
        <f t="shared" si="0"/>
        <v>0</v>
      </c>
      <c r="H10" s="8">
        <f t="shared" si="0"/>
        <v>-7.2759576141834259E-12</v>
      </c>
      <c r="I10" s="8">
        <f t="shared" si="0"/>
        <v>0</v>
      </c>
      <c r="J10" s="8">
        <f t="shared" si="0"/>
        <v>0</v>
      </c>
      <c r="K10" s="8">
        <f t="shared" si="0"/>
        <v>0</v>
      </c>
      <c r="L10" s="7"/>
      <c r="M10" s="7"/>
    </row>
    <row r="11" spans="1:20" s="9" customFormat="1" ht="10.5" hidden="1">
      <c r="A11" s="6"/>
      <c r="B11" s="6"/>
      <c r="C11" s="7"/>
      <c r="D11" s="6"/>
      <c r="E11" s="8">
        <f t="shared" si="0"/>
        <v>0</v>
      </c>
      <c r="F11" s="8">
        <f t="shared" si="0"/>
        <v>0</v>
      </c>
      <c r="G11" s="8">
        <f t="shared" si="0"/>
        <v>0</v>
      </c>
      <c r="H11" s="8">
        <f t="shared" si="0"/>
        <v>0</v>
      </c>
      <c r="I11" s="8">
        <f t="shared" si="0"/>
        <v>0</v>
      </c>
      <c r="J11" s="8">
        <f t="shared" si="0"/>
        <v>0</v>
      </c>
      <c r="K11" s="8">
        <f t="shared" si="0"/>
        <v>0</v>
      </c>
      <c r="L11" s="7"/>
      <c r="M11" s="7"/>
    </row>
    <row r="12" spans="1:20" s="16" customFormat="1">
      <c r="A12" s="142"/>
      <c r="B12" s="134" t="s">
        <v>19</v>
      </c>
      <c r="C12" s="141" t="s">
        <v>35</v>
      </c>
      <c r="D12" s="22" t="s">
        <v>1</v>
      </c>
      <c r="E12" s="21">
        <f t="shared" ref="E12:K16" si="1">E37+E317+E382+E577+E617+E687</f>
        <v>71131043.354000002</v>
      </c>
      <c r="F12" s="21">
        <f t="shared" si="1"/>
        <v>11860952.494000001</v>
      </c>
      <c r="G12" s="21">
        <f t="shared" si="1"/>
        <v>13664661.360000001</v>
      </c>
      <c r="H12" s="21">
        <f t="shared" si="1"/>
        <v>11568581.4</v>
      </c>
      <c r="I12" s="21">
        <f t="shared" si="1"/>
        <v>11347299.300000001</v>
      </c>
      <c r="J12" s="21">
        <f t="shared" si="1"/>
        <v>11270464</v>
      </c>
      <c r="K12" s="21">
        <f t="shared" si="1"/>
        <v>11419084.799999999</v>
      </c>
      <c r="L12" s="129"/>
      <c r="M12" s="137"/>
      <c r="N12" s="16">
        <v>61726545.299999997</v>
      </c>
      <c r="O12" s="16">
        <v>10418410.6</v>
      </c>
      <c r="P12" s="16">
        <v>10042135.300000001</v>
      </c>
      <c r="Q12" s="16">
        <v>10042135.300000001</v>
      </c>
      <c r="R12" s="16">
        <v>10297904.600000001</v>
      </c>
      <c r="S12" s="16">
        <v>10408686.800000001</v>
      </c>
      <c r="T12" s="16">
        <v>10517272.699999999</v>
      </c>
    </row>
    <row r="13" spans="1:20" s="16" customFormat="1">
      <c r="A13" s="142"/>
      <c r="B13" s="135"/>
      <c r="C13" s="141"/>
      <c r="D13" s="22" t="s">
        <v>2</v>
      </c>
      <c r="E13" s="21">
        <f t="shared" si="1"/>
        <v>26550191.153999999</v>
      </c>
      <c r="F13" s="21">
        <f t="shared" si="1"/>
        <v>4610242.7939999998</v>
      </c>
      <c r="G13" s="21">
        <f t="shared" si="1"/>
        <v>5312850.0600000005</v>
      </c>
      <c r="H13" s="21">
        <f t="shared" si="1"/>
        <v>4172389.3</v>
      </c>
      <c r="I13" s="21">
        <f t="shared" si="1"/>
        <v>4126563.9</v>
      </c>
      <c r="J13" s="21">
        <f t="shared" si="1"/>
        <v>4087116</v>
      </c>
      <c r="K13" s="21">
        <f t="shared" si="1"/>
        <v>4241029.0999999996</v>
      </c>
      <c r="L13" s="130"/>
      <c r="M13" s="138"/>
      <c r="N13" s="16">
        <v>23621305.800000001</v>
      </c>
      <c r="O13" s="16">
        <v>3755116.0999999996</v>
      </c>
      <c r="P13" s="16">
        <v>3753746.3</v>
      </c>
      <c r="Q13" s="16">
        <v>3753746.3</v>
      </c>
      <c r="R13" s="16">
        <v>4009515.5999999996</v>
      </c>
      <c r="S13" s="16">
        <v>4120297.8</v>
      </c>
      <c r="T13" s="16">
        <v>4228883.7</v>
      </c>
    </row>
    <row r="14" spans="1:20" s="16" customFormat="1">
      <c r="A14" s="142"/>
      <c r="B14" s="135"/>
      <c r="C14" s="141"/>
      <c r="D14" s="22" t="s">
        <v>3</v>
      </c>
      <c r="E14" s="21">
        <f t="shared" si="1"/>
        <v>43046163</v>
      </c>
      <c r="F14" s="21">
        <f t="shared" si="1"/>
        <v>7008671.9000000004</v>
      </c>
      <c r="G14" s="21">
        <f t="shared" si="1"/>
        <v>8105047</v>
      </c>
      <c r="H14" s="21">
        <f t="shared" si="1"/>
        <v>7071560.5999999996</v>
      </c>
      <c r="I14" s="21">
        <f t="shared" si="1"/>
        <v>6968038.1999999983</v>
      </c>
      <c r="J14" s="21">
        <f t="shared" si="1"/>
        <v>6930650.7999999989</v>
      </c>
      <c r="K14" s="21">
        <f t="shared" si="1"/>
        <v>6962194.5</v>
      </c>
      <c r="L14" s="130"/>
      <c r="M14" s="138"/>
      <c r="N14" s="16">
        <v>36823476.899999999</v>
      </c>
      <c r="O14" s="16">
        <v>6449667.4000000004</v>
      </c>
      <c r="P14" s="16">
        <v>6074761.9000000004</v>
      </c>
      <c r="Q14" s="16">
        <v>6074761.9000000004</v>
      </c>
      <c r="R14" s="16">
        <v>6074761.9000000004</v>
      </c>
      <c r="S14" s="16">
        <v>6074761.9000000004</v>
      </c>
      <c r="T14" s="16">
        <v>6074761.9000000004</v>
      </c>
    </row>
    <row r="15" spans="1:20" s="16" customFormat="1">
      <c r="A15" s="142"/>
      <c r="B15" s="135"/>
      <c r="C15" s="141"/>
      <c r="D15" s="22" t="s">
        <v>4</v>
      </c>
      <c r="E15" s="21">
        <f t="shared" si="1"/>
        <v>1534689.2</v>
      </c>
      <c r="F15" s="21">
        <f t="shared" si="1"/>
        <v>242037.80000000002</v>
      </c>
      <c r="G15" s="21">
        <f t="shared" si="1"/>
        <v>246764.3</v>
      </c>
      <c r="H15" s="21">
        <f t="shared" si="1"/>
        <v>324631.5</v>
      </c>
      <c r="I15" s="21">
        <f t="shared" si="1"/>
        <v>252697.2</v>
      </c>
      <c r="J15" s="21">
        <f t="shared" si="1"/>
        <v>252697.2</v>
      </c>
      <c r="K15" s="21">
        <f t="shared" si="1"/>
        <v>215861.2</v>
      </c>
      <c r="L15" s="130"/>
      <c r="M15" s="138"/>
      <c r="N15" s="16">
        <v>1281762</v>
      </c>
      <c r="O15" s="16">
        <v>213627</v>
      </c>
      <c r="P15" s="16">
        <v>213627</v>
      </c>
      <c r="Q15" s="16">
        <v>213627</v>
      </c>
      <c r="R15" s="16">
        <v>213627</v>
      </c>
      <c r="S15" s="16">
        <v>213627</v>
      </c>
      <c r="T15" s="16">
        <v>213627</v>
      </c>
    </row>
    <row r="16" spans="1:20" s="16" customFormat="1">
      <c r="A16" s="142"/>
      <c r="B16" s="136"/>
      <c r="C16" s="141"/>
      <c r="D16" s="22" t="s">
        <v>5</v>
      </c>
      <c r="E16" s="21">
        <f t="shared" si="1"/>
        <v>0</v>
      </c>
      <c r="F16" s="21">
        <f t="shared" si="1"/>
        <v>0</v>
      </c>
      <c r="G16" s="21">
        <f t="shared" si="1"/>
        <v>0</v>
      </c>
      <c r="H16" s="21">
        <f t="shared" si="1"/>
        <v>0</v>
      </c>
      <c r="I16" s="21">
        <f t="shared" si="1"/>
        <v>0</v>
      </c>
      <c r="J16" s="21">
        <f t="shared" si="1"/>
        <v>0</v>
      </c>
      <c r="K16" s="21">
        <f t="shared" si="1"/>
        <v>0</v>
      </c>
      <c r="L16" s="131"/>
      <c r="M16" s="138"/>
      <c r="N16" s="16">
        <v>0</v>
      </c>
      <c r="O16" s="16">
        <v>0</v>
      </c>
      <c r="P16" s="16">
        <v>0</v>
      </c>
      <c r="Q16" s="16">
        <v>0</v>
      </c>
      <c r="R16" s="16">
        <v>0</v>
      </c>
      <c r="S16" s="16">
        <v>0</v>
      </c>
      <c r="T16" s="16">
        <v>0</v>
      </c>
    </row>
    <row r="17" spans="1:20" s="16" customFormat="1">
      <c r="A17" s="142"/>
      <c r="B17" s="134" t="s">
        <v>20</v>
      </c>
      <c r="C17" s="139" t="s">
        <v>35</v>
      </c>
      <c r="D17" s="22" t="s">
        <v>1</v>
      </c>
      <c r="E17" s="21">
        <f>E18+E19+E20+E21</f>
        <v>67395875.399999991</v>
      </c>
      <c r="F17" s="21">
        <f>F18+F19+F20+F21</f>
        <v>10812946.800000001</v>
      </c>
      <c r="G17" s="21">
        <f t="shared" ref="G17:K17" si="2">G18+G19+G20+G21</f>
        <v>12452131.300000001</v>
      </c>
      <c r="H17" s="21">
        <f t="shared" si="2"/>
        <v>11117980.799999999</v>
      </c>
      <c r="I17" s="21">
        <f t="shared" si="2"/>
        <v>10938465.299999997</v>
      </c>
      <c r="J17" s="21">
        <f t="shared" si="2"/>
        <v>10905612.899999999</v>
      </c>
      <c r="K17" s="21">
        <f t="shared" si="2"/>
        <v>11168738.299999999</v>
      </c>
      <c r="L17" s="129"/>
      <c r="M17" s="137"/>
    </row>
    <row r="18" spans="1:20" s="16" customFormat="1">
      <c r="A18" s="142"/>
      <c r="B18" s="135"/>
      <c r="C18" s="140"/>
      <c r="D18" s="22" t="s">
        <v>2</v>
      </c>
      <c r="E18" s="21">
        <f>E43+E328+E333+E343+E353+E368+E383+E578+E688+E288+E273</f>
        <v>23876850.599999998</v>
      </c>
      <c r="F18" s="21">
        <f>F43+F328+F333+F343+F353+F368+F383+F578+F688+F283+F288</f>
        <v>3975083.9</v>
      </c>
      <c r="G18" s="21">
        <f>G43+G328+G333+G343+G353+G368+G383+G578+G688+G283+G288+G273</f>
        <v>4664147.3</v>
      </c>
      <c r="H18" s="21">
        <f t="shared" ref="H18:K21" si="3">H43+H328+H333+H343+H353+H368+H383+H578+H688+H288</f>
        <v>3806942</v>
      </c>
      <c r="I18" s="21">
        <f t="shared" si="3"/>
        <v>3717729.9</v>
      </c>
      <c r="J18" s="21">
        <f t="shared" si="3"/>
        <v>3722264.9000000004</v>
      </c>
      <c r="K18" s="21">
        <f t="shared" si="3"/>
        <v>3990682.6</v>
      </c>
      <c r="L18" s="130"/>
      <c r="M18" s="138"/>
      <c r="N18" s="17">
        <f t="shared" ref="N18:T18" si="4">E12-N12</f>
        <v>9404498.0540000051</v>
      </c>
      <c r="O18" s="17">
        <f t="shared" si="4"/>
        <v>1442541.8940000013</v>
      </c>
      <c r="P18" s="17">
        <f t="shared" si="4"/>
        <v>3622526.0600000005</v>
      </c>
      <c r="Q18" s="17">
        <f t="shared" si="4"/>
        <v>1526446.0999999996</v>
      </c>
      <c r="R18" s="17">
        <f t="shared" si="4"/>
        <v>1049394.6999999993</v>
      </c>
      <c r="S18" s="17">
        <f t="shared" si="4"/>
        <v>861777.19999999925</v>
      </c>
      <c r="T18" s="17">
        <f t="shared" si="4"/>
        <v>901812.09999999963</v>
      </c>
    </row>
    <row r="19" spans="1:20" s="16" customFormat="1">
      <c r="A19" s="142"/>
      <c r="B19" s="135"/>
      <c r="C19" s="140"/>
      <c r="D19" s="22" t="s">
        <v>3</v>
      </c>
      <c r="E19" s="21">
        <f>E44+E329+E334+E344+E354+E369+E384+E579+E689+E289+E274</f>
        <v>42047960.499999993</v>
      </c>
      <c r="F19" s="21">
        <f>F44+F329+F334+F344+F354+F369+F384+F579+F689+F284+F289</f>
        <v>6595825.1000000006</v>
      </c>
      <c r="G19" s="21">
        <f>G44+G329+G334+G344+G354+G369+G384+G579+G689+G284+G289+G274</f>
        <v>7541219.6999999993</v>
      </c>
      <c r="H19" s="21">
        <f t="shared" si="3"/>
        <v>7050032.1999999993</v>
      </c>
      <c r="I19" s="21">
        <f t="shared" si="3"/>
        <v>6968038.1999999983</v>
      </c>
      <c r="J19" s="21">
        <f t="shared" si="3"/>
        <v>6930650.7999999989</v>
      </c>
      <c r="K19" s="21">
        <f t="shared" si="3"/>
        <v>6962194.5</v>
      </c>
      <c r="L19" s="130"/>
      <c r="M19" s="138"/>
    </row>
    <row r="20" spans="1:20" s="16" customFormat="1">
      <c r="A20" s="142"/>
      <c r="B20" s="135"/>
      <c r="C20" s="140"/>
      <c r="D20" s="22" t="s">
        <v>4</v>
      </c>
      <c r="E20" s="21">
        <f>E45+E330+E335+E345+E355+E370+E385+E580+E690+E290+E275</f>
        <v>1471064.3</v>
      </c>
      <c r="F20" s="21">
        <f>F45+F330+F335+F345+F355+F370+F385+F580+F690+F285+F290</f>
        <v>242037.80000000002</v>
      </c>
      <c r="G20" s="21">
        <f>G45+G330+G335+G345+G355+G370+G385+G580+G690+G285+G290+G275</f>
        <v>246764.3</v>
      </c>
      <c r="H20" s="21">
        <f t="shared" si="3"/>
        <v>261006.6</v>
      </c>
      <c r="I20" s="21">
        <f t="shared" si="3"/>
        <v>252697.2</v>
      </c>
      <c r="J20" s="21">
        <f t="shared" si="3"/>
        <v>252697.2</v>
      </c>
      <c r="K20" s="21">
        <f t="shared" si="3"/>
        <v>215861.2</v>
      </c>
      <c r="L20" s="130"/>
      <c r="M20" s="138"/>
    </row>
    <row r="21" spans="1:20" s="16" customFormat="1">
      <c r="A21" s="142"/>
      <c r="B21" s="136"/>
      <c r="C21" s="140"/>
      <c r="D21" s="22" t="s">
        <v>5</v>
      </c>
      <c r="E21" s="21">
        <f>E46+E331+E336+E346+E356+E371+E386+E581+E691+E291</f>
        <v>0</v>
      </c>
      <c r="F21" s="21">
        <f>F46+F331+F336+F346+F356+F371+F386+F581+F691+F286+F291</f>
        <v>0</v>
      </c>
      <c r="G21" s="21">
        <f>G46+G331+G336+G346+G356+G371+G386+G581+G691+G286+G291</f>
        <v>0</v>
      </c>
      <c r="H21" s="21">
        <f t="shared" si="3"/>
        <v>0</v>
      </c>
      <c r="I21" s="21">
        <f t="shared" si="3"/>
        <v>0</v>
      </c>
      <c r="J21" s="21">
        <f t="shared" si="3"/>
        <v>0</v>
      </c>
      <c r="K21" s="21">
        <f t="shared" si="3"/>
        <v>0</v>
      </c>
      <c r="L21" s="131"/>
      <c r="M21" s="138"/>
    </row>
    <row r="22" spans="1:20" s="16" customFormat="1">
      <c r="A22" s="142"/>
      <c r="B22" s="134" t="s">
        <v>281</v>
      </c>
      <c r="C22" s="139" t="s">
        <v>35</v>
      </c>
      <c r="D22" s="22" t="s">
        <v>1</v>
      </c>
      <c r="E22" s="29">
        <f>E23+E24+E25+E26</f>
        <v>3056788.5999999996</v>
      </c>
      <c r="F22" s="21">
        <f t="shared" ref="F22:K22" si="5">F23+F24+F25+F26</f>
        <v>934046.6</v>
      </c>
      <c r="G22" s="21">
        <f t="shared" si="5"/>
        <v>1051337</v>
      </c>
      <c r="H22" s="21">
        <f t="shared" si="5"/>
        <v>345973.7</v>
      </c>
      <c r="I22" s="21">
        <f t="shared" si="5"/>
        <v>309707.09999999998</v>
      </c>
      <c r="J22" s="21">
        <f t="shared" si="5"/>
        <v>265724.2</v>
      </c>
      <c r="K22" s="21">
        <f t="shared" si="5"/>
        <v>150000</v>
      </c>
      <c r="L22" s="129"/>
      <c r="M22" s="137"/>
    </row>
    <row r="23" spans="1:20" s="16" customFormat="1">
      <c r="A23" s="142"/>
      <c r="B23" s="135"/>
      <c r="C23" s="140"/>
      <c r="D23" s="22" t="s">
        <v>2</v>
      </c>
      <c r="E23" s="21">
        <f t="shared" ref="E23:K26" si="6">E208+E223+E263+E248+E293</f>
        <v>2059374.3999999997</v>
      </c>
      <c r="F23" s="21">
        <f t="shared" si="6"/>
        <v>532395.6</v>
      </c>
      <c r="G23" s="21">
        <f t="shared" si="6"/>
        <v>540727.1</v>
      </c>
      <c r="H23" s="21">
        <f t="shared" si="6"/>
        <v>260820.4</v>
      </c>
      <c r="I23" s="21">
        <f t="shared" si="6"/>
        <v>309707.09999999998</v>
      </c>
      <c r="J23" s="21">
        <f t="shared" si="6"/>
        <v>265724.2</v>
      </c>
      <c r="K23" s="21">
        <f t="shared" si="6"/>
        <v>150000</v>
      </c>
      <c r="L23" s="130"/>
      <c r="M23" s="138"/>
    </row>
    <row r="24" spans="1:20" s="16" customFormat="1">
      <c r="A24" s="142"/>
      <c r="B24" s="135"/>
      <c r="C24" s="140"/>
      <c r="D24" s="22" t="s">
        <v>3</v>
      </c>
      <c r="E24" s="21">
        <f t="shared" si="6"/>
        <v>933789.29999999993</v>
      </c>
      <c r="F24" s="21">
        <f t="shared" si="6"/>
        <v>401651</v>
      </c>
      <c r="G24" s="21">
        <f t="shared" si="6"/>
        <v>510609.9</v>
      </c>
      <c r="H24" s="21">
        <f t="shared" si="6"/>
        <v>21528.400000000001</v>
      </c>
      <c r="I24" s="21">
        <f t="shared" si="6"/>
        <v>0</v>
      </c>
      <c r="J24" s="21">
        <f t="shared" si="6"/>
        <v>0</v>
      </c>
      <c r="K24" s="21">
        <f t="shared" si="6"/>
        <v>0</v>
      </c>
      <c r="L24" s="130"/>
      <c r="M24" s="138"/>
    </row>
    <row r="25" spans="1:20" s="16" customFormat="1">
      <c r="A25" s="142"/>
      <c r="B25" s="135"/>
      <c r="C25" s="140"/>
      <c r="D25" s="22" t="s">
        <v>4</v>
      </c>
      <c r="E25" s="21">
        <f t="shared" si="6"/>
        <v>63624.9</v>
      </c>
      <c r="F25" s="21">
        <f t="shared" si="6"/>
        <v>0</v>
      </c>
      <c r="G25" s="21">
        <f t="shared" si="6"/>
        <v>0</v>
      </c>
      <c r="H25" s="21">
        <f t="shared" si="6"/>
        <v>63624.9</v>
      </c>
      <c r="I25" s="21">
        <f t="shared" si="6"/>
        <v>0</v>
      </c>
      <c r="J25" s="21">
        <f t="shared" si="6"/>
        <v>0</v>
      </c>
      <c r="K25" s="21">
        <f t="shared" si="6"/>
        <v>0</v>
      </c>
      <c r="L25" s="130"/>
      <c r="M25" s="138"/>
    </row>
    <row r="26" spans="1:20" s="16" customFormat="1">
      <c r="A26" s="142"/>
      <c r="B26" s="136"/>
      <c r="C26" s="140"/>
      <c r="D26" s="22" t="s">
        <v>5</v>
      </c>
      <c r="E26" s="21">
        <f t="shared" si="6"/>
        <v>0</v>
      </c>
      <c r="F26" s="21">
        <f t="shared" si="6"/>
        <v>0</v>
      </c>
      <c r="G26" s="21">
        <f t="shared" si="6"/>
        <v>0</v>
      </c>
      <c r="H26" s="21">
        <f t="shared" si="6"/>
        <v>0</v>
      </c>
      <c r="I26" s="21">
        <f t="shared" si="6"/>
        <v>0</v>
      </c>
      <c r="J26" s="21">
        <f t="shared" si="6"/>
        <v>0</v>
      </c>
      <c r="K26" s="21">
        <f t="shared" si="6"/>
        <v>0</v>
      </c>
      <c r="L26" s="131"/>
      <c r="M26" s="138"/>
    </row>
    <row r="27" spans="1:20" s="16" customFormat="1">
      <c r="A27" s="142"/>
      <c r="B27" s="134" t="s">
        <v>21</v>
      </c>
      <c r="C27" s="139" t="s">
        <v>35</v>
      </c>
      <c r="D27" s="22" t="s">
        <v>1</v>
      </c>
      <c r="E27" s="29">
        <f t="shared" ref="E27:K27" si="7">E28+E29+E30+E31</f>
        <v>662555.75399999996</v>
      </c>
      <c r="F27" s="21">
        <f t="shared" si="7"/>
        <v>108075.894</v>
      </c>
      <c r="G27" s="21">
        <f t="shared" si="7"/>
        <v>151252.66</v>
      </c>
      <c r="H27" s="21">
        <f t="shared" si="7"/>
        <v>104626.90000000001</v>
      </c>
      <c r="I27" s="21">
        <f t="shared" si="7"/>
        <v>99126.900000000009</v>
      </c>
      <c r="J27" s="21">
        <f t="shared" si="7"/>
        <v>99126.900000000009</v>
      </c>
      <c r="K27" s="21">
        <f t="shared" si="7"/>
        <v>100346.5</v>
      </c>
      <c r="L27" s="129"/>
      <c r="M27" s="137"/>
    </row>
    <row r="28" spans="1:20" s="16" customFormat="1">
      <c r="A28" s="142"/>
      <c r="B28" s="135"/>
      <c r="C28" s="140"/>
      <c r="D28" s="22" t="s">
        <v>2</v>
      </c>
      <c r="E28" s="29">
        <f t="shared" ref="E28:K29" si="8">E338+E358+E618</f>
        <v>610761.554</v>
      </c>
      <c r="F28" s="21">
        <f t="shared" si="8"/>
        <v>102469.094</v>
      </c>
      <c r="G28" s="21">
        <f t="shared" si="8"/>
        <v>105065.26</v>
      </c>
      <c r="H28" s="21">
        <f t="shared" si="8"/>
        <v>104626.90000000001</v>
      </c>
      <c r="I28" s="21">
        <f t="shared" si="8"/>
        <v>99126.900000000009</v>
      </c>
      <c r="J28" s="21">
        <f t="shared" si="8"/>
        <v>99126.900000000009</v>
      </c>
      <c r="K28" s="21">
        <f t="shared" si="8"/>
        <v>100346.5</v>
      </c>
      <c r="L28" s="130"/>
      <c r="M28" s="138"/>
    </row>
    <row r="29" spans="1:20" s="16" customFormat="1">
      <c r="A29" s="142"/>
      <c r="B29" s="135"/>
      <c r="C29" s="140"/>
      <c r="D29" s="22" t="s">
        <v>3</v>
      </c>
      <c r="E29" s="29">
        <f t="shared" si="8"/>
        <v>51794.2</v>
      </c>
      <c r="F29" s="21">
        <f t="shared" si="8"/>
        <v>5606.7999999999993</v>
      </c>
      <c r="G29" s="21">
        <f t="shared" si="8"/>
        <v>46187.4</v>
      </c>
      <c r="H29" s="21">
        <f t="shared" si="8"/>
        <v>0</v>
      </c>
      <c r="I29" s="21">
        <f t="shared" si="8"/>
        <v>0</v>
      </c>
      <c r="J29" s="21">
        <f t="shared" si="8"/>
        <v>0</v>
      </c>
      <c r="K29" s="21">
        <f t="shared" si="8"/>
        <v>0</v>
      </c>
      <c r="L29" s="130"/>
      <c r="M29" s="138"/>
    </row>
    <row r="30" spans="1:20" s="16" customFormat="1">
      <c r="A30" s="142"/>
      <c r="B30" s="135"/>
      <c r="C30" s="140"/>
      <c r="D30" s="22" t="s">
        <v>4</v>
      </c>
      <c r="E30" s="29">
        <f t="shared" ref="E30:K31" si="9">E350+E620</f>
        <v>0</v>
      </c>
      <c r="F30" s="21">
        <f t="shared" si="9"/>
        <v>0</v>
      </c>
      <c r="G30" s="21">
        <f t="shared" si="9"/>
        <v>0</v>
      </c>
      <c r="H30" s="21">
        <f t="shared" si="9"/>
        <v>0</v>
      </c>
      <c r="I30" s="21">
        <f t="shared" si="9"/>
        <v>0</v>
      </c>
      <c r="J30" s="21">
        <f t="shared" si="9"/>
        <v>0</v>
      </c>
      <c r="K30" s="21">
        <f t="shared" si="9"/>
        <v>0</v>
      </c>
      <c r="L30" s="130"/>
      <c r="M30" s="138"/>
    </row>
    <row r="31" spans="1:20" s="16" customFormat="1">
      <c r="A31" s="142"/>
      <c r="B31" s="136"/>
      <c r="C31" s="140"/>
      <c r="D31" s="22" t="s">
        <v>5</v>
      </c>
      <c r="E31" s="29">
        <f t="shared" si="9"/>
        <v>0</v>
      </c>
      <c r="F31" s="21">
        <f t="shared" si="9"/>
        <v>0</v>
      </c>
      <c r="G31" s="21">
        <f t="shared" si="9"/>
        <v>0</v>
      </c>
      <c r="H31" s="21">
        <f t="shared" si="9"/>
        <v>0</v>
      </c>
      <c r="I31" s="21">
        <f t="shared" si="9"/>
        <v>0</v>
      </c>
      <c r="J31" s="21">
        <f t="shared" si="9"/>
        <v>0</v>
      </c>
      <c r="K31" s="21">
        <f t="shared" si="9"/>
        <v>0</v>
      </c>
      <c r="L31" s="131"/>
      <c r="M31" s="138"/>
    </row>
    <row r="32" spans="1:20" s="16" customFormat="1">
      <c r="A32" s="123"/>
      <c r="B32" s="134" t="s">
        <v>269</v>
      </c>
      <c r="C32" s="139">
        <v>2023</v>
      </c>
      <c r="D32" s="22" t="s">
        <v>1</v>
      </c>
      <c r="E32" s="29">
        <f t="shared" ref="E32:K32" si="10">E33+E34+E35+E36</f>
        <v>15823.6</v>
      </c>
      <c r="F32" s="21">
        <f t="shared" si="10"/>
        <v>5883.2</v>
      </c>
      <c r="G32" s="21">
        <f t="shared" si="10"/>
        <v>9940.4</v>
      </c>
      <c r="H32" s="21">
        <f t="shared" si="10"/>
        <v>0</v>
      </c>
      <c r="I32" s="21">
        <f t="shared" si="10"/>
        <v>0</v>
      </c>
      <c r="J32" s="21">
        <f t="shared" si="10"/>
        <v>0</v>
      </c>
      <c r="K32" s="21">
        <f t="shared" si="10"/>
        <v>0</v>
      </c>
      <c r="L32" s="129"/>
      <c r="M32" s="153"/>
    </row>
    <row r="33" spans="1:16" s="16" customFormat="1">
      <c r="A33" s="124"/>
      <c r="B33" s="135"/>
      <c r="C33" s="140"/>
      <c r="D33" s="22" t="s">
        <v>2</v>
      </c>
      <c r="E33" s="29">
        <f>E363</f>
        <v>3204.6</v>
      </c>
      <c r="F33" s="29">
        <f t="shared" ref="F33:K33" si="11">F363</f>
        <v>294.2</v>
      </c>
      <c r="G33" s="29">
        <f t="shared" si="11"/>
        <v>2910.4</v>
      </c>
      <c r="H33" s="29">
        <f t="shared" si="11"/>
        <v>0</v>
      </c>
      <c r="I33" s="29">
        <f t="shared" si="11"/>
        <v>0</v>
      </c>
      <c r="J33" s="29">
        <f t="shared" si="11"/>
        <v>0</v>
      </c>
      <c r="K33" s="29">
        <f t="shared" si="11"/>
        <v>0</v>
      </c>
      <c r="L33" s="130"/>
      <c r="M33" s="153"/>
    </row>
    <row r="34" spans="1:16" s="16" customFormat="1">
      <c r="A34" s="124"/>
      <c r="B34" s="135"/>
      <c r="C34" s="140"/>
      <c r="D34" s="22" t="s">
        <v>3</v>
      </c>
      <c r="E34" s="29">
        <f t="shared" ref="E34:K36" si="12">E364</f>
        <v>12619</v>
      </c>
      <c r="F34" s="29">
        <f t="shared" si="12"/>
        <v>5589</v>
      </c>
      <c r="G34" s="29">
        <f t="shared" si="12"/>
        <v>7030</v>
      </c>
      <c r="H34" s="29">
        <f t="shared" si="12"/>
        <v>0</v>
      </c>
      <c r="I34" s="29">
        <f t="shared" si="12"/>
        <v>0</v>
      </c>
      <c r="J34" s="29">
        <f t="shared" si="12"/>
        <v>0</v>
      </c>
      <c r="K34" s="29">
        <f t="shared" si="12"/>
        <v>0</v>
      </c>
      <c r="L34" s="130"/>
      <c r="M34" s="153"/>
    </row>
    <row r="35" spans="1:16" s="16" customFormat="1">
      <c r="A35" s="124"/>
      <c r="B35" s="135"/>
      <c r="C35" s="140"/>
      <c r="D35" s="22" t="s">
        <v>4</v>
      </c>
      <c r="E35" s="29">
        <f t="shared" si="12"/>
        <v>0</v>
      </c>
      <c r="F35" s="29">
        <f t="shared" si="12"/>
        <v>0</v>
      </c>
      <c r="G35" s="29">
        <f t="shared" si="12"/>
        <v>0</v>
      </c>
      <c r="H35" s="29">
        <f t="shared" si="12"/>
        <v>0</v>
      </c>
      <c r="I35" s="29">
        <f t="shared" si="12"/>
        <v>0</v>
      </c>
      <c r="J35" s="29">
        <f t="shared" si="12"/>
        <v>0</v>
      </c>
      <c r="K35" s="29">
        <f t="shared" si="12"/>
        <v>0</v>
      </c>
      <c r="L35" s="130"/>
      <c r="M35" s="153"/>
    </row>
    <row r="36" spans="1:16" s="16" customFormat="1">
      <c r="A36" s="125"/>
      <c r="B36" s="136"/>
      <c r="C36" s="140"/>
      <c r="D36" s="22" t="s">
        <v>5</v>
      </c>
      <c r="E36" s="29">
        <f t="shared" si="12"/>
        <v>0</v>
      </c>
      <c r="F36" s="29">
        <f t="shared" si="12"/>
        <v>0</v>
      </c>
      <c r="G36" s="29">
        <f t="shared" si="12"/>
        <v>0</v>
      </c>
      <c r="H36" s="29">
        <f t="shared" si="12"/>
        <v>0</v>
      </c>
      <c r="I36" s="29">
        <f t="shared" si="12"/>
        <v>0</v>
      </c>
      <c r="J36" s="29">
        <f t="shared" si="12"/>
        <v>0</v>
      </c>
      <c r="K36" s="29">
        <f t="shared" si="12"/>
        <v>0</v>
      </c>
      <c r="L36" s="131"/>
      <c r="M36" s="154"/>
    </row>
    <row r="37" spans="1:16" s="16" customFormat="1" ht="19.5" customHeight="1">
      <c r="A37" s="116">
        <v>1</v>
      </c>
      <c r="B37" s="103" t="s">
        <v>7</v>
      </c>
      <c r="C37" s="106" t="s">
        <v>35</v>
      </c>
      <c r="D37" s="28" t="s">
        <v>1</v>
      </c>
      <c r="E37" s="19">
        <f>E38+E39+E40+E41</f>
        <v>4757577.4000000004</v>
      </c>
      <c r="F37" s="19">
        <f t="shared" ref="F37:K37" si="13">F38+F39+F40+F41</f>
        <v>1346475.4</v>
      </c>
      <c r="G37" s="19">
        <f t="shared" si="13"/>
        <v>1911196.4000000004</v>
      </c>
      <c r="H37" s="19">
        <f t="shared" si="13"/>
        <v>494002.80000000005</v>
      </c>
      <c r="I37" s="19">
        <f t="shared" si="13"/>
        <v>353161.6</v>
      </c>
      <c r="J37" s="19">
        <f t="shared" si="13"/>
        <v>319898.5</v>
      </c>
      <c r="K37" s="19">
        <f t="shared" si="13"/>
        <v>332842.69999999995</v>
      </c>
      <c r="L37" s="126"/>
      <c r="M37" s="150"/>
    </row>
    <row r="38" spans="1:16" s="16" customFormat="1">
      <c r="A38" s="116"/>
      <c r="B38" s="104"/>
      <c r="C38" s="107"/>
      <c r="D38" s="28" t="s">
        <v>2</v>
      </c>
      <c r="E38" s="19">
        <f>E43+E208+E223+E263+E248+E283+E273+E303</f>
        <v>3478602.6</v>
      </c>
      <c r="F38" s="19">
        <f>F43+F208+F223+F263+F248+F283+F273+E303</f>
        <v>875048.7</v>
      </c>
      <c r="G38" s="19">
        <f t="shared" ref="G38:K38" si="14">G43+G208+G223+G263+G248+G283+G273+F303</f>
        <v>1199211.1000000003</v>
      </c>
      <c r="H38" s="19">
        <f t="shared" si="14"/>
        <v>398440</v>
      </c>
      <c r="I38" s="19">
        <f t="shared" si="14"/>
        <v>353161.6</v>
      </c>
      <c r="J38" s="19">
        <f t="shared" si="14"/>
        <v>319898.5</v>
      </c>
      <c r="K38" s="19">
        <f t="shared" si="14"/>
        <v>332842.69999999995</v>
      </c>
      <c r="L38" s="127"/>
      <c r="M38" s="151"/>
    </row>
    <row r="39" spans="1:16" s="16" customFormat="1">
      <c r="A39" s="116"/>
      <c r="B39" s="104"/>
      <c r="C39" s="107"/>
      <c r="D39" s="28" t="s">
        <v>3</v>
      </c>
      <c r="E39" s="19">
        <f t="shared" ref="E39:E40" si="15">E44+E209+E224+E264+E249+E284+E274+E304</f>
        <v>1206849.8999999999</v>
      </c>
      <c r="F39" s="19">
        <f t="shared" ref="F39:F41" si="16">F44+F209+F224+F264+F249+F284+F274+E304</f>
        <v>471426.7</v>
      </c>
      <c r="G39" s="19">
        <f t="shared" ref="G39:K39" si="17">G44+G209+G224+G264+G249+G284+G274+F304</f>
        <v>711985.3</v>
      </c>
      <c r="H39" s="19">
        <f t="shared" si="17"/>
        <v>23437.9</v>
      </c>
      <c r="I39" s="19">
        <f t="shared" si="17"/>
        <v>0</v>
      </c>
      <c r="J39" s="19">
        <f t="shared" si="17"/>
        <v>0</v>
      </c>
      <c r="K39" s="19">
        <f t="shared" si="17"/>
        <v>0</v>
      </c>
      <c r="L39" s="127"/>
      <c r="M39" s="151"/>
    </row>
    <row r="40" spans="1:16" s="16" customFormat="1">
      <c r="A40" s="116"/>
      <c r="B40" s="104"/>
      <c r="C40" s="107"/>
      <c r="D40" s="28" t="s">
        <v>4</v>
      </c>
      <c r="E40" s="19">
        <f t="shared" si="15"/>
        <v>72124.899999999994</v>
      </c>
      <c r="F40" s="19">
        <f t="shared" si="16"/>
        <v>0</v>
      </c>
      <c r="G40" s="19">
        <f t="shared" ref="G40:K40" si="18">G45+G210+G225+G265+G250+G285+G275+F305</f>
        <v>0</v>
      </c>
      <c r="H40" s="19">
        <f t="shared" si="18"/>
        <v>72124.899999999994</v>
      </c>
      <c r="I40" s="19">
        <f t="shared" si="18"/>
        <v>0</v>
      </c>
      <c r="J40" s="19">
        <f t="shared" si="18"/>
        <v>0</v>
      </c>
      <c r="K40" s="19">
        <f t="shared" si="18"/>
        <v>0</v>
      </c>
      <c r="L40" s="127"/>
      <c r="M40" s="151"/>
    </row>
    <row r="41" spans="1:16" s="16" customFormat="1">
      <c r="A41" s="116"/>
      <c r="B41" s="105"/>
      <c r="C41" s="107"/>
      <c r="D41" s="28" t="s">
        <v>5</v>
      </c>
      <c r="E41" s="19">
        <f t="shared" ref="E41" si="19">E46+E211+E226+E266+E251+E286+E276</f>
        <v>0</v>
      </c>
      <c r="F41" s="19">
        <f t="shared" si="16"/>
        <v>0</v>
      </c>
      <c r="G41" s="19">
        <f t="shared" ref="G41:K41" si="20">G46+G211+G226+G266+G251+G286+G276+F306</f>
        <v>0</v>
      </c>
      <c r="H41" s="19">
        <f t="shared" si="20"/>
        <v>0</v>
      </c>
      <c r="I41" s="19">
        <f t="shared" si="20"/>
        <v>0</v>
      </c>
      <c r="J41" s="19">
        <f t="shared" si="20"/>
        <v>0</v>
      </c>
      <c r="K41" s="19">
        <f t="shared" si="20"/>
        <v>0</v>
      </c>
      <c r="L41" s="128"/>
      <c r="M41" s="152"/>
    </row>
    <row r="42" spans="1:16" s="16" customFormat="1" ht="21.75" customHeight="1">
      <c r="A42" s="73" t="s">
        <v>8</v>
      </c>
      <c r="B42" s="84" t="s">
        <v>98</v>
      </c>
      <c r="C42" s="77" t="s">
        <v>35</v>
      </c>
      <c r="D42" s="32" t="s">
        <v>1</v>
      </c>
      <c r="E42" s="33">
        <f>E43+E44+E45+E46</f>
        <v>1681902.3000000003</v>
      </c>
      <c r="F42" s="20">
        <f t="shared" ref="F42:K42" si="21">F43+F44+F45+F46</f>
        <v>412428.80000000005</v>
      </c>
      <c r="G42" s="20">
        <f t="shared" si="21"/>
        <v>853291.80000000016</v>
      </c>
      <c r="H42" s="20">
        <f t="shared" si="21"/>
        <v>135710.20000000001</v>
      </c>
      <c r="I42" s="20">
        <f t="shared" si="21"/>
        <v>43454.5</v>
      </c>
      <c r="J42" s="20">
        <f t="shared" si="21"/>
        <v>54174.299999999996</v>
      </c>
      <c r="K42" s="20">
        <f t="shared" si="21"/>
        <v>182842.69999999998</v>
      </c>
      <c r="L42" s="96" t="s">
        <v>317</v>
      </c>
      <c r="M42" s="95" t="s">
        <v>23</v>
      </c>
    </row>
    <row r="43" spans="1:16" s="16" customFormat="1" ht="24.75" customHeight="1">
      <c r="A43" s="73"/>
      <c r="B43" s="85"/>
      <c r="C43" s="78"/>
      <c r="D43" s="32" t="s">
        <v>2</v>
      </c>
      <c r="E43" s="20">
        <f>E48+E53+E58+E63+E68+E73+E78+E83+E88+E93+E103+E108+E98+E123+E148+E113+E118+E178+E183+E143+E138+E133+E128+E173+E188+E153+E158+E163+E168+E193+E198+E203</f>
        <v>1414035.0000000002</v>
      </c>
      <c r="F43" s="20">
        <f t="shared" ref="F43:K43" si="22">F48+F53+F58+F63+F68+F73+F78+F83+F88+F93+F103+F108+F98+F123+F148+F113+F118+F178+F183+F143+F138+F133+F128+F173+F188+F153+F158+F163+F168+F193+F198+F203</f>
        <v>342653.10000000003</v>
      </c>
      <c r="G43" s="20">
        <f t="shared" si="22"/>
        <v>655200.20000000019</v>
      </c>
      <c r="H43" s="20">
        <f t="shared" si="22"/>
        <v>135710.20000000001</v>
      </c>
      <c r="I43" s="20">
        <f t="shared" si="22"/>
        <v>43454.5</v>
      </c>
      <c r="J43" s="20">
        <f t="shared" si="22"/>
        <v>54174.299999999996</v>
      </c>
      <c r="K43" s="20">
        <f t="shared" si="22"/>
        <v>182842.69999999998</v>
      </c>
      <c r="L43" s="97"/>
      <c r="M43" s="87"/>
    </row>
    <row r="44" spans="1:16" s="16" customFormat="1" ht="24.75" customHeight="1">
      <c r="A44" s="73"/>
      <c r="B44" s="85"/>
      <c r="C44" s="78"/>
      <c r="D44" s="32" t="s">
        <v>3</v>
      </c>
      <c r="E44" s="20">
        <f t="shared" ref="E44:K46" si="23">E49+E54+E59+E64+E69+E74+E79+E84+E89+E94+E104+E109+E99+E124+E149+E114+E119+E179+E184+E144+E139+E134+E129+E174+E189+E154+E159+E164+E169+E194+E199+E204</f>
        <v>267867.3</v>
      </c>
      <c r="F44" s="20">
        <f t="shared" si="23"/>
        <v>69775.7</v>
      </c>
      <c r="G44" s="20">
        <f t="shared" si="23"/>
        <v>198091.6</v>
      </c>
      <c r="H44" s="20">
        <f t="shared" si="23"/>
        <v>0</v>
      </c>
      <c r="I44" s="20">
        <f t="shared" si="23"/>
        <v>0</v>
      </c>
      <c r="J44" s="20">
        <f t="shared" si="23"/>
        <v>0</v>
      </c>
      <c r="K44" s="20">
        <f t="shared" si="23"/>
        <v>0</v>
      </c>
      <c r="L44" s="97"/>
      <c r="M44" s="87"/>
      <c r="N44" s="16">
        <v>2077.5999999999985</v>
      </c>
      <c r="O44" s="16">
        <v>4238.3000000000029</v>
      </c>
      <c r="P44" s="16">
        <v>6485.4000000000015</v>
      </c>
    </row>
    <row r="45" spans="1:16" s="16" customFormat="1" ht="21" customHeight="1">
      <c r="A45" s="73"/>
      <c r="B45" s="85"/>
      <c r="C45" s="78"/>
      <c r="D45" s="32" t="s">
        <v>4</v>
      </c>
      <c r="E45" s="20">
        <f t="shared" si="23"/>
        <v>0</v>
      </c>
      <c r="F45" s="20">
        <f t="shared" si="23"/>
        <v>0</v>
      </c>
      <c r="G45" s="20">
        <f t="shared" si="23"/>
        <v>0</v>
      </c>
      <c r="H45" s="20">
        <f t="shared" si="23"/>
        <v>0</v>
      </c>
      <c r="I45" s="20">
        <f t="shared" si="23"/>
        <v>0</v>
      </c>
      <c r="J45" s="20">
        <f t="shared" si="23"/>
        <v>0</v>
      </c>
      <c r="K45" s="20">
        <f t="shared" si="23"/>
        <v>0</v>
      </c>
      <c r="L45" s="97"/>
      <c r="M45" s="87"/>
    </row>
    <row r="46" spans="1:16" s="16" customFormat="1" ht="16.5" customHeight="1">
      <c r="A46" s="73"/>
      <c r="B46" s="86"/>
      <c r="C46" s="78"/>
      <c r="D46" s="32" t="s">
        <v>5</v>
      </c>
      <c r="E46" s="20">
        <f t="shared" si="23"/>
        <v>0</v>
      </c>
      <c r="F46" s="20">
        <f t="shared" si="23"/>
        <v>0</v>
      </c>
      <c r="G46" s="20">
        <f t="shared" si="23"/>
        <v>0</v>
      </c>
      <c r="H46" s="20">
        <f t="shared" si="23"/>
        <v>0</v>
      </c>
      <c r="I46" s="20">
        <f t="shared" si="23"/>
        <v>0</v>
      </c>
      <c r="J46" s="20">
        <f t="shared" si="23"/>
        <v>0</v>
      </c>
      <c r="K46" s="20">
        <f t="shared" si="23"/>
        <v>0</v>
      </c>
      <c r="L46" s="98"/>
      <c r="M46" s="87"/>
    </row>
    <row r="47" spans="1:16" s="16" customFormat="1" ht="15" customHeight="1">
      <c r="A47" s="73" t="s">
        <v>135</v>
      </c>
      <c r="B47" s="84" t="s">
        <v>90</v>
      </c>
      <c r="C47" s="77" t="s">
        <v>35</v>
      </c>
      <c r="D47" s="32" t="s">
        <v>1</v>
      </c>
      <c r="E47" s="33">
        <f>E48+E49+E50+E51</f>
        <v>22418.800000000003</v>
      </c>
      <c r="F47" s="20">
        <f t="shared" ref="F47:K47" si="24">F48+F49+F50+F51</f>
        <v>5000</v>
      </c>
      <c r="G47" s="20">
        <f t="shared" si="24"/>
        <v>4979.7</v>
      </c>
      <c r="H47" s="20">
        <f t="shared" si="24"/>
        <v>2479.6999999999998</v>
      </c>
      <c r="I47" s="20">
        <f t="shared" si="24"/>
        <v>2479.6999999999998</v>
      </c>
      <c r="J47" s="20">
        <f t="shared" si="24"/>
        <v>2479.6999999999998</v>
      </c>
      <c r="K47" s="20">
        <f t="shared" si="24"/>
        <v>5000</v>
      </c>
      <c r="L47" s="92" t="s">
        <v>82</v>
      </c>
      <c r="M47" s="87"/>
    </row>
    <row r="48" spans="1:16" s="16" customFormat="1" ht="15" customHeight="1">
      <c r="A48" s="73"/>
      <c r="B48" s="85"/>
      <c r="C48" s="78"/>
      <c r="D48" s="32" t="s">
        <v>2</v>
      </c>
      <c r="E48" s="33">
        <f>SUM(F48:K48)</f>
        <v>22418.800000000003</v>
      </c>
      <c r="F48" s="20">
        <v>5000</v>
      </c>
      <c r="G48" s="20">
        <v>4979.7</v>
      </c>
      <c r="H48" s="20">
        <f>2479.7</f>
        <v>2479.6999999999998</v>
      </c>
      <c r="I48" s="20">
        <v>2479.6999999999998</v>
      </c>
      <c r="J48" s="20">
        <v>2479.6999999999998</v>
      </c>
      <c r="K48" s="20">
        <v>5000</v>
      </c>
      <c r="L48" s="93"/>
      <c r="M48" s="87"/>
    </row>
    <row r="49" spans="1:13" s="16" customFormat="1" ht="15" customHeight="1">
      <c r="A49" s="73"/>
      <c r="B49" s="85"/>
      <c r="C49" s="78"/>
      <c r="D49" s="32" t="s">
        <v>3</v>
      </c>
      <c r="E49" s="33">
        <f t="shared" ref="E49:E71" si="25">SUM(F49:K49)</f>
        <v>0</v>
      </c>
      <c r="F49" s="20">
        <v>0</v>
      </c>
      <c r="G49" s="20">
        <v>0</v>
      </c>
      <c r="H49" s="20">
        <v>0</v>
      </c>
      <c r="I49" s="20">
        <v>0</v>
      </c>
      <c r="J49" s="20">
        <v>0</v>
      </c>
      <c r="K49" s="20">
        <v>0</v>
      </c>
      <c r="L49" s="93"/>
      <c r="M49" s="87"/>
    </row>
    <row r="50" spans="1:13" s="16" customFormat="1" ht="15" customHeight="1">
      <c r="A50" s="73"/>
      <c r="B50" s="85"/>
      <c r="C50" s="78"/>
      <c r="D50" s="32" t="s">
        <v>4</v>
      </c>
      <c r="E50" s="33">
        <f t="shared" si="25"/>
        <v>0</v>
      </c>
      <c r="F50" s="20">
        <v>0</v>
      </c>
      <c r="G50" s="20">
        <v>0</v>
      </c>
      <c r="H50" s="20">
        <v>0</v>
      </c>
      <c r="I50" s="20">
        <v>0</v>
      </c>
      <c r="J50" s="20">
        <v>0</v>
      </c>
      <c r="K50" s="20">
        <v>0</v>
      </c>
      <c r="L50" s="93"/>
      <c r="M50" s="87"/>
    </row>
    <row r="51" spans="1:13" s="16" customFormat="1" ht="20.25" customHeight="1">
      <c r="A51" s="73"/>
      <c r="B51" s="86"/>
      <c r="C51" s="78"/>
      <c r="D51" s="32" t="s">
        <v>5</v>
      </c>
      <c r="E51" s="33">
        <f t="shared" si="25"/>
        <v>0</v>
      </c>
      <c r="F51" s="20">
        <v>0</v>
      </c>
      <c r="G51" s="20">
        <v>0</v>
      </c>
      <c r="H51" s="20">
        <v>0</v>
      </c>
      <c r="I51" s="20">
        <v>0</v>
      </c>
      <c r="J51" s="20">
        <v>0</v>
      </c>
      <c r="K51" s="20">
        <v>0</v>
      </c>
      <c r="L51" s="94"/>
      <c r="M51" s="87"/>
    </row>
    <row r="52" spans="1:13" s="16" customFormat="1" ht="50.25" customHeight="1">
      <c r="A52" s="73" t="s">
        <v>136</v>
      </c>
      <c r="B52" s="84" t="s">
        <v>99</v>
      </c>
      <c r="C52" s="77" t="s">
        <v>35</v>
      </c>
      <c r="D52" s="32" t="s">
        <v>1</v>
      </c>
      <c r="E52" s="33">
        <f>E53+E54+E55+E56</f>
        <v>15790.7</v>
      </c>
      <c r="F52" s="20">
        <f t="shared" ref="F52:K52" si="26">F53+F54+F55+F56</f>
        <v>3616.9</v>
      </c>
      <c r="G52" s="20">
        <f t="shared" si="26"/>
        <v>3923.8</v>
      </c>
      <c r="H52" s="20">
        <f t="shared" si="26"/>
        <v>3300</v>
      </c>
      <c r="I52" s="20">
        <f t="shared" si="26"/>
        <v>1300</v>
      </c>
      <c r="J52" s="20">
        <f t="shared" si="26"/>
        <v>1300</v>
      </c>
      <c r="K52" s="20">
        <f t="shared" si="26"/>
        <v>2350</v>
      </c>
      <c r="L52" s="92" t="s">
        <v>83</v>
      </c>
      <c r="M52" s="87"/>
    </row>
    <row r="53" spans="1:13" s="16" customFormat="1" ht="15" customHeight="1">
      <c r="A53" s="73"/>
      <c r="B53" s="85"/>
      <c r="C53" s="78"/>
      <c r="D53" s="32" t="s">
        <v>2</v>
      </c>
      <c r="E53" s="33">
        <f t="shared" si="25"/>
        <v>15790.7</v>
      </c>
      <c r="F53" s="20">
        <v>3616.9</v>
      </c>
      <c r="G53" s="20">
        <v>3923.8</v>
      </c>
      <c r="H53" s="20">
        <v>3300</v>
      </c>
      <c r="I53" s="20">
        <v>1300</v>
      </c>
      <c r="J53" s="20">
        <v>1300</v>
      </c>
      <c r="K53" s="20">
        <v>2350</v>
      </c>
      <c r="L53" s="93"/>
      <c r="M53" s="87"/>
    </row>
    <row r="54" spans="1:13" s="16" customFormat="1" ht="15" customHeight="1">
      <c r="A54" s="73"/>
      <c r="B54" s="85"/>
      <c r="C54" s="78"/>
      <c r="D54" s="32" t="s">
        <v>3</v>
      </c>
      <c r="E54" s="33">
        <f t="shared" si="25"/>
        <v>0</v>
      </c>
      <c r="F54" s="20">
        <v>0</v>
      </c>
      <c r="G54" s="20">
        <v>0</v>
      </c>
      <c r="H54" s="20">
        <v>0</v>
      </c>
      <c r="I54" s="20">
        <v>0</v>
      </c>
      <c r="J54" s="20">
        <v>0</v>
      </c>
      <c r="K54" s="20">
        <v>0</v>
      </c>
      <c r="L54" s="93"/>
      <c r="M54" s="87"/>
    </row>
    <row r="55" spans="1:13" s="16" customFormat="1" ht="23.25" customHeight="1">
      <c r="A55" s="73"/>
      <c r="B55" s="85"/>
      <c r="C55" s="78"/>
      <c r="D55" s="32" t="s">
        <v>4</v>
      </c>
      <c r="E55" s="33">
        <f t="shared" si="25"/>
        <v>0</v>
      </c>
      <c r="F55" s="20">
        <v>0</v>
      </c>
      <c r="G55" s="20">
        <v>0</v>
      </c>
      <c r="H55" s="20">
        <v>0</v>
      </c>
      <c r="I55" s="20">
        <v>0</v>
      </c>
      <c r="J55" s="20">
        <v>0</v>
      </c>
      <c r="K55" s="20">
        <v>0</v>
      </c>
      <c r="L55" s="93"/>
      <c r="M55" s="87"/>
    </row>
    <row r="56" spans="1:13" s="16" customFormat="1" ht="28.5" customHeight="1">
      <c r="A56" s="73"/>
      <c r="B56" s="86"/>
      <c r="C56" s="78"/>
      <c r="D56" s="32" t="s">
        <v>5</v>
      </c>
      <c r="E56" s="33">
        <f t="shared" si="25"/>
        <v>0</v>
      </c>
      <c r="F56" s="20">
        <v>0</v>
      </c>
      <c r="G56" s="20">
        <v>0</v>
      </c>
      <c r="H56" s="20">
        <v>0</v>
      </c>
      <c r="I56" s="20">
        <v>0</v>
      </c>
      <c r="J56" s="20">
        <v>0</v>
      </c>
      <c r="K56" s="20">
        <v>0</v>
      </c>
      <c r="L56" s="94"/>
      <c r="M56" s="87"/>
    </row>
    <row r="57" spans="1:13" s="16" customFormat="1" ht="15" customHeight="1">
      <c r="A57" s="73" t="s">
        <v>137</v>
      </c>
      <c r="B57" s="84" t="s">
        <v>100</v>
      </c>
      <c r="C57" s="77" t="s">
        <v>35</v>
      </c>
      <c r="D57" s="32" t="s">
        <v>1</v>
      </c>
      <c r="E57" s="33">
        <f>E58+E59+E60+E61</f>
        <v>1959.7</v>
      </c>
      <c r="F57" s="20">
        <f t="shared" ref="F57:K57" si="27">F58+F59+F60+F61</f>
        <v>0</v>
      </c>
      <c r="G57" s="20">
        <f t="shared" si="27"/>
        <v>0</v>
      </c>
      <c r="H57" s="20">
        <f t="shared" si="27"/>
        <v>0</v>
      </c>
      <c r="I57" s="20">
        <f t="shared" si="27"/>
        <v>0</v>
      </c>
      <c r="J57" s="20">
        <f t="shared" si="27"/>
        <v>0</v>
      </c>
      <c r="K57" s="20">
        <f t="shared" si="27"/>
        <v>1959.7</v>
      </c>
      <c r="L57" s="92" t="s">
        <v>91</v>
      </c>
      <c r="M57" s="87"/>
    </row>
    <row r="58" spans="1:13" s="16" customFormat="1" ht="15" customHeight="1">
      <c r="A58" s="73"/>
      <c r="B58" s="85"/>
      <c r="C58" s="78"/>
      <c r="D58" s="32" t="s">
        <v>2</v>
      </c>
      <c r="E58" s="33">
        <f t="shared" si="25"/>
        <v>1959.7</v>
      </c>
      <c r="F58" s="20">
        <v>0</v>
      </c>
      <c r="G58" s="20">
        <v>0</v>
      </c>
      <c r="H58" s="20">
        <v>0</v>
      </c>
      <c r="I58" s="20">
        <v>0</v>
      </c>
      <c r="J58" s="20">
        <v>0</v>
      </c>
      <c r="K58" s="20">
        <v>1959.7</v>
      </c>
      <c r="L58" s="93"/>
      <c r="M58" s="87"/>
    </row>
    <row r="59" spans="1:13" s="16" customFormat="1" ht="15" customHeight="1">
      <c r="A59" s="73"/>
      <c r="B59" s="85"/>
      <c r="C59" s="78"/>
      <c r="D59" s="32" t="s">
        <v>3</v>
      </c>
      <c r="E59" s="33">
        <f t="shared" si="25"/>
        <v>0</v>
      </c>
      <c r="F59" s="20">
        <v>0</v>
      </c>
      <c r="G59" s="20">
        <v>0</v>
      </c>
      <c r="H59" s="20">
        <v>0</v>
      </c>
      <c r="I59" s="20">
        <v>0</v>
      </c>
      <c r="J59" s="20">
        <v>0</v>
      </c>
      <c r="K59" s="20">
        <v>0</v>
      </c>
      <c r="L59" s="93"/>
      <c r="M59" s="87"/>
    </row>
    <row r="60" spans="1:13" s="16" customFormat="1" ht="15" customHeight="1">
      <c r="A60" s="73"/>
      <c r="B60" s="85"/>
      <c r="C60" s="78"/>
      <c r="D60" s="32" t="s">
        <v>4</v>
      </c>
      <c r="E60" s="33">
        <f t="shared" si="25"/>
        <v>0</v>
      </c>
      <c r="F60" s="20">
        <v>0</v>
      </c>
      <c r="G60" s="20">
        <v>0</v>
      </c>
      <c r="H60" s="20">
        <v>0</v>
      </c>
      <c r="I60" s="20">
        <v>0</v>
      </c>
      <c r="J60" s="20">
        <v>0</v>
      </c>
      <c r="K60" s="20">
        <v>0</v>
      </c>
      <c r="L60" s="93"/>
      <c r="M60" s="87"/>
    </row>
    <row r="61" spans="1:13" s="16" customFormat="1" ht="17.25" customHeight="1">
      <c r="A61" s="73"/>
      <c r="B61" s="86"/>
      <c r="C61" s="78"/>
      <c r="D61" s="32" t="s">
        <v>5</v>
      </c>
      <c r="E61" s="33">
        <f t="shared" si="25"/>
        <v>0</v>
      </c>
      <c r="F61" s="20">
        <v>0</v>
      </c>
      <c r="G61" s="20">
        <v>0</v>
      </c>
      <c r="H61" s="20">
        <v>0</v>
      </c>
      <c r="I61" s="20">
        <v>0</v>
      </c>
      <c r="J61" s="20">
        <v>0</v>
      </c>
      <c r="K61" s="20">
        <v>0</v>
      </c>
      <c r="L61" s="93"/>
      <c r="M61" s="87"/>
    </row>
    <row r="62" spans="1:13" s="16" customFormat="1" ht="15" customHeight="1">
      <c r="A62" s="73" t="s">
        <v>138</v>
      </c>
      <c r="B62" s="84" t="s">
        <v>302</v>
      </c>
      <c r="C62" s="77" t="s">
        <v>35</v>
      </c>
      <c r="D62" s="32" t="s">
        <v>1</v>
      </c>
      <c r="E62" s="33">
        <f>E63+E64+E65+E66</f>
        <v>4470.3</v>
      </c>
      <c r="F62" s="20">
        <f t="shared" ref="F62:K62" si="28">F63+F64+F65+F66</f>
        <v>269.60000000000002</v>
      </c>
      <c r="G62" s="20">
        <f t="shared" si="28"/>
        <v>168.1</v>
      </c>
      <c r="H62" s="20">
        <f t="shared" si="28"/>
        <v>500</v>
      </c>
      <c r="I62" s="20">
        <f t="shared" si="28"/>
        <v>500</v>
      </c>
      <c r="J62" s="20">
        <f t="shared" si="28"/>
        <v>500</v>
      </c>
      <c r="K62" s="20">
        <f t="shared" si="28"/>
        <v>2532.6</v>
      </c>
      <c r="L62" s="93"/>
      <c r="M62" s="87"/>
    </row>
    <row r="63" spans="1:13" s="16" customFormat="1" ht="15" customHeight="1">
      <c r="A63" s="73"/>
      <c r="B63" s="85"/>
      <c r="C63" s="78"/>
      <c r="D63" s="32" t="s">
        <v>2</v>
      </c>
      <c r="E63" s="33">
        <f t="shared" ref="E63:E66" si="29">SUM(F63:K63)</f>
        <v>4470.3</v>
      </c>
      <c r="F63" s="20">
        <v>269.60000000000002</v>
      </c>
      <c r="G63" s="20">
        <v>168.1</v>
      </c>
      <c r="H63" s="20">
        <v>500</v>
      </c>
      <c r="I63" s="20">
        <v>500</v>
      </c>
      <c r="J63" s="20">
        <v>500</v>
      </c>
      <c r="K63" s="20">
        <f t="shared" ref="K63" si="30">1000+1532.6</f>
        <v>2532.6</v>
      </c>
      <c r="L63" s="93"/>
      <c r="M63" s="87"/>
    </row>
    <row r="64" spans="1:13" s="16" customFormat="1" ht="15" customHeight="1">
      <c r="A64" s="73"/>
      <c r="B64" s="85"/>
      <c r="C64" s="78"/>
      <c r="D64" s="32" t="s">
        <v>3</v>
      </c>
      <c r="E64" s="33">
        <f t="shared" si="29"/>
        <v>0</v>
      </c>
      <c r="F64" s="20">
        <v>0</v>
      </c>
      <c r="G64" s="20">
        <v>0</v>
      </c>
      <c r="H64" s="20">
        <v>0</v>
      </c>
      <c r="I64" s="20">
        <v>0</v>
      </c>
      <c r="J64" s="20">
        <v>0</v>
      </c>
      <c r="K64" s="20">
        <v>0</v>
      </c>
      <c r="L64" s="93"/>
      <c r="M64" s="87"/>
    </row>
    <row r="65" spans="1:13" s="16" customFormat="1" ht="15" customHeight="1">
      <c r="A65" s="73"/>
      <c r="B65" s="85"/>
      <c r="C65" s="78"/>
      <c r="D65" s="32" t="s">
        <v>4</v>
      </c>
      <c r="E65" s="33">
        <f t="shared" si="29"/>
        <v>0</v>
      </c>
      <c r="F65" s="20">
        <v>0</v>
      </c>
      <c r="G65" s="20">
        <v>0</v>
      </c>
      <c r="H65" s="20">
        <v>0</v>
      </c>
      <c r="I65" s="20">
        <v>0</v>
      </c>
      <c r="J65" s="20">
        <v>0</v>
      </c>
      <c r="K65" s="20">
        <v>0</v>
      </c>
      <c r="L65" s="93"/>
      <c r="M65" s="87"/>
    </row>
    <row r="66" spans="1:13" s="16" customFormat="1" ht="15" customHeight="1">
      <c r="A66" s="73"/>
      <c r="B66" s="86"/>
      <c r="C66" s="78"/>
      <c r="D66" s="32" t="s">
        <v>5</v>
      </c>
      <c r="E66" s="33">
        <f t="shared" si="29"/>
        <v>0</v>
      </c>
      <c r="F66" s="20">
        <v>0</v>
      </c>
      <c r="G66" s="20">
        <v>0</v>
      </c>
      <c r="H66" s="20">
        <v>0</v>
      </c>
      <c r="I66" s="20">
        <v>0</v>
      </c>
      <c r="J66" s="20">
        <v>0</v>
      </c>
      <c r="K66" s="20">
        <v>0</v>
      </c>
      <c r="L66" s="94"/>
      <c r="M66" s="87"/>
    </row>
    <row r="67" spans="1:13" s="16" customFormat="1" ht="15" customHeight="1">
      <c r="A67" s="73" t="s">
        <v>139</v>
      </c>
      <c r="B67" s="84" t="s">
        <v>54</v>
      </c>
      <c r="C67" s="77" t="s">
        <v>35</v>
      </c>
      <c r="D67" s="32" t="s">
        <v>1</v>
      </c>
      <c r="E67" s="33">
        <f>E68+E69+E70+E71</f>
        <v>18773.599999999999</v>
      </c>
      <c r="F67" s="20">
        <f t="shared" ref="F67:K67" si="31">F68+F69+F70+F71</f>
        <v>3720.6</v>
      </c>
      <c r="G67" s="20">
        <f t="shared" si="31"/>
        <v>3832.4</v>
      </c>
      <c r="H67" s="20">
        <f t="shared" si="31"/>
        <v>2500</v>
      </c>
      <c r="I67" s="20">
        <f t="shared" si="31"/>
        <v>2500</v>
      </c>
      <c r="J67" s="20">
        <f t="shared" si="31"/>
        <v>2500</v>
      </c>
      <c r="K67" s="20">
        <f t="shared" si="31"/>
        <v>3720.6</v>
      </c>
      <c r="L67" s="92" t="s">
        <v>84</v>
      </c>
      <c r="M67" s="87"/>
    </row>
    <row r="68" spans="1:13" s="16" customFormat="1" ht="15" customHeight="1">
      <c r="A68" s="73"/>
      <c r="B68" s="85"/>
      <c r="C68" s="78"/>
      <c r="D68" s="32" t="s">
        <v>2</v>
      </c>
      <c r="E68" s="33">
        <f t="shared" si="25"/>
        <v>18773.599999999999</v>
      </c>
      <c r="F68" s="20">
        <v>3720.6</v>
      </c>
      <c r="G68" s="20">
        <v>3832.4</v>
      </c>
      <c r="H68" s="20">
        <v>2500</v>
      </c>
      <c r="I68" s="20">
        <v>2500</v>
      </c>
      <c r="J68" s="20">
        <v>2500</v>
      </c>
      <c r="K68" s="20">
        <v>3720.6</v>
      </c>
      <c r="L68" s="93"/>
      <c r="M68" s="87"/>
    </row>
    <row r="69" spans="1:13" s="16" customFormat="1" ht="15" customHeight="1">
      <c r="A69" s="73"/>
      <c r="B69" s="85"/>
      <c r="C69" s="78"/>
      <c r="D69" s="32" t="s">
        <v>3</v>
      </c>
      <c r="E69" s="33">
        <f t="shared" si="25"/>
        <v>0</v>
      </c>
      <c r="F69" s="20">
        <v>0</v>
      </c>
      <c r="G69" s="20">
        <v>0</v>
      </c>
      <c r="H69" s="20">
        <v>0</v>
      </c>
      <c r="I69" s="20">
        <v>0</v>
      </c>
      <c r="J69" s="20">
        <v>0</v>
      </c>
      <c r="K69" s="20">
        <v>0</v>
      </c>
      <c r="L69" s="93"/>
      <c r="M69" s="87"/>
    </row>
    <row r="70" spans="1:13" s="16" customFormat="1" ht="15" customHeight="1">
      <c r="A70" s="73"/>
      <c r="B70" s="85"/>
      <c r="C70" s="78"/>
      <c r="D70" s="32" t="s">
        <v>4</v>
      </c>
      <c r="E70" s="33">
        <f t="shared" si="25"/>
        <v>0</v>
      </c>
      <c r="F70" s="20">
        <v>0</v>
      </c>
      <c r="G70" s="20">
        <v>0</v>
      </c>
      <c r="H70" s="20">
        <v>0</v>
      </c>
      <c r="I70" s="20">
        <v>0</v>
      </c>
      <c r="J70" s="20">
        <v>0</v>
      </c>
      <c r="K70" s="20">
        <v>0</v>
      </c>
      <c r="L70" s="93"/>
      <c r="M70" s="87"/>
    </row>
    <row r="71" spans="1:13" s="16" customFormat="1" ht="15" customHeight="1">
      <c r="A71" s="73"/>
      <c r="B71" s="86"/>
      <c r="C71" s="78"/>
      <c r="D71" s="32" t="s">
        <v>5</v>
      </c>
      <c r="E71" s="33">
        <f t="shared" si="25"/>
        <v>0</v>
      </c>
      <c r="F71" s="20">
        <v>0</v>
      </c>
      <c r="G71" s="20">
        <v>0</v>
      </c>
      <c r="H71" s="20">
        <v>0</v>
      </c>
      <c r="I71" s="20">
        <v>0</v>
      </c>
      <c r="J71" s="20">
        <v>0</v>
      </c>
      <c r="K71" s="20">
        <v>0</v>
      </c>
      <c r="L71" s="94"/>
      <c r="M71" s="87"/>
    </row>
    <row r="72" spans="1:13" s="16" customFormat="1" ht="15" customHeight="1">
      <c r="A72" s="73" t="s">
        <v>140</v>
      </c>
      <c r="B72" s="84" t="s">
        <v>101</v>
      </c>
      <c r="C72" s="77">
        <v>2023</v>
      </c>
      <c r="D72" s="32" t="s">
        <v>1</v>
      </c>
      <c r="E72" s="33">
        <f>E73+E74+E75+E76</f>
        <v>1385.4</v>
      </c>
      <c r="F72" s="20">
        <f t="shared" ref="F72:K72" si="32">F73+F74+F75+F76</f>
        <v>1385.4</v>
      </c>
      <c r="G72" s="20">
        <f t="shared" si="32"/>
        <v>0</v>
      </c>
      <c r="H72" s="20">
        <f t="shared" si="32"/>
        <v>0</v>
      </c>
      <c r="I72" s="20">
        <f t="shared" si="32"/>
        <v>0</v>
      </c>
      <c r="J72" s="20">
        <f t="shared" si="32"/>
        <v>0</v>
      </c>
      <c r="K72" s="20">
        <f t="shared" si="32"/>
        <v>0</v>
      </c>
      <c r="L72" s="92" t="s">
        <v>229</v>
      </c>
      <c r="M72" s="87"/>
    </row>
    <row r="73" spans="1:13" s="16" customFormat="1" ht="15" customHeight="1">
      <c r="A73" s="73"/>
      <c r="B73" s="85"/>
      <c r="C73" s="78"/>
      <c r="D73" s="32" t="s">
        <v>2</v>
      </c>
      <c r="E73" s="33">
        <f t="shared" ref="E73:E76" si="33">SUM(F73:K73)</f>
        <v>915</v>
      </c>
      <c r="F73" s="20">
        <v>915</v>
      </c>
      <c r="G73" s="20">
        <v>0</v>
      </c>
      <c r="H73" s="20">
        <v>0</v>
      </c>
      <c r="I73" s="20">
        <v>0</v>
      </c>
      <c r="J73" s="20">
        <v>0</v>
      </c>
      <c r="K73" s="20">
        <v>0</v>
      </c>
      <c r="L73" s="93"/>
      <c r="M73" s="87"/>
    </row>
    <row r="74" spans="1:13" s="16" customFormat="1" ht="15" customHeight="1">
      <c r="A74" s="73"/>
      <c r="B74" s="85"/>
      <c r="C74" s="78"/>
      <c r="D74" s="32" t="s">
        <v>3</v>
      </c>
      <c r="E74" s="33">
        <f t="shared" si="33"/>
        <v>470.4</v>
      </c>
      <c r="F74" s="20">
        <v>470.4</v>
      </c>
      <c r="G74" s="20">
        <v>0</v>
      </c>
      <c r="H74" s="20">
        <v>0</v>
      </c>
      <c r="I74" s="20">
        <v>0</v>
      </c>
      <c r="J74" s="20">
        <v>0</v>
      </c>
      <c r="K74" s="20">
        <v>0</v>
      </c>
      <c r="L74" s="93"/>
      <c r="M74" s="87"/>
    </row>
    <row r="75" spans="1:13" s="16" customFormat="1" ht="15" customHeight="1">
      <c r="A75" s="73"/>
      <c r="B75" s="85"/>
      <c r="C75" s="78"/>
      <c r="D75" s="32" t="s">
        <v>4</v>
      </c>
      <c r="E75" s="33">
        <f t="shared" si="33"/>
        <v>0</v>
      </c>
      <c r="F75" s="20">
        <v>0</v>
      </c>
      <c r="G75" s="20">
        <v>0</v>
      </c>
      <c r="H75" s="20">
        <v>0</v>
      </c>
      <c r="I75" s="20">
        <v>0</v>
      </c>
      <c r="J75" s="20">
        <v>0</v>
      </c>
      <c r="K75" s="20">
        <v>0</v>
      </c>
      <c r="L75" s="93"/>
      <c r="M75" s="87"/>
    </row>
    <row r="76" spans="1:13" s="16" customFormat="1" ht="27" customHeight="1">
      <c r="A76" s="73"/>
      <c r="B76" s="86"/>
      <c r="C76" s="78"/>
      <c r="D76" s="32" t="s">
        <v>5</v>
      </c>
      <c r="E76" s="33">
        <f t="shared" si="33"/>
        <v>0</v>
      </c>
      <c r="F76" s="20">
        <v>0</v>
      </c>
      <c r="G76" s="20">
        <v>0</v>
      </c>
      <c r="H76" s="20">
        <v>0</v>
      </c>
      <c r="I76" s="20">
        <v>0</v>
      </c>
      <c r="J76" s="20">
        <v>0</v>
      </c>
      <c r="K76" s="20">
        <v>0</v>
      </c>
      <c r="L76" s="94"/>
      <c r="M76" s="87"/>
    </row>
    <row r="77" spans="1:13" s="16" customFormat="1" ht="28.5" customHeight="1">
      <c r="A77" s="73" t="s">
        <v>141</v>
      </c>
      <c r="B77" s="84" t="s">
        <v>58</v>
      </c>
      <c r="C77" s="77" t="s">
        <v>35</v>
      </c>
      <c r="D77" s="32" t="s">
        <v>1</v>
      </c>
      <c r="E77" s="33">
        <f>E78+E79+E80+E81</f>
        <v>315704.5</v>
      </c>
      <c r="F77" s="20">
        <f t="shared" ref="F77:K77" si="34">F78+F79+F80+F81</f>
        <v>48026.2</v>
      </c>
      <c r="G77" s="20">
        <f t="shared" si="34"/>
        <v>13353.7</v>
      </c>
      <c r="H77" s="66">
        <f t="shared" si="34"/>
        <v>47564</v>
      </c>
      <c r="I77" s="20">
        <f t="shared" si="34"/>
        <v>31500.2</v>
      </c>
      <c r="J77" s="20">
        <f t="shared" si="34"/>
        <v>43394.6</v>
      </c>
      <c r="K77" s="20">
        <f t="shared" si="34"/>
        <v>131865.79999999999</v>
      </c>
      <c r="L77" s="92" t="s">
        <v>92</v>
      </c>
      <c r="M77" s="87"/>
    </row>
    <row r="78" spans="1:13" s="16" customFormat="1" ht="21.75" customHeight="1">
      <c r="A78" s="73"/>
      <c r="B78" s="85"/>
      <c r="C78" s="78"/>
      <c r="D78" s="32" t="s">
        <v>2</v>
      </c>
      <c r="E78" s="33">
        <f t="shared" ref="E78:E91" si="35">SUM(F78:K78)</f>
        <v>315704.5</v>
      </c>
      <c r="F78" s="20">
        <v>48026.2</v>
      </c>
      <c r="G78" s="20">
        <v>13353.7</v>
      </c>
      <c r="H78" s="66">
        <f>47175.9+388.1</f>
        <v>47564</v>
      </c>
      <c r="I78" s="20">
        <f>32674.8-1174.6</f>
        <v>31500.2</v>
      </c>
      <c r="J78" s="20">
        <v>43394.6</v>
      </c>
      <c r="K78" s="20">
        <f>82280+50512.2-6485.4-9364.3+80000-65916.6+839.9</f>
        <v>131865.79999999999</v>
      </c>
      <c r="L78" s="93"/>
      <c r="M78" s="87"/>
    </row>
    <row r="79" spans="1:13" s="16" customFormat="1" ht="18.75" customHeight="1">
      <c r="A79" s="73"/>
      <c r="B79" s="85"/>
      <c r="C79" s="78"/>
      <c r="D79" s="32" t="s">
        <v>3</v>
      </c>
      <c r="E79" s="33">
        <f t="shared" si="35"/>
        <v>0</v>
      </c>
      <c r="F79" s="20">
        <v>0</v>
      </c>
      <c r="G79" s="20">
        <v>0</v>
      </c>
      <c r="H79" s="20">
        <v>0</v>
      </c>
      <c r="I79" s="20">
        <v>0</v>
      </c>
      <c r="J79" s="20">
        <v>0</v>
      </c>
      <c r="K79" s="20">
        <v>0</v>
      </c>
      <c r="L79" s="93"/>
      <c r="M79" s="87"/>
    </row>
    <row r="80" spans="1:13" s="16" customFormat="1" ht="18.75" customHeight="1">
      <c r="A80" s="73"/>
      <c r="B80" s="85"/>
      <c r="C80" s="78"/>
      <c r="D80" s="32" t="s">
        <v>4</v>
      </c>
      <c r="E80" s="33">
        <f t="shared" si="35"/>
        <v>0</v>
      </c>
      <c r="F80" s="20">
        <v>0</v>
      </c>
      <c r="G80" s="20">
        <v>0</v>
      </c>
      <c r="H80" s="20">
        <v>0</v>
      </c>
      <c r="I80" s="20">
        <v>0</v>
      </c>
      <c r="J80" s="20">
        <v>0</v>
      </c>
      <c r="K80" s="20">
        <v>0</v>
      </c>
      <c r="L80" s="93"/>
      <c r="M80" s="87"/>
    </row>
    <row r="81" spans="1:13" s="16" customFormat="1" ht="28.5" customHeight="1">
      <c r="A81" s="73"/>
      <c r="B81" s="86"/>
      <c r="C81" s="78"/>
      <c r="D81" s="32" t="s">
        <v>5</v>
      </c>
      <c r="E81" s="33">
        <f t="shared" si="35"/>
        <v>0</v>
      </c>
      <c r="F81" s="20">
        <v>0</v>
      </c>
      <c r="G81" s="20">
        <v>0</v>
      </c>
      <c r="H81" s="20">
        <v>0</v>
      </c>
      <c r="I81" s="20">
        <v>0</v>
      </c>
      <c r="J81" s="20">
        <v>0</v>
      </c>
      <c r="K81" s="20">
        <v>0</v>
      </c>
      <c r="L81" s="93"/>
      <c r="M81" s="87"/>
    </row>
    <row r="82" spans="1:13" s="16" customFormat="1" ht="15" customHeight="1" outlineLevel="1">
      <c r="A82" s="73" t="s">
        <v>142</v>
      </c>
      <c r="B82" s="84" t="s">
        <v>60</v>
      </c>
      <c r="C82" s="77" t="s">
        <v>35</v>
      </c>
      <c r="D82" s="32" t="s">
        <v>1</v>
      </c>
      <c r="E82" s="33">
        <f>E83+E84+E85+E86</f>
        <v>51959.3</v>
      </c>
      <c r="F82" s="20">
        <f t="shared" ref="F82:K82" si="36">F83+F84+F85+F86</f>
        <v>13544.1</v>
      </c>
      <c r="G82" s="20">
        <f t="shared" si="36"/>
        <v>10415.200000000001</v>
      </c>
      <c r="H82" s="20">
        <f t="shared" si="36"/>
        <v>10000</v>
      </c>
      <c r="I82" s="20">
        <f t="shared" si="36"/>
        <v>4000</v>
      </c>
      <c r="J82" s="20">
        <f t="shared" si="36"/>
        <v>4000</v>
      </c>
      <c r="K82" s="20">
        <f t="shared" si="36"/>
        <v>10000</v>
      </c>
      <c r="L82" s="93"/>
      <c r="M82" s="87"/>
    </row>
    <row r="83" spans="1:13" s="16" customFormat="1" ht="15" customHeight="1" outlineLevel="1">
      <c r="A83" s="73"/>
      <c r="B83" s="85"/>
      <c r="C83" s="78"/>
      <c r="D83" s="32" t="s">
        <v>2</v>
      </c>
      <c r="E83" s="33">
        <f t="shared" si="35"/>
        <v>51959.3</v>
      </c>
      <c r="F83" s="20">
        <v>13544.1</v>
      </c>
      <c r="G83" s="20">
        <v>10415.200000000001</v>
      </c>
      <c r="H83" s="20">
        <v>10000</v>
      </c>
      <c r="I83" s="20">
        <v>4000</v>
      </c>
      <c r="J83" s="20">
        <v>4000</v>
      </c>
      <c r="K83" s="20">
        <v>10000</v>
      </c>
      <c r="L83" s="93"/>
      <c r="M83" s="87"/>
    </row>
    <row r="84" spans="1:13" s="16" customFormat="1" ht="15" customHeight="1" outlineLevel="1">
      <c r="A84" s="73"/>
      <c r="B84" s="85"/>
      <c r="C84" s="78"/>
      <c r="D84" s="32" t="s">
        <v>3</v>
      </c>
      <c r="E84" s="33">
        <f t="shared" si="35"/>
        <v>0</v>
      </c>
      <c r="F84" s="20">
        <v>0</v>
      </c>
      <c r="G84" s="20">
        <v>0</v>
      </c>
      <c r="H84" s="20">
        <v>0</v>
      </c>
      <c r="I84" s="20">
        <v>0</v>
      </c>
      <c r="J84" s="20">
        <v>0</v>
      </c>
      <c r="K84" s="20">
        <v>0</v>
      </c>
      <c r="L84" s="93"/>
      <c r="M84" s="87"/>
    </row>
    <row r="85" spans="1:13" s="16" customFormat="1" ht="15" customHeight="1" outlineLevel="1">
      <c r="A85" s="73"/>
      <c r="B85" s="85"/>
      <c r="C85" s="78"/>
      <c r="D85" s="32" t="s">
        <v>4</v>
      </c>
      <c r="E85" s="33">
        <f t="shared" si="35"/>
        <v>0</v>
      </c>
      <c r="F85" s="20">
        <v>0</v>
      </c>
      <c r="G85" s="20">
        <v>0</v>
      </c>
      <c r="H85" s="20">
        <v>0</v>
      </c>
      <c r="I85" s="20">
        <v>0</v>
      </c>
      <c r="J85" s="20">
        <v>0</v>
      </c>
      <c r="K85" s="20">
        <v>0</v>
      </c>
      <c r="L85" s="93"/>
      <c r="M85" s="87"/>
    </row>
    <row r="86" spans="1:13" s="16" customFormat="1" ht="15" customHeight="1" outlineLevel="1">
      <c r="A86" s="73"/>
      <c r="B86" s="86"/>
      <c r="C86" s="78"/>
      <c r="D86" s="32" t="s">
        <v>5</v>
      </c>
      <c r="E86" s="33">
        <f t="shared" si="35"/>
        <v>0</v>
      </c>
      <c r="F86" s="20">
        <v>0</v>
      </c>
      <c r="G86" s="20">
        <v>0</v>
      </c>
      <c r="H86" s="20">
        <v>0</v>
      </c>
      <c r="I86" s="20">
        <v>0</v>
      </c>
      <c r="J86" s="20">
        <v>0</v>
      </c>
      <c r="K86" s="20">
        <v>0</v>
      </c>
      <c r="L86" s="93"/>
      <c r="M86" s="87"/>
    </row>
    <row r="87" spans="1:13" s="16" customFormat="1" ht="15" customHeight="1">
      <c r="A87" s="73" t="s">
        <v>203</v>
      </c>
      <c r="B87" s="84" t="s">
        <v>204</v>
      </c>
      <c r="C87" s="77" t="s">
        <v>218</v>
      </c>
      <c r="D87" s="32" t="s">
        <v>1</v>
      </c>
      <c r="E87" s="33">
        <f>E88+E89+E90+E91</f>
        <v>543782.1</v>
      </c>
      <c r="F87" s="20">
        <f t="shared" ref="F87:K87" si="37">F88+F89+F90+F91</f>
        <v>65720.899999999994</v>
      </c>
      <c r="G87" s="20">
        <f t="shared" si="37"/>
        <v>478061.2</v>
      </c>
      <c r="H87" s="20">
        <f t="shared" si="37"/>
        <v>0</v>
      </c>
      <c r="I87" s="20">
        <f t="shared" si="37"/>
        <v>0</v>
      </c>
      <c r="J87" s="20">
        <f t="shared" si="37"/>
        <v>0</v>
      </c>
      <c r="K87" s="20">
        <f t="shared" si="37"/>
        <v>0</v>
      </c>
      <c r="L87" s="93"/>
      <c r="M87" s="87"/>
    </row>
    <row r="88" spans="1:13" s="16" customFormat="1" ht="15" customHeight="1">
      <c r="A88" s="73"/>
      <c r="B88" s="85"/>
      <c r="C88" s="78"/>
      <c r="D88" s="32" t="s">
        <v>2</v>
      </c>
      <c r="E88" s="33">
        <f t="shared" si="35"/>
        <v>393364.5</v>
      </c>
      <c r="F88" s="20">
        <v>33078.300000000003</v>
      </c>
      <c r="G88" s="20">
        <v>360286.2</v>
      </c>
      <c r="H88" s="20">
        <v>0</v>
      </c>
      <c r="I88" s="20">
        <v>0</v>
      </c>
      <c r="J88" s="20">
        <v>0</v>
      </c>
      <c r="K88" s="20">
        <v>0</v>
      </c>
      <c r="L88" s="93"/>
      <c r="M88" s="87"/>
    </row>
    <row r="89" spans="1:13" s="16" customFormat="1" ht="15" customHeight="1">
      <c r="A89" s="73"/>
      <c r="B89" s="85"/>
      <c r="C89" s="78"/>
      <c r="D89" s="32" t="s">
        <v>3</v>
      </c>
      <c r="E89" s="33">
        <f t="shared" si="35"/>
        <v>150417.60000000001</v>
      </c>
      <c r="F89" s="20">
        <v>32642.6</v>
      </c>
      <c r="G89" s="20">
        <v>117775</v>
      </c>
      <c r="H89" s="20">
        <v>0</v>
      </c>
      <c r="I89" s="20">
        <v>0</v>
      </c>
      <c r="J89" s="20">
        <v>0</v>
      </c>
      <c r="K89" s="20">
        <v>0</v>
      </c>
      <c r="L89" s="93"/>
      <c r="M89" s="87"/>
    </row>
    <row r="90" spans="1:13" s="16" customFormat="1" ht="15" customHeight="1">
      <c r="A90" s="73"/>
      <c r="B90" s="85"/>
      <c r="C90" s="78"/>
      <c r="D90" s="32" t="s">
        <v>4</v>
      </c>
      <c r="E90" s="33">
        <f t="shared" si="35"/>
        <v>0</v>
      </c>
      <c r="F90" s="20">
        <v>0</v>
      </c>
      <c r="G90" s="20">
        <v>0</v>
      </c>
      <c r="H90" s="20">
        <v>0</v>
      </c>
      <c r="I90" s="20">
        <v>0</v>
      </c>
      <c r="J90" s="20">
        <v>0</v>
      </c>
      <c r="K90" s="20">
        <v>0</v>
      </c>
      <c r="L90" s="93"/>
      <c r="M90" s="87"/>
    </row>
    <row r="91" spans="1:13" s="16" customFormat="1" ht="15" customHeight="1">
      <c r="A91" s="73"/>
      <c r="B91" s="86"/>
      <c r="C91" s="78"/>
      <c r="D91" s="32" t="s">
        <v>5</v>
      </c>
      <c r="E91" s="33">
        <f t="shared" si="35"/>
        <v>0</v>
      </c>
      <c r="F91" s="20">
        <v>0</v>
      </c>
      <c r="G91" s="20">
        <v>0</v>
      </c>
      <c r="H91" s="20">
        <v>0</v>
      </c>
      <c r="I91" s="20">
        <v>0</v>
      </c>
      <c r="J91" s="20">
        <v>0</v>
      </c>
      <c r="K91" s="20">
        <v>0</v>
      </c>
      <c r="L91" s="93"/>
      <c r="M91" s="87"/>
    </row>
    <row r="92" spans="1:13" s="16" customFormat="1" ht="15" customHeight="1">
      <c r="A92" s="73" t="s">
        <v>143</v>
      </c>
      <c r="B92" s="84" t="s">
        <v>61</v>
      </c>
      <c r="C92" s="77" t="s">
        <v>35</v>
      </c>
      <c r="D92" s="32" t="s">
        <v>1</v>
      </c>
      <c r="E92" s="33">
        <f>E93+E94+E95+E96</f>
        <v>30197.599999999999</v>
      </c>
      <c r="F92" s="20">
        <f t="shared" ref="F92:K92" si="38">F93+F94+F95+F96</f>
        <v>11237.6</v>
      </c>
      <c r="G92" s="20">
        <f t="shared" si="38"/>
        <v>0</v>
      </c>
      <c r="H92" s="20">
        <f t="shared" si="38"/>
        <v>0</v>
      </c>
      <c r="I92" s="20">
        <f t="shared" si="38"/>
        <v>0</v>
      </c>
      <c r="J92" s="20">
        <f t="shared" si="38"/>
        <v>0</v>
      </c>
      <c r="K92" s="20">
        <f t="shared" si="38"/>
        <v>18960</v>
      </c>
      <c r="L92" s="93"/>
      <c r="M92" s="87"/>
    </row>
    <row r="93" spans="1:13" s="16" customFormat="1" ht="15" customHeight="1">
      <c r="A93" s="73"/>
      <c r="B93" s="85"/>
      <c r="C93" s="78"/>
      <c r="D93" s="32" t="s">
        <v>2</v>
      </c>
      <c r="E93" s="33">
        <f t="shared" ref="E93:E96" si="39">SUM(F93:K93)</f>
        <v>30197.599999999999</v>
      </c>
      <c r="F93" s="20">
        <v>11237.6</v>
      </c>
      <c r="G93" s="20">
        <v>0</v>
      </c>
      <c r="H93" s="20">
        <v>0</v>
      </c>
      <c r="I93" s="20">
        <v>0</v>
      </c>
      <c r="J93" s="20">
        <v>0</v>
      </c>
      <c r="K93" s="20">
        <v>18960</v>
      </c>
      <c r="L93" s="93"/>
      <c r="M93" s="87"/>
    </row>
    <row r="94" spans="1:13" s="16" customFormat="1" ht="15" customHeight="1">
      <c r="A94" s="73"/>
      <c r="B94" s="85"/>
      <c r="C94" s="78"/>
      <c r="D94" s="32" t="s">
        <v>3</v>
      </c>
      <c r="E94" s="33">
        <f t="shared" si="39"/>
        <v>0</v>
      </c>
      <c r="F94" s="20">
        <v>0</v>
      </c>
      <c r="G94" s="20">
        <v>0</v>
      </c>
      <c r="H94" s="20">
        <v>0</v>
      </c>
      <c r="I94" s="20">
        <v>0</v>
      </c>
      <c r="J94" s="20">
        <v>0</v>
      </c>
      <c r="K94" s="20">
        <v>0</v>
      </c>
      <c r="L94" s="93"/>
      <c r="M94" s="87"/>
    </row>
    <row r="95" spans="1:13" s="16" customFormat="1" ht="15" customHeight="1">
      <c r="A95" s="73"/>
      <c r="B95" s="85"/>
      <c r="C95" s="78"/>
      <c r="D95" s="32" t="s">
        <v>4</v>
      </c>
      <c r="E95" s="33">
        <f t="shared" si="39"/>
        <v>0</v>
      </c>
      <c r="F95" s="20">
        <v>0</v>
      </c>
      <c r="G95" s="20">
        <v>0</v>
      </c>
      <c r="H95" s="20">
        <v>0</v>
      </c>
      <c r="I95" s="20">
        <v>0</v>
      </c>
      <c r="J95" s="20">
        <v>0</v>
      </c>
      <c r="K95" s="20">
        <v>0</v>
      </c>
      <c r="L95" s="93"/>
      <c r="M95" s="87"/>
    </row>
    <row r="96" spans="1:13" s="16" customFormat="1" ht="15" customHeight="1">
      <c r="A96" s="73"/>
      <c r="B96" s="86"/>
      <c r="C96" s="78"/>
      <c r="D96" s="32" t="s">
        <v>5</v>
      </c>
      <c r="E96" s="33">
        <f t="shared" si="39"/>
        <v>0</v>
      </c>
      <c r="F96" s="20">
        <v>0</v>
      </c>
      <c r="G96" s="20">
        <v>0</v>
      </c>
      <c r="H96" s="20">
        <v>0</v>
      </c>
      <c r="I96" s="20">
        <v>0</v>
      </c>
      <c r="J96" s="20">
        <v>0</v>
      </c>
      <c r="K96" s="20">
        <v>0</v>
      </c>
      <c r="L96" s="93"/>
      <c r="M96" s="87"/>
    </row>
    <row r="97" spans="1:13" s="16" customFormat="1" ht="15" customHeight="1" outlineLevel="1">
      <c r="A97" s="73" t="s">
        <v>144</v>
      </c>
      <c r="B97" s="84" t="s">
        <v>62</v>
      </c>
      <c r="C97" s="77" t="s">
        <v>266</v>
      </c>
      <c r="D97" s="32" t="s">
        <v>1</v>
      </c>
      <c r="E97" s="33">
        <f>E98+E99+E100+E101</f>
        <v>6454</v>
      </c>
      <c r="F97" s="20">
        <f t="shared" ref="F97:K97" si="40">F98+F99+F100+F101</f>
        <v>0</v>
      </c>
      <c r="G97" s="20">
        <f t="shared" si="40"/>
        <v>0</v>
      </c>
      <c r="H97" s="20">
        <f t="shared" si="40"/>
        <v>0</v>
      </c>
      <c r="I97" s="20">
        <f t="shared" si="40"/>
        <v>0</v>
      </c>
      <c r="J97" s="20">
        <f t="shared" si="40"/>
        <v>0</v>
      </c>
      <c r="K97" s="20">
        <f t="shared" si="40"/>
        <v>6454</v>
      </c>
      <c r="L97" s="93"/>
      <c r="M97" s="87"/>
    </row>
    <row r="98" spans="1:13" s="16" customFormat="1" outlineLevel="1">
      <c r="A98" s="73"/>
      <c r="B98" s="85"/>
      <c r="C98" s="78"/>
      <c r="D98" s="32" t="s">
        <v>2</v>
      </c>
      <c r="E98" s="33">
        <f t="shared" ref="E98:E101" si="41">SUM(F98:K98)</f>
        <v>6454</v>
      </c>
      <c r="F98" s="20">
        <v>0</v>
      </c>
      <c r="G98" s="20">
        <v>0</v>
      </c>
      <c r="H98" s="20">
        <v>0</v>
      </c>
      <c r="I98" s="20">
        <v>0</v>
      </c>
      <c r="J98" s="20">
        <v>0</v>
      </c>
      <c r="K98" s="20">
        <v>6454</v>
      </c>
      <c r="L98" s="93"/>
      <c r="M98" s="87"/>
    </row>
    <row r="99" spans="1:13" s="16" customFormat="1" outlineLevel="1">
      <c r="A99" s="73"/>
      <c r="B99" s="85"/>
      <c r="C99" s="78"/>
      <c r="D99" s="32" t="s">
        <v>3</v>
      </c>
      <c r="E99" s="33">
        <f t="shared" si="41"/>
        <v>0</v>
      </c>
      <c r="F99" s="20">
        <v>0</v>
      </c>
      <c r="G99" s="20">
        <v>0</v>
      </c>
      <c r="H99" s="20">
        <v>0</v>
      </c>
      <c r="I99" s="20">
        <v>0</v>
      </c>
      <c r="J99" s="20">
        <v>0</v>
      </c>
      <c r="K99" s="20">
        <v>0</v>
      </c>
      <c r="L99" s="93"/>
      <c r="M99" s="87"/>
    </row>
    <row r="100" spans="1:13" s="16" customFormat="1" outlineLevel="1">
      <c r="A100" s="73"/>
      <c r="B100" s="85"/>
      <c r="C100" s="78"/>
      <c r="D100" s="32" t="s">
        <v>4</v>
      </c>
      <c r="E100" s="33">
        <f t="shared" si="41"/>
        <v>0</v>
      </c>
      <c r="F100" s="20">
        <v>0</v>
      </c>
      <c r="G100" s="20">
        <v>0</v>
      </c>
      <c r="H100" s="20">
        <v>0</v>
      </c>
      <c r="I100" s="20">
        <v>0</v>
      </c>
      <c r="J100" s="20">
        <v>0</v>
      </c>
      <c r="K100" s="20">
        <v>0</v>
      </c>
      <c r="L100" s="93"/>
      <c r="M100" s="87"/>
    </row>
    <row r="101" spans="1:13" s="16" customFormat="1" outlineLevel="1">
      <c r="A101" s="73"/>
      <c r="B101" s="86"/>
      <c r="C101" s="78"/>
      <c r="D101" s="32" t="s">
        <v>5</v>
      </c>
      <c r="E101" s="33">
        <f t="shared" si="41"/>
        <v>0</v>
      </c>
      <c r="F101" s="20">
        <v>0</v>
      </c>
      <c r="G101" s="20">
        <v>0</v>
      </c>
      <c r="H101" s="20">
        <v>0</v>
      </c>
      <c r="I101" s="20">
        <v>0</v>
      </c>
      <c r="J101" s="20">
        <v>0</v>
      </c>
      <c r="K101" s="20">
        <v>0</v>
      </c>
      <c r="L101" s="93"/>
      <c r="M101" s="87"/>
    </row>
    <row r="102" spans="1:13" s="16" customFormat="1" ht="15" customHeight="1" outlineLevel="1">
      <c r="A102" s="73" t="s">
        <v>145</v>
      </c>
      <c r="B102" s="84" t="s">
        <v>63</v>
      </c>
      <c r="C102" s="77" t="s">
        <v>263</v>
      </c>
      <c r="D102" s="32" t="s">
        <v>1</v>
      </c>
      <c r="E102" s="33">
        <f>E103+E104+E105+E106</f>
        <v>30240.1</v>
      </c>
      <c r="F102" s="20">
        <f t="shared" ref="F102:K102" si="42">F103+F104+F105+F106</f>
        <v>10056.9</v>
      </c>
      <c r="G102" s="20">
        <f t="shared" si="42"/>
        <v>20183.2</v>
      </c>
      <c r="H102" s="20">
        <f t="shared" si="42"/>
        <v>0</v>
      </c>
      <c r="I102" s="20">
        <f t="shared" si="42"/>
        <v>0</v>
      </c>
      <c r="J102" s="20">
        <f t="shared" si="42"/>
        <v>0</v>
      </c>
      <c r="K102" s="20">
        <f t="shared" si="42"/>
        <v>0</v>
      </c>
      <c r="L102" s="93"/>
      <c r="M102" s="87"/>
    </row>
    <row r="103" spans="1:13" s="16" customFormat="1" ht="15" customHeight="1" outlineLevel="1">
      <c r="A103" s="73"/>
      <c r="B103" s="85"/>
      <c r="C103" s="78"/>
      <c r="D103" s="32" t="s">
        <v>2</v>
      </c>
      <c r="E103" s="33">
        <f t="shared" ref="E103:E111" si="43">SUM(F103:K103)</f>
        <v>30240.1</v>
      </c>
      <c r="F103" s="20">
        <v>10056.9</v>
      </c>
      <c r="G103" s="20">
        <v>20183.2</v>
      </c>
      <c r="H103" s="20">
        <v>0</v>
      </c>
      <c r="I103" s="20">
        <v>0</v>
      </c>
      <c r="J103" s="20">
        <v>0</v>
      </c>
      <c r="K103" s="20">
        <v>0</v>
      </c>
      <c r="L103" s="93"/>
      <c r="M103" s="87"/>
    </row>
    <row r="104" spans="1:13" s="16" customFormat="1" ht="15" customHeight="1" outlineLevel="1">
      <c r="A104" s="73"/>
      <c r="B104" s="85"/>
      <c r="C104" s="78"/>
      <c r="D104" s="32" t="s">
        <v>3</v>
      </c>
      <c r="E104" s="33">
        <f t="shared" si="43"/>
        <v>0</v>
      </c>
      <c r="F104" s="20">
        <v>0</v>
      </c>
      <c r="G104" s="20">
        <v>0</v>
      </c>
      <c r="H104" s="20">
        <v>0</v>
      </c>
      <c r="I104" s="20">
        <v>0</v>
      </c>
      <c r="J104" s="20">
        <v>0</v>
      </c>
      <c r="K104" s="20">
        <v>0</v>
      </c>
      <c r="L104" s="93"/>
      <c r="M104" s="87"/>
    </row>
    <row r="105" spans="1:13" s="16" customFormat="1" ht="15" customHeight="1" outlineLevel="1">
      <c r="A105" s="73"/>
      <c r="B105" s="85"/>
      <c r="C105" s="78"/>
      <c r="D105" s="32" t="s">
        <v>4</v>
      </c>
      <c r="E105" s="33">
        <f t="shared" si="43"/>
        <v>0</v>
      </c>
      <c r="F105" s="20">
        <v>0</v>
      </c>
      <c r="G105" s="20">
        <v>0</v>
      </c>
      <c r="H105" s="20">
        <v>0</v>
      </c>
      <c r="I105" s="20">
        <v>0</v>
      </c>
      <c r="J105" s="20">
        <v>0</v>
      </c>
      <c r="K105" s="20">
        <v>0</v>
      </c>
      <c r="L105" s="93"/>
      <c r="M105" s="87"/>
    </row>
    <row r="106" spans="1:13" s="16" customFormat="1" ht="15" customHeight="1" outlineLevel="1">
      <c r="A106" s="73"/>
      <c r="B106" s="86"/>
      <c r="C106" s="78"/>
      <c r="D106" s="32" t="s">
        <v>5</v>
      </c>
      <c r="E106" s="33">
        <f t="shared" si="43"/>
        <v>0</v>
      </c>
      <c r="F106" s="20">
        <v>0</v>
      </c>
      <c r="G106" s="20">
        <v>0</v>
      </c>
      <c r="H106" s="20">
        <v>0</v>
      </c>
      <c r="I106" s="20">
        <v>0</v>
      </c>
      <c r="J106" s="20">
        <v>0</v>
      </c>
      <c r="K106" s="20">
        <v>0</v>
      </c>
      <c r="L106" s="93"/>
      <c r="M106" s="87"/>
    </row>
    <row r="107" spans="1:13" s="35" customFormat="1" ht="15" customHeight="1" outlineLevel="1">
      <c r="A107" s="73" t="s">
        <v>146</v>
      </c>
      <c r="B107" s="84" t="s">
        <v>228</v>
      </c>
      <c r="C107" s="77" t="s">
        <v>301</v>
      </c>
      <c r="D107" s="32" t="s">
        <v>1</v>
      </c>
      <c r="E107" s="33">
        <f>E108+E109+E110+E111</f>
        <v>37602</v>
      </c>
      <c r="F107" s="20">
        <f t="shared" ref="F107:K107" si="44">F108+F109+F110+F111</f>
        <v>2602</v>
      </c>
      <c r="G107" s="20">
        <f t="shared" si="44"/>
        <v>35000</v>
      </c>
      <c r="H107" s="20">
        <f t="shared" si="44"/>
        <v>0</v>
      </c>
      <c r="I107" s="20">
        <f t="shared" si="44"/>
        <v>0</v>
      </c>
      <c r="J107" s="20">
        <f t="shared" si="44"/>
        <v>0</v>
      </c>
      <c r="K107" s="20">
        <f t="shared" si="44"/>
        <v>0</v>
      </c>
      <c r="L107" s="93"/>
      <c r="M107" s="87"/>
    </row>
    <row r="108" spans="1:13" s="35" customFormat="1" outlineLevel="1">
      <c r="A108" s="73"/>
      <c r="B108" s="85"/>
      <c r="C108" s="78"/>
      <c r="D108" s="32" t="s">
        <v>2</v>
      </c>
      <c r="E108" s="33">
        <f t="shared" si="43"/>
        <v>37602</v>
      </c>
      <c r="F108" s="20">
        <v>2602</v>
      </c>
      <c r="G108" s="20">
        <v>35000</v>
      </c>
      <c r="H108" s="20">
        <v>0</v>
      </c>
      <c r="I108" s="20">
        <v>0</v>
      </c>
      <c r="J108" s="20">
        <v>0</v>
      </c>
      <c r="K108" s="20">
        <v>0</v>
      </c>
      <c r="L108" s="93"/>
      <c r="M108" s="87"/>
    </row>
    <row r="109" spans="1:13" s="35" customFormat="1" outlineLevel="1">
      <c r="A109" s="73"/>
      <c r="B109" s="85"/>
      <c r="C109" s="78"/>
      <c r="D109" s="32" t="s">
        <v>3</v>
      </c>
      <c r="E109" s="33">
        <f t="shared" si="43"/>
        <v>0</v>
      </c>
      <c r="F109" s="20">
        <v>0</v>
      </c>
      <c r="G109" s="20">
        <v>0</v>
      </c>
      <c r="H109" s="20">
        <v>0</v>
      </c>
      <c r="I109" s="20">
        <v>0</v>
      </c>
      <c r="J109" s="20">
        <v>0</v>
      </c>
      <c r="K109" s="20">
        <v>0</v>
      </c>
      <c r="L109" s="93"/>
      <c r="M109" s="87"/>
    </row>
    <row r="110" spans="1:13" s="35" customFormat="1" outlineLevel="1">
      <c r="A110" s="73"/>
      <c r="B110" s="85"/>
      <c r="C110" s="78"/>
      <c r="D110" s="32" t="s">
        <v>4</v>
      </c>
      <c r="E110" s="33">
        <f t="shared" si="43"/>
        <v>0</v>
      </c>
      <c r="F110" s="20">
        <v>0</v>
      </c>
      <c r="G110" s="20">
        <v>0</v>
      </c>
      <c r="H110" s="20">
        <v>0</v>
      </c>
      <c r="I110" s="20">
        <v>0</v>
      </c>
      <c r="J110" s="20">
        <v>0</v>
      </c>
      <c r="K110" s="20">
        <v>0</v>
      </c>
      <c r="L110" s="93"/>
      <c r="M110" s="87"/>
    </row>
    <row r="111" spans="1:13" s="35" customFormat="1" outlineLevel="1">
      <c r="A111" s="73"/>
      <c r="B111" s="86"/>
      <c r="C111" s="78"/>
      <c r="D111" s="32" t="s">
        <v>5</v>
      </c>
      <c r="E111" s="33">
        <f t="shared" si="43"/>
        <v>0</v>
      </c>
      <c r="F111" s="20">
        <v>0</v>
      </c>
      <c r="G111" s="20">
        <v>0</v>
      </c>
      <c r="H111" s="20">
        <v>0</v>
      </c>
      <c r="I111" s="20">
        <v>0</v>
      </c>
      <c r="J111" s="20">
        <v>0</v>
      </c>
      <c r="K111" s="20">
        <v>0</v>
      </c>
      <c r="L111" s="93"/>
      <c r="M111" s="87"/>
    </row>
    <row r="112" spans="1:13" s="35" customFormat="1" ht="15" customHeight="1" outlineLevel="1">
      <c r="A112" s="73" t="s">
        <v>147</v>
      </c>
      <c r="B112" s="84" t="s">
        <v>59</v>
      </c>
      <c r="C112" s="77">
        <v>2023</v>
      </c>
      <c r="D112" s="32" t="s">
        <v>1</v>
      </c>
      <c r="E112" s="33">
        <f>E113+E114+E115+E116</f>
        <v>6269.8</v>
      </c>
      <c r="F112" s="20">
        <f t="shared" ref="F112:K112" si="45">F113+F114+F115+F116</f>
        <v>6269.8</v>
      </c>
      <c r="G112" s="20">
        <f t="shared" si="45"/>
        <v>0</v>
      </c>
      <c r="H112" s="20">
        <f t="shared" si="45"/>
        <v>0</v>
      </c>
      <c r="I112" s="20">
        <f t="shared" si="45"/>
        <v>0</v>
      </c>
      <c r="J112" s="20">
        <f t="shared" si="45"/>
        <v>0</v>
      </c>
      <c r="K112" s="20">
        <f t="shared" si="45"/>
        <v>0</v>
      </c>
      <c r="L112" s="93"/>
      <c r="M112" s="87"/>
    </row>
    <row r="113" spans="1:13" s="35" customFormat="1" outlineLevel="1">
      <c r="A113" s="73"/>
      <c r="B113" s="85"/>
      <c r="C113" s="78"/>
      <c r="D113" s="32" t="s">
        <v>2</v>
      </c>
      <c r="E113" s="33">
        <f t="shared" ref="E113:E116" si="46">SUM(F113:K113)</f>
        <v>6269.8</v>
      </c>
      <c r="F113" s="20">
        <v>6269.8</v>
      </c>
      <c r="G113" s="20">
        <v>0</v>
      </c>
      <c r="H113" s="20">
        <v>0</v>
      </c>
      <c r="I113" s="20">
        <v>0</v>
      </c>
      <c r="J113" s="20">
        <v>0</v>
      </c>
      <c r="K113" s="20">
        <v>0</v>
      </c>
      <c r="L113" s="93"/>
      <c r="M113" s="87"/>
    </row>
    <row r="114" spans="1:13" s="35" customFormat="1" outlineLevel="1">
      <c r="A114" s="73"/>
      <c r="B114" s="85"/>
      <c r="C114" s="78"/>
      <c r="D114" s="32" t="s">
        <v>3</v>
      </c>
      <c r="E114" s="33">
        <f t="shared" si="46"/>
        <v>0</v>
      </c>
      <c r="F114" s="20">
        <v>0</v>
      </c>
      <c r="G114" s="20">
        <v>0</v>
      </c>
      <c r="H114" s="20">
        <v>0</v>
      </c>
      <c r="I114" s="20">
        <v>0</v>
      </c>
      <c r="J114" s="20">
        <v>0</v>
      </c>
      <c r="K114" s="20">
        <v>0</v>
      </c>
      <c r="L114" s="93"/>
      <c r="M114" s="87"/>
    </row>
    <row r="115" spans="1:13" s="35" customFormat="1" outlineLevel="1">
      <c r="A115" s="73"/>
      <c r="B115" s="85"/>
      <c r="C115" s="78"/>
      <c r="D115" s="32" t="s">
        <v>4</v>
      </c>
      <c r="E115" s="33">
        <f t="shared" si="46"/>
        <v>0</v>
      </c>
      <c r="F115" s="20">
        <v>0</v>
      </c>
      <c r="G115" s="20">
        <v>0</v>
      </c>
      <c r="H115" s="20">
        <v>0</v>
      </c>
      <c r="I115" s="20">
        <v>0</v>
      </c>
      <c r="J115" s="20">
        <v>0</v>
      </c>
      <c r="K115" s="20">
        <v>0</v>
      </c>
      <c r="L115" s="93"/>
      <c r="M115" s="87"/>
    </row>
    <row r="116" spans="1:13" s="35" customFormat="1" outlineLevel="1">
      <c r="A116" s="73"/>
      <c r="B116" s="86"/>
      <c r="C116" s="78"/>
      <c r="D116" s="32" t="s">
        <v>5</v>
      </c>
      <c r="E116" s="33">
        <f t="shared" si="46"/>
        <v>0</v>
      </c>
      <c r="F116" s="20">
        <v>0</v>
      </c>
      <c r="G116" s="20">
        <v>0</v>
      </c>
      <c r="H116" s="20">
        <v>0</v>
      </c>
      <c r="I116" s="20">
        <v>0</v>
      </c>
      <c r="J116" s="20">
        <v>0</v>
      </c>
      <c r="K116" s="20">
        <v>0</v>
      </c>
      <c r="L116" s="93"/>
      <c r="M116" s="87"/>
    </row>
    <row r="117" spans="1:13" s="16" customFormat="1" ht="15" customHeight="1" outlineLevel="1">
      <c r="A117" s="73" t="s">
        <v>201</v>
      </c>
      <c r="B117" s="84" t="s">
        <v>200</v>
      </c>
      <c r="C117" s="77">
        <v>2023</v>
      </c>
      <c r="D117" s="32" t="s">
        <v>1</v>
      </c>
      <c r="E117" s="33">
        <f>E118+E119+E120+E121</f>
        <v>1290.3</v>
      </c>
      <c r="F117" s="20">
        <f t="shared" ref="F117:K117" si="47">F118+F119+F120+F121</f>
        <v>1290.3</v>
      </c>
      <c r="G117" s="20">
        <f t="shared" si="47"/>
        <v>0</v>
      </c>
      <c r="H117" s="20">
        <f t="shared" si="47"/>
        <v>0</v>
      </c>
      <c r="I117" s="20">
        <f t="shared" si="47"/>
        <v>0</v>
      </c>
      <c r="J117" s="20">
        <f t="shared" si="47"/>
        <v>0</v>
      </c>
      <c r="K117" s="20">
        <f t="shared" si="47"/>
        <v>0</v>
      </c>
      <c r="L117" s="93"/>
      <c r="M117" s="59"/>
    </row>
    <row r="118" spans="1:13" s="16" customFormat="1" outlineLevel="1">
      <c r="A118" s="73"/>
      <c r="B118" s="85"/>
      <c r="C118" s="78"/>
      <c r="D118" s="32" t="s">
        <v>2</v>
      </c>
      <c r="E118" s="33">
        <f t="shared" ref="E118:E121" si="48">SUM(F118:K118)</f>
        <v>1290.3</v>
      </c>
      <c r="F118" s="20">
        <v>1290.3</v>
      </c>
      <c r="G118" s="20">
        <v>0</v>
      </c>
      <c r="H118" s="20">
        <v>0</v>
      </c>
      <c r="I118" s="20">
        <v>0</v>
      </c>
      <c r="J118" s="20">
        <v>0</v>
      </c>
      <c r="K118" s="20">
        <v>0</v>
      </c>
      <c r="L118" s="93"/>
      <c r="M118" s="59"/>
    </row>
    <row r="119" spans="1:13" s="16" customFormat="1" outlineLevel="1">
      <c r="A119" s="73"/>
      <c r="B119" s="85"/>
      <c r="C119" s="78"/>
      <c r="D119" s="32" t="s">
        <v>3</v>
      </c>
      <c r="E119" s="33">
        <f t="shared" si="48"/>
        <v>0</v>
      </c>
      <c r="F119" s="20">
        <v>0</v>
      </c>
      <c r="G119" s="20">
        <v>0</v>
      </c>
      <c r="H119" s="20">
        <v>0</v>
      </c>
      <c r="I119" s="20">
        <v>0</v>
      </c>
      <c r="J119" s="20">
        <v>0</v>
      </c>
      <c r="K119" s="20">
        <v>0</v>
      </c>
      <c r="L119" s="93"/>
      <c r="M119" s="59"/>
    </row>
    <row r="120" spans="1:13" s="16" customFormat="1" outlineLevel="1">
      <c r="A120" s="73"/>
      <c r="B120" s="85"/>
      <c r="C120" s="78"/>
      <c r="D120" s="32" t="s">
        <v>4</v>
      </c>
      <c r="E120" s="33">
        <f t="shared" si="48"/>
        <v>0</v>
      </c>
      <c r="F120" s="20">
        <v>0</v>
      </c>
      <c r="G120" s="20">
        <v>0</v>
      </c>
      <c r="H120" s="20">
        <v>0</v>
      </c>
      <c r="I120" s="20">
        <v>0</v>
      </c>
      <c r="J120" s="20">
        <v>0</v>
      </c>
      <c r="K120" s="20">
        <v>0</v>
      </c>
      <c r="L120" s="93"/>
      <c r="M120" s="59"/>
    </row>
    <row r="121" spans="1:13" s="16" customFormat="1" outlineLevel="1">
      <c r="A121" s="73"/>
      <c r="B121" s="86"/>
      <c r="C121" s="78"/>
      <c r="D121" s="32" t="s">
        <v>5</v>
      </c>
      <c r="E121" s="33">
        <f t="shared" si="48"/>
        <v>0</v>
      </c>
      <c r="F121" s="20">
        <v>0</v>
      </c>
      <c r="G121" s="20">
        <v>0</v>
      </c>
      <c r="H121" s="20">
        <v>0</v>
      </c>
      <c r="I121" s="20">
        <v>0</v>
      </c>
      <c r="J121" s="20">
        <v>0</v>
      </c>
      <c r="K121" s="20">
        <v>0</v>
      </c>
      <c r="L121" s="93"/>
      <c r="M121" s="59"/>
    </row>
    <row r="122" spans="1:13" s="16" customFormat="1" ht="15" customHeight="1" outlineLevel="1">
      <c r="A122" s="73" t="s">
        <v>148</v>
      </c>
      <c r="B122" s="84" t="s">
        <v>199</v>
      </c>
      <c r="C122" s="77">
        <v>2023</v>
      </c>
      <c r="D122" s="32" t="s">
        <v>1</v>
      </c>
      <c r="E122" s="33">
        <f>E123+E124+E125+E126</f>
        <v>151722.1</v>
      </c>
      <c r="F122" s="20">
        <f t="shared" ref="F122:K122" si="49">F123+F124+F125+F126</f>
        <v>151722.1</v>
      </c>
      <c r="G122" s="20">
        <f t="shared" si="49"/>
        <v>0</v>
      </c>
      <c r="H122" s="20">
        <f t="shared" si="49"/>
        <v>0</v>
      </c>
      <c r="I122" s="20">
        <f t="shared" si="49"/>
        <v>0</v>
      </c>
      <c r="J122" s="20">
        <f t="shared" si="49"/>
        <v>0</v>
      </c>
      <c r="K122" s="20">
        <f t="shared" si="49"/>
        <v>0</v>
      </c>
      <c r="L122" s="93"/>
      <c r="M122" s="59"/>
    </row>
    <row r="123" spans="1:13" s="16" customFormat="1" outlineLevel="1">
      <c r="A123" s="73"/>
      <c r="B123" s="85"/>
      <c r="C123" s="78"/>
      <c r="D123" s="32" t="s">
        <v>2</v>
      </c>
      <c r="E123" s="33">
        <f t="shared" ref="E123:E126" si="50">SUM(F123:K123)</f>
        <v>151722.1</v>
      </c>
      <c r="F123" s="20">
        <v>151722.1</v>
      </c>
      <c r="G123" s="20">
        <v>0</v>
      </c>
      <c r="H123" s="20">
        <v>0</v>
      </c>
      <c r="I123" s="20">
        <v>0</v>
      </c>
      <c r="J123" s="20">
        <v>0</v>
      </c>
      <c r="K123" s="20">
        <v>0</v>
      </c>
      <c r="L123" s="93"/>
      <c r="M123" s="59"/>
    </row>
    <row r="124" spans="1:13" s="16" customFormat="1" outlineLevel="1">
      <c r="A124" s="73"/>
      <c r="B124" s="85"/>
      <c r="C124" s="78"/>
      <c r="D124" s="32" t="s">
        <v>3</v>
      </c>
      <c r="E124" s="33">
        <f t="shared" si="50"/>
        <v>0</v>
      </c>
      <c r="F124" s="20">
        <v>0</v>
      </c>
      <c r="G124" s="20">
        <v>0</v>
      </c>
      <c r="H124" s="20">
        <v>0</v>
      </c>
      <c r="I124" s="20">
        <v>0</v>
      </c>
      <c r="J124" s="20">
        <v>0</v>
      </c>
      <c r="K124" s="20">
        <v>0</v>
      </c>
      <c r="L124" s="93"/>
      <c r="M124" s="59"/>
    </row>
    <row r="125" spans="1:13" s="16" customFormat="1" outlineLevel="1">
      <c r="A125" s="73"/>
      <c r="B125" s="85"/>
      <c r="C125" s="78"/>
      <c r="D125" s="32" t="s">
        <v>4</v>
      </c>
      <c r="E125" s="33">
        <f t="shared" si="50"/>
        <v>0</v>
      </c>
      <c r="F125" s="20">
        <v>0</v>
      </c>
      <c r="G125" s="20">
        <v>0</v>
      </c>
      <c r="H125" s="20">
        <v>0</v>
      </c>
      <c r="I125" s="20">
        <v>0</v>
      </c>
      <c r="J125" s="20">
        <v>0</v>
      </c>
      <c r="K125" s="20">
        <v>0</v>
      </c>
      <c r="L125" s="93"/>
      <c r="M125" s="59"/>
    </row>
    <row r="126" spans="1:13" s="16" customFormat="1" outlineLevel="1">
      <c r="A126" s="73"/>
      <c r="B126" s="86"/>
      <c r="C126" s="78"/>
      <c r="D126" s="32" t="s">
        <v>5</v>
      </c>
      <c r="E126" s="33">
        <f t="shared" si="50"/>
        <v>0</v>
      </c>
      <c r="F126" s="20">
        <v>0</v>
      </c>
      <c r="G126" s="20">
        <v>0</v>
      </c>
      <c r="H126" s="20">
        <v>0</v>
      </c>
      <c r="I126" s="20">
        <v>0</v>
      </c>
      <c r="J126" s="20">
        <v>0</v>
      </c>
      <c r="K126" s="20">
        <v>0</v>
      </c>
      <c r="L126" s="93"/>
      <c r="M126" s="59"/>
    </row>
    <row r="127" spans="1:13" s="16" customFormat="1" ht="15" customHeight="1" outlineLevel="1">
      <c r="A127" s="73" t="s">
        <v>149</v>
      </c>
      <c r="B127" s="84" t="s">
        <v>230</v>
      </c>
      <c r="C127" s="77">
        <v>2023</v>
      </c>
      <c r="D127" s="32" t="s">
        <v>1</v>
      </c>
      <c r="E127" s="33">
        <f>E128+E129+E130+E131</f>
        <v>1173.0999999999999</v>
      </c>
      <c r="F127" s="20">
        <f t="shared" ref="F127:K127" si="51">F128+F129+F130+F131</f>
        <v>1173.0999999999999</v>
      </c>
      <c r="G127" s="20">
        <f t="shared" si="51"/>
        <v>0</v>
      </c>
      <c r="H127" s="20">
        <f t="shared" si="51"/>
        <v>0</v>
      </c>
      <c r="I127" s="20">
        <f t="shared" si="51"/>
        <v>0</v>
      </c>
      <c r="J127" s="20">
        <f t="shared" si="51"/>
        <v>0</v>
      </c>
      <c r="K127" s="20">
        <f t="shared" si="51"/>
        <v>0</v>
      </c>
      <c r="L127" s="93"/>
      <c r="M127" s="59"/>
    </row>
    <row r="128" spans="1:13" s="16" customFormat="1" ht="15" customHeight="1" outlineLevel="1">
      <c r="A128" s="73"/>
      <c r="B128" s="85"/>
      <c r="C128" s="78"/>
      <c r="D128" s="32" t="s">
        <v>2</v>
      </c>
      <c r="E128" s="33">
        <f t="shared" ref="E128:E131" si="52">SUM(F128:K128)</f>
        <v>1173.0999999999999</v>
      </c>
      <c r="F128" s="20">
        <v>1173.0999999999999</v>
      </c>
      <c r="G128" s="20">
        <v>0</v>
      </c>
      <c r="H128" s="20">
        <v>0</v>
      </c>
      <c r="I128" s="20">
        <v>0</v>
      </c>
      <c r="J128" s="20">
        <v>0</v>
      </c>
      <c r="K128" s="20">
        <v>0</v>
      </c>
      <c r="L128" s="93"/>
      <c r="M128" s="59"/>
    </row>
    <row r="129" spans="1:13" s="16" customFormat="1" ht="15" customHeight="1" outlineLevel="1">
      <c r="A129" s="73"/>
      <c r="B129" s="85"/>
      <c r="C129" s="78"/>
      <c r="D129" s="32" t="s">
        <v>3</v>
      </c>
      <c r="E129" s="33">
        <f t="shared" si="52"/>
        <v>0</v>
      </c>
      <c r="F129" s="20">
        <v>0</v>
      </c>
      <c r="G129" s="20">
        <v>0</v>
      </c>
      <c r="H129" s="20">
        <v>0</v>
      </c>
      <c r="I129" s="20">
        <v>0</v>
      </c>
      <c r="J129" s="20">
        <v>0</v>
      </c>
      <c r="K129" s="20">
        <v>0</v>
      </c>
      <c r="L129" s="93"/>
      <c r="M129" s="59"/>
    </row>
    <row r="130" spans="1:13" s="16" customFormat="1" ht="15" customHeight="1" outlineLevel="1">
      <c r="A130" s="73"/>
      <c r="B130" s="85"/>
      <c r="C130" s="78"/>
      <c r="D130" s="32" t="s">
        <v>4</v>
      </c>
      <c r="E130" s="33">
        <f t="shared" si="52"/>
        <v>0</v>
      </c>
      <c r="F130" s="20">
        <v>0</v>
      </c>
      <c r="G130" s="20">
        <v>0</v>
      </c>
      <c r="H130" s="20">
        <v>0</v>
      </c>
      <c r="I130" s="20">
        <v>0</v>
      </c>
      <c r="J130" s="20">
        <v>0</v>
      </c>
      <c r="K130" s="20">
        <v>0</v>
      </c>
      <c r="L130" s="93"/>
      <c r="M130" s="59"/>
    </row>
    <row r="131" spans="1:13" s="16" customFormat="1" ht="15" customHeight="1" outlineLevel="1">
      <c r="A131" s="73"/>
      <c r="B131" s="86"/>
      <c r="C131" s="78"/>
      <c r="D131" s="32" t="s">
        <v>5</v>
      </c>
      <c r="E131" s="33">
        <f t="shared" si="52"/>
        <v>0</v>
      </c>
      <c r="F131" s="20">
        <v>0</v>
      </c>
      <c r="G131" s="20">
        <v>0</v>
      </c>
      <c r="H131" s="20">
        <v>0</v>
      </c>
      <c r="I131" s="20">
        <v>0</v>
      </c>
      <c r="J131" s="20">
        <v>0</v>
      </c>
      <c r="K131" s="20">
        <v>0</v>
      </c>
      <c r="L131" s="93"/>
      <c r="M131" s="59"/>
    </row>
    <row r="132" spans="1:13" s="16" customFormat="1" ht="15" customHeight="1" outlineLevel="1">
      <c r="A132" s="73" t="s">
        <v>216</v>
      </c>
      <c r="B132" s="84" t="s">
        <v>231</v>
      </c>
      <c r="C132" s="77">
        <v>2023</v>
      </c>
      <c r="D132" s="32" t="s">
        <v>1</v>
      </c>
      <c r="E132" s="33">
        <f>E133+E134+E135+E136</f>
        <v>163.9</v>
      </c>
      <c r="F132" s="20">
        <f t="shared" ref="F132:K132" si="53">F133+F134+F135+F136</f>
        <v>163.9</v>
      </c>
      <c r="G132" s="20">
        <f t="shared" si="53"/>
        <v>0</v>
      </c>
      <c r="H132" s="20">
        <f t="shared" si="53"/>
        <v>0</v>
      </c>
      <c r="I132" s="20">
        <f t="shared" si="53"/>
        <v>0</v>
      </c>
      <c r="J132" s="20">
        <f t="shared" si="53"/>
        <v>0</v>
      </c>
      <c r="K132" s="20">
        <f t="shared" si="53"/>
        <v>0</v>
      </c>
      <c r="L132" s="93"/>
      <c r="M132" s="59"/>
    </row>
    <row r="133" spans="1:13" s="16" customFormat="1" ht="15" customHeight="1" outlineLevel="1">
      <c r="A133" s="73"/>
      <c r="B133" s="85"/>
      <c r="C133" s="78"/>
      <c r="D133" s="32" t="s">
        <v>2</v>
      </c>
      <c r="E133" s="33">
        <f t="shared" ref="E133:E136" si="54">SUM(F133:K133)</f>
        <v>163.9</v>
      </c>
      <c r="F133" s="20">
        <v>163.9</v>
      </c>
      <c r="G133" s="20">
        <v>0</v>
      </c>
      <c r="H133" s="20">
        <v>0</v>
      </c>
      <c r="I133" s="20">
        <v>0</v>
      </c>
      <c r="J133" s="20">
        <v>0</v>
      </c>
      <c r="K133" s="20">
        <v>0</v>
      </c>
      <c r="L133" s="93"/>
      <c r="M133" s="59"/>
    </row>
    <row r="134" spans="1:13" s="16" customFormat="1" ht="15" customHeight="1" outlineLevel="1">
      <c r="A134" s="73"/>
      <c r="B134" s="85"/>
      <c r="C134" s="78"/>
      <c r="D134" s="32" t="s">
        <v>3</v>
      </c>
      <c r="E134" s="33">
        <f t="shared" si="54"/>
        <v>0</v>
      </c>
      <c r="F134" s="20">
        <v>0</v>
      </c>
      <c r="G134" s="20">
        <v>0</v>
      </c>
      <c r="H134" s="20">
        <v>0</v>
      </c>
      <c r="I134" s="20">
        <v>0</v>
      </c>
      <c r="J134" s="20">
        <v>0</v>
      </c>
      <c r="K134" s="20">
        <v>0</v>
      </c>
      <c r="L134" s="93"/>
      <c r="M134" s="59"/>
    </row>
    <row r="135" spans="1:13" s="16" customFormat="1" ht="15" customHeight="1" outlineLevel="1">
      <c r="A135" s="73"/>
      <c r="B135" s="85"/>
      <c r="C135" s="78"/>
      <c r="D135" s="32" t="s">
        <v>4</v>
      </c>
      <c r="E135" s="33">
        <f t="shared" si="54"/>
        <v>0</v>
      </c>
      <c r="F135" s="20">
        <v>0</v>
      </c>
      <c r="G135" s="20">
        <v>0</v>
      </c>
      <c r="H135" s="20">
        <v>0</v>
      </c>
      <c r="I135" s="20">
        <v>0</v>
      </c>
      <c r="J135" s="20">
        <v>0</v>
      </c>
      <c r="K135" s="20">
        <v>0</v>
      </c>
      <c r="L135" s="93"/>
      <c r="M135" s="59"/>
    </row>
    <row r="136" spans="1:13" s="16" customFormat="1" ht="15" customHeight="1" outlineLevel="1">
      <c r="A136" s="73"/>
      <c r="B136" s="86"/>
      <c r="C136" s="78"/>
      <c r="D136" s="32" t="s">
        <v>5</v>
      </c>
      <c r="E136" s="33">
        <f t="shared" si="54"/>
        <v>0</v>
      </c>
      <c r="F136" s="20">
        <v>0</v>
      </c>
      <c r="G136" s="20">
        <v>0</v>
      </c>
      <c r="H136" s="20">
        <v>0</v>
      </c>
      <c r="I136" s="20">
        <v>0</v>
      </c>
      <c r="J136" s="20">
        <v>0</v>
      </c>
      <c r="K136" s="20">
        <v>0</v>
      </c>
      <c r="L136" s="93"/>
      <c r="M136" s="59"/>
    </row>
    <row r="137" spans="1:13" s="16" customFormat="1" ht="15" customHeight="1" outlineLevel="1">
      <c r="A137" s="73" t="s">
        <v>226</v>
      </c>
      <c r="B137" s="84" t="s">
        <v>232</v>
      </c>
      <c r="C137" s="77" t="s">
        <v>263</v>
      </c>
      <c r="D137" s="32" t="s">
        <v>1</v>
      </c>
      <c r="E137" s="33">
        <f>E138+E139+E140+E141</f>
        <v>150.80000000000001</v>
      </c>
      <c r="F137" s="20">
        <f t="shared" ref="F137:K137" si="55">F138+F139+F140+F141</f>
        <v>68.099999999999994</v>
      </c>
      <c r="G137" s="20">
        <f t="shared" si="55"/>
        <v>82.7</v>
      </c>
      <c r="H137" s="20">
        <f t="shared" si="55"/>
        <v>0</v>
      </c>
      <c r="I137" s="20">
        <f t="shared" si="55"/>
        <v>0</v>
      </c>
      <c r="J137" s="20">
        <f t="shared" si="55"/>
        <v>0</v>
      </c>
      <c r="K137" s="20">
        <f t="shared" si="55"/>
        <v>0</v>
      </c>
      <c r="L137" s="93"/>
      <c r="M137" s="59"/>
    </row>
    <row r="138" spans="1:13" s="16" customFormat="1" ht="15" customHeight="1" outlineLevel="1">
      <c r="A138" s="73"/>
      <c r="B138" s="85"/>
      <c r="C138" s="78"/>
      <c r="D138" s="32" t="s">
        <v>2</v>
      </c>
      <c r="E138" s="33">
        <f t="shared" ref="E138:E141" si="56">SUM(F138:K138)</f>
        <v>150.80000000000001</v>
      </c>
      <c r="F138" s="20">
        <v>68.099999999999994</v>
      </c>
      <c r="G138" s="20">
        <v>82.7</v>
      </c>
      <c r="H138" s="20">
        <v>0</v>
      </c>
      <c r="I138" s="20">
        <v>0</v>
      </c>
      <c r="J138" s="20">
        <v>0</v>
      </c>
      <c r="K138" s="20">
        <v>0</v>
      </c>
      <c r="L138" s="93"/>
      <c r="M138" s="59"/>
    </row>
    <row r="139" spans="1:13" s="16" customFormat="1" ht="15" customHeight="1" outlineLevel="1">
      <c r="A139" s="73"/>
      <c r="B139" s="85"/>
      <c r="C139" s="78"/>
      <c r="D139" s="32" t="s">
        <v>3</v>
      </c>
      <c r="E139" s="33">
        <f t="shared" si="56"/>
        <v>0</v>
      </c>
      <c r="F139" s="20">
        <v>0</v>
      </c>
      <c r="G139" s="20">
        <v>0</v>
      </c>
      <c r="H139" s="20">
        <v>0</v>
      </c>
      <c r="I139" s="20">
        <v>0</v>
      </c>
      <c r="J139" s="20">
        <v>0</v>
      </c>
      <c r="K139" s="20">
        <v>0</v>
      </c>
      <c r="L139" s="93"/>
      <c r="M139" s="59"/>
    </row>
    <row r="140" spans="1:13" s="16" customFormat="1" ht="15" customHeight="1" outlineLevel="1">
      <c r="A140" s="73"/>
      <c r="B140" s="85"/>
      <c r="C140" s="78"/>
      <c r="D140" s="32" t="s">
        <v>4</v>
      </c>
      <c r="E140" s="33">
        <f t="shared" si="56"/>
        <v>0</v>
      </c>
      <c r="F140" s="20">
        <v>0</v>
      </c>
      <c r="G140" s="20">
        <v>0</v>
      </c>
      <c r="H140" s="20">
        <v>0</v>
      </c>
      <c r="I140" s="20">
        <v>0</v>
      </c>
      <c r="J140" s="20">
        <v>0</v>
      </c>
      <c r="K140" s="20">
        <v>0</v>
      </c>
      <c r="L140" s="93"/>
      <c r="M140" s="59"/>
    </row>
    <row r="141" spans="1:13" s="16" customFormat="1" ht="15" customHeight="1" outlineLevel="1">
      <c r="A141" s="73"/>
      <c r="B141" s="86"/>
      <c r="C141" s="78"/>
      <c r="D141" s="32" t="s">
        <v>5</v>
      </c>
      <c r="E141" s="33">
        <f t="shared" si="56"/>
        <v>0</v>
      </c>
      <c r="F141" s="20">
        <v>0</v>
      </c>
      <c r="G141" s="20">
        <v>0</v>
      </c>
      <c r="H141" s="20">
        <v>0</v>
      </c>
      <c r="I141" s="20">
        <v>0</v>
      </c>
      <c r="J141" s="20">
        <v>0</v>
      </c>
      <c r="K141" s="20">
        <v>0</v>
      </c>
      <c r="L141" s="93"/>
      <c r="M141" s="59"/>
    </row>
    <row r="142" spans="1:13" s="16" customFormat="1" ht="15" customHeight="1" outlineLevel="1">
      <c r="A142" s="73" t="s">
        <v>233</v>
      </c>
      <c r="B142" s="84" t="s">
        <v>300</v>
      </c>
      <c r="C142" s="77" t="s">
        <v>263</v>
      </c>
      <c r="D142" s="32" t="s">
        <v>1</v>
      </c>
      <c r="E142" s="33">
        <f>E143+E144+E145+E146</f>
        <v>11774.5</v>
      </c>
      <c r="F142" s="20">
        <f t="shared" ref="F142:K142" si="57">F143+F144+F145+F146</f>
        <v>978.5</v>
      </c>
      <c r="G142" s="20">
        <f t="shared" si="57"/>
        <v>10796</v>
      </c>
      <c r="H142" s="20">
        <f t="shared" si="57"/>
        <v>0</v>
      </c>
      <c r="I142" s="20">
        <f t="shared" si="57"/>
        <v>0</v>
      </c>
      <c r="J142" s="20">
        <f t="shared" si="57"/>
        <v>0</v>
      </c>
      <c r="K142" s="20">
        <f t="shared" si="57"/>
        <v>0</v>
      </c>
      <c r="L142" s="93"/>
      <c r="M142" s="59"/>
    </row>
    <row r="143" spans="1:13" s="16" customFormat="1" ht="15" customHeight="1" outlineLevel="1">
      <c r="A143" s="73"/>
      <c r="B143" s="85"/>
      <c r="C143" s="78"/>
      <c r="D143" s="32" t="s">
        <v>2</v>
      </c>
      <c r="E143" s="33">
        <f t="shared" ref="E143:E146" si="58">SUM(F143:K143)</f>
        <v>11774.5</v>
      </c>
      <c r="F143" s="20">
        <v>978.5</v>
      </c>
      <c r="G143" s="20">
        <v>10796</v>
      </c>
      <c r="H143" s="20">
        <v>0</v>
      </c>
      <c r="I143" s="20">
        <v>0</v>
      </c>
      <c r="J143" s="20">
        <v>0</v>
      </c>
      <c r="K143" s="20">
        <v>0</v>
      </c>
      <c r="L143" s="93"/>
      <c r="M143" s="59"/>
    </row>
    <row r="144" spans="1:13" s="16" customFormat="1" ht="15" customHeight="1" outlineLevel="1">
      <c r="A144" s="73"/>
      <c r="B144" s="85"/>
      <c r="C144" s="78"/>
      <c r="D144" s="32" t="s">
        <v>3</v>
      </c>
      <c r="E144" s="33">
        <f t="shared" si="58"/>
        <v>0</v>
      </c>
      <c r="F144" s="20">
        <v>0</v>
      </c>
      <c r="G144" s="20">
        <v>0</v>
      </c>
      <c r="H144" s="20">
        <v>0</v>
      </c>
      <c r="I144" s="20">
        <v>0</v>
      </c>
      <c r="J144" s="20">
        <v>0</v>
      </c>
      <c r="K144" s="20">
        <v>0</v>
      </c>
      <c r="L144" s="93"/>
      <c r="M144" s="59"/>
    </row>
    <row r="145" spans="1:13" s="16" customFormat="1" ht="15" customHeight="1" outlineLevel="1">
      <c r="A145" s="73"/>
      <c r="B145" s="85"/>
      <c r="C145" s="78"/>
      <c r="D145" s="32" t="s">
        <v>4</v>
      </c>
      <c r="E145" s="33">
        <f t="shared" si="58"/>
        <v>0</v>
      </c>
      <c r="F145" s="20">
        <v>0</v>
      </c>
      <c r="G145" s="20">
        <v>0</v>
      </c>
      <c r="H145" s="20">
        <v>0</v>
      </c>
      <c r="I145" s="20">
        <v>0</v>
      </c>
      <c r="J145" s="20">
        <v>0</v>
      </c>
      <c r="K145" s="20">
        <v>0</v>
      </c>
      <c r="L145" s="93"/>
      <c r="M145" s="59"/>
    </row>
    <row r="146" spans="1:13" s="16" customFormat="1" ht="138" customHeight="1" outlineLevel="1">
      <c r="A146" s="73"/>
      <c r="B146" s="86"/>
      <c r="C146" s="78"/>
      <c r="D146" s="32" t="s">
        <v>5</v>
      </c>
      <c r="E146" s="33">
        <f t="shared" si="58"/>
        <v>0</v>
      </c>
      <c r="F146" s="20">
        <v>0</v>
      </c>
      <c r="G146" s="20">
        <v>0</v>
      </c>
      <c r="H146" s="20">
        <v>0</v>
      </c>
      <c r="I146" s="20">
        <v>0</v>
      </c>
      <c r="J146" s="20">
        <v>0</v>
      </c>
      <c r="K146" s="20">
        <v>0</v>
      </c>
      <c r="L146" s="93"/>
      <c r="M146" s="59"/>
    </row>
    <row r="147" spans="1:13" s="16" customFormat="1" ht="15" customHeight="1" outlineLevel="1">
      <c r="A147" s="73" t="s">
        <v>234</v>
      </c>
      <c r="B147" s="84" t="s">
        <v>198</v>
      </c>
      <c r="C147" s="77">
        <v>2023</v>
      </c>
      <c r="D147" s="32" t="s">
        <v>1</v>
      </c>
      <c r="E147" s="33">
        <f>E148+E149+E150+E151</f>
        <v>5899.5999999999995</v>
      </c>
      <c r="F147" s="20">
        <f t="shared" ref="F147:K147" si="59">F148+F149+F150+F151</f>
        <v>5637.7</v>
      </c>
      <c r="G147" s="20">
        <f t="shared" si="59"/>
        <v>261.89999999999998</v>
      </c>
      <c r="H147" s="20">
        <f t="shared" si="59"/>
        <v>0</v>
      </c>
      <c r="I147" s="20">
        <f t="shared" si="59"/>
        <v>0</v>
      </c>
      <c r="J147" s="20">
        <f t="shared" si="59"/>
        <v>0</v>
      </c>
      <c r="K147" s="20">
        <f t="shared" si="59"/>
        <v>0</v>
      </c>
      <c r="L147" s="93"/>
      <c r="M147" s="59"/>
    </row>
    <row r="148" spans="1:13" s="16" customFormat="1" ht="15" customHeight="1" outlineLevel="1">
      <c r="A148" s="73"/>
      <c r="B148" s="85"/>
      <c r="C148" s="78"/>
      <c r="D148" s="32" t="s">
        <v>2</v>
      </c>
      <c r="E148" s="33">
        <f t="shared" ref="E148:E151" si="60">SUM(F148:K148)</f>
        <v>5899.5999999999995</v>
      </c>
      <c r="F148" s="20">
        <v>5637.7</v>
      </c>
      <c r="G148" s="20">
        <v>261.89999999999998</v>
      </c>
      <c r="H148" s="20">
        <v>0</v>
      </c>
      <c r="I148" s="20">
        <v>0</v>
      </c>
      <c r="J148" s="20">
        <v>0</v>
      </c>
      <c r="K148" s="20">
        <v>0</v>
      </c>
      <c r="L148" s="93"/>
      <c r="M148" s="59"/>
    </row>
    <row r="149" spans="1:13" s="16" customFormat="1" ht="15" customHeight="1" outlineLevel="1">
      <c r="A149" s="73"/>
      <c r="B149" s="85"/>
      <c r="C149" s="78"/>
      <c r="D149" s="32" t="s">
        <v>3</v>
      </c>
      <c r="E149" s="33">
        <f t="shared" si="60"/>
        <v>0</v>
      </c>
      <c r="F149" s="20">
        <v>0</v>
      </c>
      <c r="G149" s="20">
        <v>0</v>
      </c>
      <c r="H149" s="20">
        <v>0</v>
      </c>
      <c r="I149" s="20">
        <v>0</v>
      </c>
      <c r="J149" s="20">
        <v>0</v>
      </c>
      <c r="K149" s="20">
        <v>0</v>
      </c>
      <c r="L149" s="93"/>
      <c r="M149" s="59"/>
    </row>
    <row r="150" spans="1:13" s="16" customFormat="1" ht="15" customHeight="1" outlineLevel="1">
      <c r="A150" s="73"/>
      <c r="B150" s="85"/>
      <c r="C150" s="78"/>
      <c r="D150" s="32" t="s">
        <v>4</v>
      </c>
      <c r="E150" s="33">
        <f t="shared" si="60"/>
        <v>0</v>
      </c>
      <c r="F150" s="20">
        <v>0</v>
      </c>
      <c r="G150" s="20">
        <v>0</v>
      </c>
      <c r="H150" s="20">
        <v>0</v>
      </c>
      <c r="I150" s="20">
        <v>0</v>
      </c>
      <c r="J150" s="20">
        <v>0</v>
      </c>
      <c r="K150" s="20">
        <v>0</v>
      </c>
      <c r="L150" s="93"/>
      <c r="M150" s="59"/>
    </row>
    <row r="151" spans="1:13" s="16" customFormat="1" ht="15" customHeight="1" outlineLevel="1">
      <c r="A151" s="73"/>
      <c r="B151" s="86"/>
      <c r="C151" s="78"/>
      <c r="D151" s="32" t="s">
        <v>5</v>
      </c>
      <c r="E151" s="33">
        <f t="shared" si="60"/>
        <v>0</v>
      </c>
      <c r="F151" s="20">
        <v>0</v>
      </c>
      <c r="G151" s="20">
        <v>0</v>
      </c>
      <c r="H151" s="20">
        <v>0</v>
      </c>
      <c r="I151" s="20">
        <v>0</v>
      </c>
      <c r="J151" s="20">
        <v>0</v>
      </c>
      <c r="K151" s="20">
        <v>0</v>
      </c>
      <c r="L151" s="93"/>
      <c r="M151" s="59"/>
    </row>
    <row r="152" spans="1:13" s="16" customFormat="1" ht="25.5" customHeight="1" outlineLevel="1">
      <c r="A152" s="73" t="s">
        <v>235</v>
      </c>
      <c r="B152" s="84" t="s">
        <v>271</v>
      </c>
      <c r="C152" s="77">
        <v>2023</v>
      </c>
      <c r="D152" s="32" t="s">
        <v>1</v>
      </c>
      <c r="E152" s="33">
        <f>E153+E154+E155+E156</f>
        <v>530</v>
      </c>
      <c r="F152" s="20">
        <f t="shared" ref="F152:K152" si="61">F153+F154+F155+F156</f>
        <v>530</v>
      </c>
      <c r="G152" s="20">
        <f t="shared" si="61"/>
        <v>0</v>
      </c>
      <c r="H152" s="20">
        <f t="shared" si="61"/>
        <v>0</v>
      </c>
      <c r="I152" s="20">
        <f t="shared" si="61"/>
        <v>0</v>
      </c>
      <c r="J152" s="20">
        <f t="shared" si="61"/>
        <v>0</v>
      </c>
      <c r="K152" s="20">
        <f t="shared" si="61"/>
        <v>0</v>
      </c>
      <c r="L152" s="58"/>
      <c r="M152" s="59"/>
    </row>
    <row r="153" spans="1:13" s="16" customFormat="1" ht="25.5" customHeight="1" outlineLevel="1">
      <c r="A153" s="73"/>
      <c r="B153" s="85"/>
      <c r="C153" s="78"/>
      <c r="D153" s="32" t="s">
        <v>2</v>
      </c>
      <c r="E153" s="33">
        <f t="shared" ref="E153:E156" si="62">SUM(F153:K153)</f>
        <v>530</v>
      </c>
      <c r="F153" s="20">
        <v>530</v>
      </c>
      <c r="G153" s="20">
        <v>0</v>
      </c>
      <c r="H153" s="20">
        <v>0</v>
      </c>
      <c r="I153" s="20">
        <v>0</v>
      </c>
      <c r="J153" s="20">
        <v>0</v>
      </c>
      <c r="K153" s="20">
        <v>0</v>
      </c>
      <c r="L153" s="58"/>
      <c r="M153" s="59"/>
    </row>
    <row r="154" spans="1:13" s="16" customFormat="1" ht="25.5" customHeight="1" outlineLevel="1">
      <c r="A154" s="73"/>
      <c r="B154" s="85"/>
      <c r="C154" s="78"/>
      <c r="D154" s="32" t="s">
        <v>3</v>
      </c>
      <c r="E154" s="33">
        <f t="shared" si="62"/>
        <v>0</v>
      </c>
      <c r="F154" s="20">
        <v>0</v>
      </c>
      <c r="G154" s="20">
        <v>0</v>
      </c>
      <c r="H154" s="20">
        <v>0</v>
      </c>
      <c r="I154" s="20">
        <v>0</v>
      </c>
      <c r="J154" s="20">
        <v>0</v>
      </c>
      <c r="K154" s="20">
        <v>0</v>
      </c>
      <c r="L154" s="58"/>
      <c r="M154" s="59"/>
    </row>
    <row r="155" spans="1:13" s="16" customFormat="1" ht="27.75" customHeight="1" outlineLevel="1">
      <c r="A155" s="73"/>
      <c r="B155" s="85"/>
      <c r="C155" s="78"/>
      <c r="D155" s="32" t="s">
        <v>4</v>
      </c>
      <c r="E155" s="33">
        <f t="shared" si="62"/>
        <v>0</v>
      </c>
      <c r="F155" s="20">
        <v>0</v>
      </c>
      <c r="G155" s="20">
        <v>0</v>
      </c>
      <c r="H155" s="20">
        <v>0</v>
      </c>
      <c r="I155" s="20">
        <v>0</v>
      </c>
      <c r="J155" s="20">
        <v>0</v>
      </c>
      <c r="K155" s="20">
        <v>0</v>
      </c>
      <c r="L155" s="58"/>
      <c r="M155" s="59"/>
    </row>
    <row r="156" spans="1:13" s="16" customFormat="1" ht="27.75" customHeight="1" outlineLevel="1">
      <c r="A156" s="73"/>
      <c r="B156" s="86"/>
      <c r="C156" s="78"/>
      <c r="D156" s="32" t="s">
        <v>5</v>
      </c>
      <c r="E156" s="33">
        <f t="shared" si="62"/>
        <v>0</v>
      </c>
      <c r="F156" s="20">
        <v>0</v>
      </c>
      <c r="G156" s="20">
        <v>0</v>
      </c>
      <c r="H156" s="20">
        <v>0</v>
      </c>
      <c r="I156" s="20">
        <v>0</v>
      </c>
      <c r="J156" s="20">
        <v>0</v>
      </c>
      <c r="K156" s="20">
        <v>0</v>
      </c>
      <c r="L156" s="58"/>
      <c r="M156" s="59"/>
    </row>
    <row r="157" spans="1:13" s="16" customFormat="1" ht="15" customHeight="1" outlineLevel="1">
      <c r="A157" s="73" t="s">
        <v>236</v>
      </c>
      <c r="B157" s="84" t="s">
        <v>272</v>
      </c>
      <c r="C157" s="77">
        <v>2023</v>
      </c>
      <c r="D157" s="32" t="s">
        <v>1</v>
      </c>
      <c r="E157" s="33">
        <f>E158+E159+E160+E161</f>
        <v>5339.7</v>
      </c>
      <c r="F157" s="20">
        <f t="shared" ref="F157:K157" si="63">F158+F159+F160+F161</f>
        <v>5339.7</v>
      </c>
      <c r="G157" s="20">
        <f t="shared" si="63"/>
        <v>0</v>
      </c>
      <c r="H157" s="20">
        <f t="shared" si="63"/>
        <v>0</v>
      </c>
      <c r="I157" s="20">
        <f t="shared" si="63"/>
        <v>0</v>
      </c>
      <c r="J157" s="20">
        <f t="shared" si="63"/>
        <v>0</v>
      </c>
      <c r="K157" s="20">
        <f t="shared" si="63"/>
        <v>0</v>
      </c>
      <c r="L157" s="58"/>
      <c r="M157" s="59"/>
    </row>
    <row r="158" spans="1:13" s="16" customFormat="1" ht="15" customHeight="1" outlineLevel="1">
      <c r="A158" s="73"/>
      <c r="B158" s="85"/>
      <c r="C158" s="78"/>
      <c r="D158" s="32" t="s">
        <v>2</v>
      </c>
      <c r="E158" s="33">
        <f t="shared" ref="E158:E161" si="64">SUM(F158:K158)</f>
        <v>5339.7</v>
      </c>
      <c r="F158" s="20">
        <v>5339.7</v>
      </c>
      <c r="G158" s="20">
        <v>0</v>
      </c>
      <c r="H158" s="20">
        <v>0</v>
      </c>
      <c r="I158" s="20">
        <v>0</v>
      </c>
      <c r="J158" s="20">
        <v>0</v>
      </c>
      <c r="K158" s="20">
        <v>0</v>
      </c>
      <c r="L158" s="58"/>
      <c r="M158" s="59"/>
    </row>
    <row r="159" spans="1:13" s="16" customFormat="1" ht="15" customHeight="1" outlineLevel="1">
      <c r="A159" s="73"/>
      <c r="B159" s="85"/>
      <c r="C159" s="78"/>
      <c r="D159" s="32" t="s">
        <v>3</v>
      </c>
      <c r="E159" s="33">
        <f t="shared" si="64"/>
        <v>0</v>
      </c>
      <c r="F159" s="20">
        <v>0</v>
      </c>
      <c r="G159" s="20">
        <v>0</v>
      </c>
      <c r="H159" s="20">
        <v>0</v>
      </c>
      <c r="I159" s="20">
        <v>0</v>
      </c>
      <c r="J159" s="20">
        <v>0</v>
      </c>
      <c r="K159" s="20">
        <v>0</v>
      </c>
      <c r="L159" s="58"/>
      <c r="M159" s="59"/>
    </row>
    <row r="160" spans="1:13" s="16" customFormat="1" ht="15" customHeight="1" outlineLevel="1">
      <c r="A160" s="73"/>
      <c r="B160" s="85"/>
      <c r="C160" s="78"/>
      <c r="D160" s="32" t="s">
        <v>4</v>
      </c>
      <c r="E160" s="33">
        <f t="shared" si="64"/>
        <v>0</v>
      </c>
      <c r="F160" s="20">
        <v>0</v>
      </c>
      <c r="G160" s="20">
        <v>0</v>
      </c>
      <c r="H160" s="20">
        <v>0</v>
      </c>
      <c r="I160" s="20">
        <v>0</v>
      </c>
      <c r="J160" s="20">
        <v>0</v>
      </c>
      <c r="K160" s="20">
        <v>0</v>
      </c>
      <c r="L160" s="58"/>
      <c r="M160" s="59"/>
    </row>
    <row r="161" spans="1:13" s="16" customFormat="1" ht="15" customHeight="1" outlineLevel="1">
      <c r="A161" s="73"/>
      <c r="B161" s="86"/>
      <c r="C161" s="78"/>
      <c r="D161" s="32" t="s">
        <v>5</v>
      </c>
      <c r="E161" s="33">
        <f t="shared" si="64"/>
        <v>0</v>
      </c>
      <c r="F161" s="20">
        <v>0</v>
      </c>
      <c r="G161" s="20">
        <v>0</v>
      </c>
      <c r="H161" s="20">
        <v>0</v>
      </c>
      <c r="I161" s="20">
        <v>0</v>
      </c>
      <c r="J161" s="20">
        <v>0</v>
      </c>
      <c r="K161" s="20">
        <v>0</v>
      </c>
      <c r="L161" s="58"/>
      <c r="M161" s="59"/>
    </row>
    <row r="162" spans="1:13" s="16" customFormat="1" ht="15" customHeight="1" outlineLevel="1">
      <c r="A162" s="73" t="s">
        <v>237</v>
      </c>
      <c r="B162" s="84" t="s">
        <v>273</v>
      </c>
      <c r="C162" s="77">
        <v>2023</v>
      </c>
      <c r="D162" s="32" t="s">
        <v>1</v>
      </c>
      <c r="E162" s="33">
        <f>E163+E164+E165+E166</f>
        <v>100</v>
      </c>
      <c r="F162" s="20">
        <f t="shared" ref="F162:K162" si="65">F163+F164+F165+F166</f>
        <v>100</v>
      </c>
      <c r="G162" s="20">
        <f t="shared" si="65"/>
        <v>0</v>
      </c>
      <c r="H162" s="20">
        <f t="shared" si="65"/>
        <v>0</v>
      </c>
      <c r="I162" s="20">
        <f t="shared" si="65"/>
        <v>0</v>
      </c>
      <c r="J162" s="20">
        <f t="shared" si="65"/>
        <v>0</v>
      </c>
      <c r="K162" s="20">
        <f t="shared" si="65"/>
        <v>0</v>
      </c>
      <c r="L162" s="58"/>
      <c r="M162" s="59"/>
    </row>
    <row r="163" spans="1:13" s="16" customFormat="1" ht="15" customHeight="1" outlineLevel="1">
      <c r="A163" s="73"/>
      <c r="B163" s="85"/>
      <c r="C163" s="78"/>
      <c r="D163" s="32" t="s">
        <v>2</v>
      </c>
      <c r="E163" s="33">
        <f t="shared" ref="E163:E166" si="66">SUM(F163:K163)</f>
        <v>100</v>
      </c>
      <c r="F163" s="20">
        <v>100</v>
      </c>
      <c r="G163" s="20">
        <v>0</v>
      </c>
      <c r="H163" s="20">
        <v>0</v>
      </c>
      <c r="I163" s="20">
        <v>0</v>
      </c>
      <c r="J163" s="20">
        <v>0</v>
      </c>
      <c r="K163" s="20">
        <v>0</v>
      </c>
      <c r="L163" s="58"/>
      <c r="M163" s="59"/>
    </row>
    <row r="164" spans="1:13" s="16" customFormat="1" ht="15" customHeight="1" outlineLevel="1">
      <c r="A164" s="73"/>
      <c r="B164" s="85"/>
      <c r="C164" s="78"/>
      <c r="D164" s="32" t="s">
        <v>3</v>
      </c>
      <c r="E164" s="33">
        <f t="shared" si="66"/>
        <v>0</v>
      </c>
      <c r="F164" s="20">
        <v>0</v>
      </c>
      <c r="G164" s="20">
        <v>0</v>
      </c>
      <c r="H164" s="20">
        <v>0</v>
      </c>
      <c r="I164" s="20">
        <v>0</v>
      </c>
      <c r="J164" s="20">
        <v>0</v>
      </c>
      <c r="K164" s="20">
        <v>0</v>
      </c>
      <c r="L164" s="58"/>
      <c r="M164" s="59"/>
    </row>
    <row r="165" spans="1:13" s="16" customFormat="1" ht="15" customHeight="1" outlineLevel="1">
      <c r="A165" s="73"/>
      <c r="B165" s="85"/>
      <c r="C165" s="78"/>
      <c r="D165" s="32" t="s">
        <v>4</v>
      </c>
      <c r="E165" s="33">
        <f t="shared" si="66"/>
        <v>0</v>
      </c>
      <c r="F165" s="20">
        <v>0</v>
      </c>
      <c r="G165" s="20">
        <v>0</v>
      </c>
      <c r="H165" s="20">
        <v>0</v>
      </c>
      <c r="I165" s="20">
        <v>0</v>
      </c>
      <c r="J165" s="20">
        <v>0</v>
      </c>
      <c r="K165" s="20">
        <v>0</v>
      </c>
      <c r="L165" s="58"/>
      <c r="M165" s="59"/>
    </row>
    <row r="166" spans="1:13" s="16" customFormat="1" ht="15" customHeight="1" outlineLevel="1">
      <c r="A166" s="73"/>
      <c r="B166" s="86"/>
      <c r="C166" s="78"/>
      <c r="D166" s="32" t="s">
        <v>5</v>
      </c>
      <c r="E166" s="33">
        <f t="shared" si="66"/>
        <v>0</v>
      </c>
      <c r="F166" s="20">
        <v>0</v>
      </c>
      <c r="G166" s="20">
        <v>0</v>
      </c>
      <c r="H166" s="20">
        <v>0</v>
      </c>
      <c r="I166" s="20">
        <v>0</v>
      </c>
      <c r="J166" s="20">
        <v>0</v>
      </c>
      <c r="K166" s="20">
        <v>0</v>
      </c>
      <c r="L166" s="58"/>
      <c r="M166" s="59"/>
    </row>
    <row r="167" spans="1:13" s="16" customFormat="1" ht="15" customHeight="1" outlineLevel="1">
      <c r="A167" s="73" t="s">
        <v>262</v>
      </c>
      <c r="B167" s="84" t="s">
        <v>274</v>
      </c>
      <c r="C167" s="77" t="s">
        <v>263</v>
      </c>
      <c r="D167" s="32" t="s">
        <v>1</v>
      </c>
      <c r="E167" s="33">
        <f>E168+E169+E170+E171</f>
        <v>1750</v>
      </c>
      <c r="F167" s="20">
        <f t="shared" ref="F167:K167" si="67">F168+F169+F170+F171</f>
        <v>650</v>
      </c>
      <c r="G167" s="20">
        <f t="shared" si="67"/>
        <v>1100</v>
      </c>
      <c r="H167" s="20">
        <f t="shared" si="67"/>
        <v>0</v>
      </c>
      <c r="I167" s="20">
        <f t="shared" si="67"/>
        <v>0</v>
      </c>
      <c r="J167" s="20">
        <f t="shared" si="67"/>
        <v>0</v>
      </c>
      <c r="K167" s="20">
        <f t="shared" si="67"/>
        <v>0</v>
      </c>
      <c r="L167" s="93" t="s">
        <v>299</v>
      </c>
      <c r="M167" s="59"/>
    </row>
    <row r="168" spans="1:13" s="16" customFormat="1" ht="15" customHeight="1" outlineLevel="1">
      <c r="A168" s="73"/>
      <c r="B168" s="85"/>
      <c r="C168" s="78"/>
      <c r="D168" s="32" t="s">
        <v>2</v>
      </c>
      <c r="E168" s="33">
        <f t="shared" ref="E168:E171" si="68">SUM(F168:K168)</f>
        <v>1750</v>
      </c>
      <c r="F168" s="20">
        <v>650</v>
      </c>
      <c r="G168" s="20">
        <v>1100</v>
      </c>
      <c r="H168" s="20">
        <v>0</v>
      </c>
      <c r="I168" s="20">
        <v>0</v>
      </c>
      <c r="J168" s="20">
        <v>0</v>
      </c>
      <c r="K168" s="20">
        <v>0</v>
      </c>
      <c r="L168" s="93"/>
      <c r="M168" s="59"/>
    </row>
    <row r="169" spans="1:13" s="16" customFormat="1" ht="15" customHeight="1" outlineLevel="1">
      <c r="A169" s="73"/>
      <c r="B169" s="85"/>
      <c r="C169" s="78"/>
      <c r="D169" s="32" t="s">
        <v>3</v>
      </c>
      <c r="E169" s="33">
        <f t="shared" si="68"/>
        <v>0</v>
      </c>
      <c r="F169" s="20">
        <v>0</v>
      </c>
      <c r="G169" s="20">
        <v>0</v>
      </c>
      <c r="H169" s="20">
        <v>0</v>
      </c>
      <c r="I169" s="20">
        <v>0</v>
      </c>
      <c r="J169" s="20">
        <v>0</v>
      </c>
      <c r="K169" s="20">
        <v>0</v>
      </c>
      <c r="L169" s="93"/>
      <c r="M169" s="59"/>
    </row>
    <row r="170" spans="1:13" s="16" customFormat="1" ht="15" customHeight="1" outlineLevel="1">
      <c r="A170" s="73"/>
      <c r="B170" s="85"/>
      <c r="C170" s="78"/>
      <c r="D170" s="32" t="s">
        <v>4</v>
      </c>
      <c r="E170" s="33">
        <f t="shared" si="68"/>
        <v>0</v>
      </c>
      <c r="F170" s="20">
        <v>0</v>
      </c>
      <c r="G170" s="20">
        <v>0</v>
      </c>
      <c r="H170" s="20">
        <v>0</v>
      </c>
      <c r="I170" s="20">
        <v>0</v>
      </c>
      <c r="J170" s="20">
        <v>0</v>
      </c>
      <c r="K170" s="20">
        <v>0</v>
      </c>
      <c r="L170" s="93"/>
      <c r="M170" s="59"/>
    </row>
    <row r="171" spans="1:13" s="16" customFormat="1" ht="15" customHeight="1" outlineLevel="1">
      <c r="A171" s="73"/>
      <c r="B171" s="86"/>
      <c r="C171" s="78"/>
      <c r="D171" s="32" t="s">
        <v>5</v>
      </c>
      <c r="E171" s="33">
        <f t="shared" si="68"/>
        <v>0</v>
      </c>
      <c r="F171" s="20">
        <v>0</v>
      </c>
      <c r="G171" s="20">
        <v>0</v>
      </c>
      <c r="H171" s="20">
        <v>0</v>
      </c>
      <c r="I171" s="20">
        <v>0</v>
      </c>
      <c r="J171" s="20">
        <v>0</v>
      </c>
      <c r="K171" s="20">
        <v>0</v>
      </c>
      <c r="L171" s="94"/>
      <c r="M171" s="59"/>
    </row>
    <row r="172" spans="1:13" s="16" customFormat="1" ht="21.75" customHeight="1" outlineLevel="1">
      <c r="A172" s="73" t="s">
        <v>275</v>
      </c>
      <c r="B172" s="84" t="s">
        <v>208</v>
      </c>
      <c r="C172" s="77" t="s">
        <v>263</v>
      </c>
      <c r="D172" s="32" t="s">
        <v>1</v>
      </c>
      <c r="E172" s="33">
        <f>E173+E174+E175+E176</f>
        <v>58797.600000000006</v>
      </c>
      <c r="F172" s="20">
        <f t="shared" ref="F172:K172" si="69">F173+F174+F175+F176</f>
        <v>14825.8</v>
      </c>
      <c r="G172" s="20">
        <f t="shared" si="69"/>
        <v>43971.8</v>
      </c>
      <c r="H172" s="20">
        <f t="shared" si="69"/>
        <v>0</v>
      </c>
      <c r="I172" s="20">
        <f t="shared" si="69"/>
        <v>0</v>
      </c>
      <c r="J172" s="20">
        <f t="shared" si="69"/>
        <v>0</v>
      </c>
      <c r="K172" s="20">
        <f t="shared" si="69"/>
        <v>0</v>
      </c>
      <c r="L172" s="92" t="s">
        <v>242</v>
      </c>
      <c r="M172" s="59"/>
    </row>
    <row r="173" spans="1:13" s="16" customFormat="1" ht="23.25" customHeight="1" outlineLevel="1">
      <c r="A173" s="73"/>
      <c r="B173" s="85"/>
      <c r="C173" s="78"/>
      <c r="D173" s="32" t="s">
        <v>2</v>
      </c>
      <c r="E173" s="33">
        <f t="shared" ref="E173:E176" si="70">SUM(F173:K173)</f>
        <v>29398.800000000003</v>
      </c>
      <c r="F173" s="20">
        <v>7412.9</v>
      </c>
      <c r="G173" s="20">
        <v>21985.9</v>
      </c>
      <c r="H173" s="20">
        <v>0</v>
      </c>
      <c r="I173" s="20">
        <v>0</v>
      </c>
      <c r="J173" s="20">
        <v>0</v>
      </c>
      <c r="K173" s="20">
        <v>0</v>
      </c>
      <c r="L173" s="93"/>
      <c r="M173" s="59"/>
    </row>
    <row r="174" spans="1:13" s="16" customFormat="1" ht="37.5" customHeight="1" outlineLevel="1">
      <c r="A174" s="73"/>
      <c r="B174" s="85"/>
      <c r="C174" s="78"/>
      <c r="D174" s="32" t="s">
        <v>3</v>
      </c>
      <c r="E174" s="33">
        <f t="shared" si="70"/>
        <v>29398.800000000003</v>
      </c>
      <c r="F174" s="20">
        <v>7412.9</v>
      </c>
      <c r="G174" s="20">
        <v>21985.9</v>
      </c>
      <c r="H174" s="20">
        <v>0</v>
      </c>
      <c r="I174" s="20">
        <v>0</v>
      </c>
      <c r="J174" s="20">
        <v>0</v>
      </c>
      <c r="K174" s="20">
        <v>0</v>
      </c>
      <c r="L174" s="94"/>
      <c r="M174" s="59"/>
    </row>
    <row r="175" spans="1:13" s="16" customFormat="1" ht="24.75" customHeight="1" outlineLevel="1">
      <c r="A175" s="73"/>
      <c r="B175" s="85"/>
      <c r="C175" s="78"/>
      <c r="D175" s="32" t="s">
        <v>4</v>
      </c>
      <c r="E175" s="33">
        <f t="shared" si="70"/>
        <v>0</v>
      </c>
      <c r="F175" s="20">
        <v>0</v>
      </c>
      <c r="G175" s="20">
        <v>0</v>
      </c>
      <c r="H175" s="20">
        <v>0</v>
      </c>
      <c r="I175" s="20">
        <v>0</v>
      </c>
      <c r="J175" s="20">
        <v>0</v>
      </c>
      <c r="K175" s="20">
        <v>0</v>
      </c>
      <c r="L175" s="92" t="s">
        <v>240</v>
      </c>
      <c r="M175" s="59"/>
    </row>
    <row r="176" spans="1:13" s="16" customFormat="1" ht="48" customHeight="1" outlineLevel="1">
      <c r="A176" s="73"/>
      <c r="B176" s="86"/>
      <c r="C176" s="78"/>
      <c r="D176" s="32" t="s">
        <v>5</v>
      </c>
      <c r="E176" s="33">
        <f t="shared" si="70"/>
        <v>0</v>
      </c>
      <c r="F176" s="20">
        <v>0</v>
      </c>
      <c r="G176" s="20">
        <v>0</v>
      </c>
      <c r="H176" s="20">
        <v>0</v>
      </c>
      <c r="I176" s="20">
        <v>0</v>
      </c>
      <c r="J176" s="20">
        <v>0</v>
      </c>
      <c r="K176" s="20">
        <v>0</v>
      </c>
      <c r="L176" s="94"/>
      <c r="M176" s="59"/>
    </row>
    <row r="177" spans="1:13" s="16" customFormat="1" ht="15" customHeight="1" outlineLevel="1">
      <c r="A177" s="73" t="s">
        <v>276</v>
      </c>
      <c r="B177" s="84" t="s">
        <v>217</v>
      </c>
      <c r="C177" s="77" t="s">
        <v>263</v>
      </c>
      <c r="D177" s="32" t="s">
        <v>1</v>
      </c>
      <c r="E177" s="33">
        <f>E178+E179+E180+E181</f>
        <v>163081.59999999998</v>
      </c>
      <c r="F177" s="20">
        <f t="shared" ref="F177:K177" si="71">F178+F179+F180+F181</f>
        <v>30000</v>
      </c>
      <c r="G177" s="20">
        <f t="shared" si="71"/>
        <v>72177.100000000006</v>
      </c>
      <c r="H177" s="20">
        <f t="shared" si="71"/>
        <v>60904.5</v>
      </c>
      <c r="I177" s="20">
        <f t="shared" si="71"/>
        <v>0</v>
      </c>
      <c r="J177" s="20">
        <f t="shared" si="71"/>
        <v>0</v>
      </c>
      <c r="K177" s="20">
        <f t="shared" si="71"/>
        <v>0</v>
      </c>
      <c r="L177" s="92" t="s">
        <v>298</v>
      </c>
      <c r="M177" s="59"/>
    </row>
    <row r="178" spans="1:13" s="16" customFormat="1" ht="15" customHeight="1" outlineLevel="1">
      <c r="A178" s="73"/>
      <c r="B178" s="85"/>
      <c r="C178" s="78"/>
      <c r="D178" s="32" t="s">
        <v>2</v>
      </c>
      <c r="E178" s="33">
        <f t="shared" ref="E178:E181" si="72">SUM(F178:K178)</f>
        <v>100450.9</v>
      </c>
      <c r="F178" s="20">
        <v>15000</v>
      </c>
      <c r="G178" s="20">
        <f>24667.4-120.9-0.1</f>
        <v>24546.400000000001</v>
      </c>
      <c r="H178" s="20">
        <v>60904.5</v>
      </c>
      <c r="I178" s="20">
        <v>0</v>
      </c>
      <c r="J178" s="20">
        <v>0</v>
      </c>
      <c r="K178" s="20">
        <v>0</v>
      </c>
      <c r="L178" s="93"/>
      <c r="M178" s="59"/>
    </row>
    <row r="179" spans="1:13" s="16" customFormat="1" ht="15" customHeight="1" outlineLevel="1">
      <c r="A179" s="73"/>
      <c r="B179" s="85"/>
      <c r="C179" s="78"/>
      <c r="D179" s="32" t="s">
        <v>3</v>
      </c>
      <c r="E179" s="33">
        <f t="shared" si="72"/>
        <v>62630.7</v>
      </c>
      <c r="F179" s="20">
        <v>15000</v>
      </c>
      <c r="G179" s="20">
        <v>47630.7</v>
      </c>
      <c r="H179" s="20">
        <v>0</v>
      </c>
      <c r="I179" s="20">
        <v>0</v>
      </c>
      <c r="J179" s="20">
        <v>0</v>
      </c>
      <c r="K179" s="20">
        <v>0</v>
      </c>
      <c r="L179" s="93"/>
      <c r="M179" s="59"/>
    </row>
    <row r="180" spans="1:13" s="16" customFormat="1" ht="15" customHeight="1" outlineLevel="1">
      <c r="A180" s="73"/>
      <c r="B180" s="85"/>
      <c r="C180" s="78"/>
      <c r="D180" s="32" t="s">
        <v>4</v>
      </c>
      <c r="E180" s="33">
        <f t="shared" si="72"/>
        <v>0</v>
      </c>
      <c r="F180" s="20">
        <v>0</v>
      </c>
      <c r="G180" s="20">
        <v>0</v>
      </c>
      <c r="H180" s="20">
        <v>0</v>
      </c>
      <c r="I180" s="20">
        <v>0</v>
      </c>
      <c r="J180" s="20">
        <v>0</v>
      </c>
      <c r="K180" s="20">
        <v>0</v>
      </c>
      <c r="L180" s="93"/>
      <c r="M180" s="59"/>
    </row>
    <row r="181" spans="1:13" s="16" customFormat="1" ht="15" customHeight="1" outlineLevel="1">
      <c r="A181" s="73"/>
      <c r="B181" s="86"/>
      <c r="C181" s="78"/>
      <c r="D181" s="32" t="s">
        <v>5</v>
      </c>
      <c r="E181" s="33">
        <f t="shared" si="72"/>
        <v>0</v>
      </c>
      <c r="F181" s="20">
        <v>0</v>
      </c>
      <c r="G181" s="20">
        <v>0</v>
      </c>
      <c r="H181" s="20">
        <v>0</v>
      </c>
      <c r="I181" s="20">
        <v>0</v>
      </c>
      <c r="J181" s="20">
        <v>0</v>
      </c>
      <c r="K181" s="20">
        <v>0</v>
      </c>
      <c r="L181" s="94"/>
      <c r="M181" s="59"/>
    </row>
    <row r="182" spans="1:13" s="16" customFormat="1" ht="15" customHeight="1" outlineLevel="1">
      <c r="A182" s="73" t="s">
        <v>277</v>
      </c>
      <c r="B182" s="84" t="s">
        <v>227</v>
      </c>
      <c r="C182" s="77" t="s">
        <v>263</v>
      </c>
      <c r="D182" s="32" t="s">
        <v>1</v>
      </c>
      <c r="E182" s="33">
        <f>E183+E184+E185+E186</f>
        <v>49899.6</v>
      </c>
      <c r="F182" s="20">
        <f t="shared" ref="F182:K182" si="73">F183+F184+F185+F186</f>
        <v>28499.599999999999</v>
      </c>
      <c r="G182" s="20">
        <f t="shared" si="73"/>
        <v>21400</v>
      </c>
      <c r="H182" s="20">
        <f t="shared" si="73"/>
        <v>0</v>
      </c>
      <c r="I182" s="20">
        <f t="shared" si="73"/>
        <v>0</v>
      </c>
      <c r="J182" s="20">
        <f t="shared" si="73"/>
        <v>0</v>
      </c>
      <c r="K182" s="20">
        <f t="shared" si="73"/>
        <v>0</v>
      </c>
      <c r="L182" s="92" t="s">
        <v>297</v>
      </c>
      <c r="M182" s="59"/>
    </row>
    <row r="183" spans="1:13" s="16" customFormat="1" ht="15" customHeight="1" outlineLevel="1">
      <c r="A183" s="73"/>
      <c r="B183" s="85"/>
      <c r="C183" s="78"/>
      <c r="D183" s="32" t="s">
        <v>2</v>
      </c>
      <c r="E183" s="33">
        <f t="shared" ref="E183:E186" si="74">SUM(F183:K183)</f>
        <v>24949.8</v>
      </c>
      <c r="F183" s="20">
        <v>14249.8</v>
      </c>
      <c r="G183" s="20">
        <v>10700</v>
      </c>
      <c r="H183" s="20">
        <v>0</v>
      </c>
      <c r="I183" s="20">
        <v>0</v>
      </c>
      <c r="J183" s="20">
        <v>0</v>
      </c>
      <c r="K183" s="20">
        <v>0</v>
      </c>
      <c r="L183" s="93"/>
      <c r="M183" s="59"/>
    </row>
    <row r="184" spans="1:13" s="16" customFormat="1" ht="15" customHeight="1" outlineLevel="1">
      <c r="A184" s="73"/>
      <c r="B184" s="85"/>
      <c r="C184" s="78"/>
      <c r="D184" s="32" t="s">
        <v>3</v>
      </c>
      <c r="E184" s="33">
        <f t="shared" si="74"/>
        <v>24949.8</v>
      </c>
      <c r="F184" s="20">
        <v>14249.8</v>
      </c>
      <c r="G184" s="20">
        <v>10700</v>
      </c>
      <c r="H184" s="20">
        <v>0</v>
      </c>
      <c r="I184" s="20">
        <v>0</v>
      </c>
      <c r="J184" s="20">
        <v>0</v>
      </c>
      <c r="K184" s="20">
        <v>0</v>
      </c>
      <c r="L184" s="93"/>
      <c r="M184" s="59"/>
    </row>
    <row r="185" spans="1:13" s="16" customFormat="1" ht="15" customHeight="1" outlineLevel="1">
      <c r="A185" s="73"/>
      <c r="B185" s="85"/>
      <c r="C185" s="78"/>
      <c r="D185" s="32" t="s">
        <v>4</v>
      </c>
      <c r="E185" s="33">
        <f t="shared" si="74"/>
        <v>0</v>
      </c>
      <c r="F185" s="20">
        <v>0</v>
      </c>
      <c r="G185" s="20">
        <v>0</v>
      </c>
      <c r="H185" s="20">
        <v>0</v>
      </c>
      <c r="I185" s="20">
        <v>0</v>
      </c>
      <c r="J185" s="20">
        <v>0</v>
      </c>
      <c r="K185" s="20">
        <v>0</v>
      </c>
      <c r="L185" s="93"/>
      <c r="M185" s="59"/>
    </row>
    <row r="186" spans="1:13" s="16" customFormat="1" ht="15" customHeight="1" outlineLevel="1">
      <c r="A186" s="73"/>
      <c r="B186" s="86"/>
      <c r="C186" s="78"/>
      <c r="D186" s="32" t="s">
        <v>5</v>
      </c>
      <c r="E186" s="33">
        <f t="shared" si="74"/>
        <v>0</v>
      </c>
      <c r="F186" s="20">
        <v>0</v>
      </c>
      <c r="G186" s="20">
        <v>0</v>
      </c>
      <c r="H186" s="20">
        <v>0</v>
      </c>
      <c r="I186" s="20">
        <v>0</v>
      </c>
      <c r="J186" s="20">
        <v>0</v>
      </c>
      <c r="K186" s="20">
        <v>0</v>
      </c>
      <c r="L186" s="94"/>
      <c r="M186" s="59"/>
    </row>
    <row r="187" spans="1:13" s="16" customFormat="1" ht="15" customHeight="1" outlineLevel="1">
      <c r="A187" s="73" t="s">
        <v>278</v>
      </c>
      <c r="B187" s="84" t="s">
        <v>287</v>
      </c>
      <c r="C187" s="77">
        <v>2025</v>
      </c>
      <c r="D187" s="32" t="s">
        <v>1</v>
      </c>
      <c r="E187" s="33">
        <f>E188+E189+E190+E191</f>
        <v>9286.6</v>
      </c>
      <c r="F187" s="20">
        <f t="shared" ref="F187:K187" si="75">F188+F189+F190+F191</f>
        <v>0</v>
      </c>
      <c r="G187" s="20">
        <f t="shared" si="75"/>
        <v>0</v>
      </c>
      <c r="H187" s="20">
        <f t="shared" si="75"/>
        <v>8112</v>
      </c>
      <c r="I187" s="20">
        <f t="shared" si="75"/>
        <v>1174.5999999999999</v>
      </c>
      <c r="J187" s="20">
        <f t="shared" si="75"/>
        <v>0</v>
      </c>
      <c r="K187" s="20">
        <f t="shared" si="75"/>
        <v>0</v>
      </c>
      <c r="L187" s="92" t="s">
        <v>348</v>
      </c>
      <c r="M187" s="59"/>
    </row>
    <row r="188" spans="1:13" s="16" customFormat="1" ht="15" customHeight="1" outlineLevel="1">
      <c r="A188" s="73"/>
      <c r="B188" s="85"/>
      <c r="C188" s="78"/>
      <c r="D188" s="32" t="s">
        <v>2</v>
      </c>
      <c r="E188" s="33">
        <f t="shared" ref="E188:E191" si="76">SUM(F188:K188)</f>
        <v>9286.6</v>
      </c>
      <c r="F188" s="20">
        <v>0</v>
      </c>
      <c r="G188" s="20">
        <v>0</v>
      </c>
      <c r="H188" s="20">
        <v>8112</v>
      </c>
      <c r="I188" s="20">
        <v>1174.5999999999999</v>
      </c>
      <c r="J188" s="20">
        <v>0</v>
      </c>
      <c r="K188" s="20">
        <v>0</v>
      </c>
      <c r="L188" s="93"/>
      <c r="M188" s="59"/>
    </row>
    <row r="189" spans="1:13" s="16" customFormat="1" ht="15" customHeight="1" outlineLevel="1">
      <c r="A189" s="73"/>
      <c r="B189" s="85"/>
      <c r="C189" s="78"/>
      <c r="D189" s="32" t="s">
        <v>3</v>
      </c>
      <c r="E189" s="33">
        <f t="shared" si="76"/>
        <v>0</v>
      </c>
      <c r="F189" s="20">
        <v>0</v>
      </c>
      <c r="G189" s="20">
        <v>0</v>
      </c>
      <c r="H189" s="20">
        <v>0</v>
      </c>
      <c r="I189" s="20">
        <v>0</v>
      </c>
      <c r="J189" s="20">
        <v>0</v>
      </c>
      <c r="K189" s="20">
        <v>0</v>
      </c>
      <c r="L189" s="93"/>
      <c r="M189" s="59"/>
    </row>
    <row r="190" spans="1:13" s="16" customFormat="1" ht="15" customHeight="1" outlineLevel="1">
      <c r="A190" s="73"/>
      <c r="B190" s="85"/>
      <c r="C190" s="78"/>
      <c r="D190" s="32" t="s">
        <v>4</v>
      </c>
      <c r="E190" s="33">
        <f t="shared" si="76"/>
        <v>0</v>
      </c>
      <c r="F190" s="20">
        <v>0</v>
      </c>
      <c r="G190" s="20">
        <v>0</v>
      </c>
      <c r="H190" s="20">
        <v>0</v>
      </c>
      <c r="I190" s="20">
        <v>0</v>
      </c>
      <c r="J190" s="20">
        <v>0</v>
      </c>
      <c r="K190" s="20">
        <v>0</v>
      </c>
      <c r="L190" s="93"/>
      <c r="M190" s="59"/>
    </row>
    <row r="191" spans="1:13" s="16" customFormat="1" ht="81.75" customHeight="1" outlineLevel="1">
      <c r="A191" s="73"/>
      <c r="B191" s="86"/>
      <c r="C191" s="78"/>
      <c r="D191" s="32" t="s">
        <v>5</v>
      </c>
      <c r="E191" s="33">
        <f t="shared" si="76"/>
        <v>0</v>
      </c>
      <c r="F191" s="20">
        <v>0</v>
      </c>
      <c r="G191" s="20">
        <v>0</v>
      </c>
      <c r="H191" s="20">
        <v>0</v>
      </c>
      <c r="I191" s="20">
        <v>0</v>
      </c>
      <c r="J191" s="20">
        <v>0</v>
      </c>
      <c r="K191" s="20">
        <v>0</v>
      </c>
      <c r="L191" s="94"/>
      <c r="M191" s="59"/>
    </row>
    <row r="192" spans="1:13" s="16" customFormat="1" outlineLevel="1">
      <c r="A192" s="73" t="s">
        <v>279</v>
      </c>
      <c r="B192" s="84" t="s">
        <v>280</v>
      </c>
      <c r="C192" s="77">
        <v>2024</v>
      </c>
      <c r="D192" s="32" t="s">
        <v>1</v>
      </c>
      <c r="E192" s="33">
        <f>E193+E194+E195+E196</f>
        <v>350</v>
      </c>
      <c r="F192" s="20">
        <f t="shared" ref="F192:K192" si="77">F193+F194+F195+F196</f>
        <v>0</v>
      </c>
      <c r="G192" s="20">
        <f t="shared" si="77"/>
        <v>0</v>
      </c>
      <c r="H192" s="20">
        <f t="shared" si="77"/>
        <v>350</v>
      </c>
      <c r="I192" s="20">
        <f t="shared" si="77"/>
        <v>0</v>
      </c>
      <c r="J192" s="20">
        <f t="shared" si="77"/>
        <v>0</v>
      </c>
      <c r="K192" s="20">
        <f t="shared" si="77"/>
        <v>0</v>
      </c>
      <c r="L192" s="92" t="s">
        <v>283</v>
      </c>
      <c r="M192" s="59"/>
    </row>
    <row r="193" spans="1:13" s="16" customFormat="1" outlineLevel="1">
      <c r="A193" s="73"/>
      <c r="B193" s="85"/>
      <c r="C193" s="78"/>
      <c r="D193" s="32" t="s">
        <v>2</v>
      </c>
      <c r="E193" s="33">
        <f t="shared" ref="E193:E196" si="78">SUM(F193:K193)</f>
        <v>350</v>
      </c>
      <c r="F193" s="20">
        <v>0</v>
      </c>
      <c r="G193" s="20">
        <v>0</v>
      </c>
      <c r="H193" s="20">
        <v>350</v>
      </c>
      <c r="I193" s="20">
        <v>0</v>
      </c>
      <c r="J193" s="20">
        <v>0</v>
      </c>
      <c r="K193" s="20">
        <v>0</v>
      </c>
      <c r="L193" s="93"/>
      <c r="M193" s="59"/>
    </row>
    <row r="194" spans="1:13" s="16" customFormat="1" outlineLevel="1">
      <c r="A194" s="73"/>
      <c r="B194" s="85"/>
      <c r="C194" s="78"/>
      <c r="D194" s="32" t="s">
        <v>3</v>
      </c>
      <c r="E194" s="33">
        <f t="shared" si="78"/>
        <v>0</v>
      </c>
      <c r="F194" s="20">
        <v>0</v>
      </c>
      <c r="G194" s="20">
        <v>0</v>
      </c>
      <c r="H194" s="20">
        <v>0</v>
      </c>
      <c r="I194" s="20">
        <v>0</v>
      </c>
      <c r="J194" s="20">
        <v>0</v>
      </c>
      <c r="K194" s="20">
        <v>0</v>
      </c>
      <c r="L194" s="93"/>
      <c r="M194" s="59"/>
    </row>
    <row r="195" spans="1:13" s="16" customFormat="1" outlineLevel="1">
      <c r="A195" s="73"/>
      <c r="B195" s="85"/>
      <c r="C195" s="78"/>
      <c r="D195" s="32" t="s">
        <v>4</v>
      </c>
      <c r="E195" s="33">
        <f t="shared" si="78"/>
        <v>0</v>
      </c>
      <c r="F195" s="20">
        <v>0</v>
      </c>
      <c r="G195" s="20">
        <v>0</v>
      </c>
      <c r="H195" s="20">
        <v>0</v>
      </c>
      <c r="I195" s="20">
        <v>0</v>
      </c>
      <c r="J195" s="20">
        <v>0</v>
      </c>
      <c r="K195" s="20">
        <v>0</v>
      </c>
      <c r="L195" s="93"/>
      <c r="M195" s="59"/>
    </row>
    <row r="196" spans="1:13" s="16" customFormat="1" outlineLevel="1">
      <c r="A196" s="73"/>
      <c r="B196" s="86"/>
      <c r="C196" s="78"/>
      <c r="D196" s="32" t="s">
        <v>5</v>
      </c>
      <c r="E196" s="33">
        <f t="shared" si="78"/>
        <v>0</v>
      </c>
      <c r="F196" s="20">
        <v>0</v>
      </c>
      <c r="G196" s="20">
        <v>0</v>
      </c>
      <c r="H196" s="20">
        <v>0</v>
      </c>
      <c r="I196" s="20">
        <v>0</v>
      </c>
      <c r="J196" s="20">
        <v>0</v>
      </c>
      <c r="K196" s="20">
        <v>0</v>
      </c>
      <c r="L196" s="94"/>
      <c r="M196" s="59"/>
    </row>
    <row r="197" spans="1:13" s="16" customFormat="1" ht="15" customHeight="1" outlineLevel="1">
      <c r="A197" s="108" t="s">
        <v>292</v>
      </c>
      <c r="B197" s="109" t="s">
        <v>295</v>
      </c>
      <c r="C197" s="117">
        <v>2024</v>
      </c>
      <c r="D197" s="61" t="s">
        <v>1</v>
      </c>
      <c r="E197" s="53">
        <f>E198+E199+E200+E201</f>
        <v>50365</v>
      </c>
      <c r="F197" s="52">
        <f t="shared" ref="F197:K197" si="79">F198+F199+F200+F201</f>
        <v>0</v>
      </c>
      <c r="G197" s="20">
        <f t="shared" si="79"/>
        <v>50365</v>
      </c>
      <c r="H197" s="52">
        <f t="shared" si="79"/>
        <v>0</v>
      </c>
      <c r="I197" s="52">
        <f t="shared" si="79"/>
        <v>0</v>
      </c>
      <c r="J197" s="52">
        <f t="shared" si="79"/>
        <v>0</v>
      </c>
      <c r="K197" s="52">
        <f t="shared" si="79"/>
        <v>0</v>
      </c>
      <c r="L197" s="119" t="s">
        <v>296</v>
      </c>
      <c r="M197" s="60"/>
    </row>
    <row r="198" spans="1:13" s="16" customFormat="1" ht="15" customHeight="1" outlineLevel="1">
      <c r="A198" s="108"/>
      <c r="B198" s="110"/>
      <c r="C198" s="118"/>
      <c r="D198" s="61" t="s">
        <v>2</v>
      </c>
      <c r="E198" s="53">
        <f t="shared" ref="E198:E201" si="80">SUM(F198:K198)</f>
        <v>50365</v>
      </c>
      <c r="F198" s="52">
        <v>0</v>
      </c>
      <c r="G198" s="20">
        <v>50365</v>
      </c>
      <c r="H198" s="52">
        <v>0</v>
      </c>
      <c r="I198" s="52">
        <v>0</v>
      </c>
      <c r="J198" s="52">
        <v>0</v>
      </c>
      <c r="K198" s="52">
        <v>0</v>
      </c>
      <c r="L198" s="120"/>
      <c r="M198" s="60"/>
    </row>
    <row r="199" spans="1:13" s="16" customFormat="1" ht="15" customHeight="1" outlineLevel="1">
      <c r="A199" s="108"/>
      <c r="B199" s="110"/>
      <c r="C199" s="118"/>
      <c r="D199" s="61" t="s">
        <v>3</v>
      </c>
      <c r="E199" s="53">
        <f t="shared" si="80"/>
        <v>0</v>
      </c>
      <c r="F199" s="52">
        <v>0</v>
      </c>
      <c r="G199" s="20">
        <v>0</v>
      </c>
      <c r="H199" s="52">
        <v>0</v>
      </c>
      <c r="I199" s="52">
        <v>0</v>
      </c>
      <c r="J199" s="52">
        <v>0</v>
      </c>
      <c r="K199" s="52">
        <v>0</v>
      </c>
      <c r="L199" s="120"/>
      <c r="M199" s="60"/>
    </row>
    <row r="200" spans="1:13" s="16" customFormat="1" ht="15" customHeight="1" outlineLevel="1">
      <c r="A200" s="108"/>
      <c r="B200" s="110"/>
      <c r="C200" s="118"/>
      <c r="D200" s="61" t="s">
        <v>4</v>
      </c>
      <c r="E200" s="53">
        <f t="shared" si="80"/>
        <v>0</v>
      </c>
      <c r="F200" s="52">
        <v>0</v>
      </c>
      <c r="G200" s="20">
        <v>0</v>
      </c>
      <c r="H200" s="52">
        <v>0</v>
      </c>
      <c r="I200" s="52">
        <v>0</v>
      </c>
      <c r="J200" s="52">
        <v>0</v>
      </c>
      <c r="K200" s="52">
        <v>0</v>
      </c>
      <c r="L200" s="120"/>
      <c r="M200" s="60"/>
    </row>
    <row r="201" spans="1:13" s="16" customFormat="1" ht="25.5" customHeight="1" outlineLevel="1">
      <c r="A201" s="108"/>
      <c r="B201" s="111"/>
      <c r="C201" s="118"/>
      <c r="D201" s="61" t="s">
        <v>5</v>
      </c>
      <c r="E201" s="53">
        <f t="shared" si="80"/>
        <v>0</v>
      </c>
      <c r="F201" s="52">
        <v>0</v>
      </c>
      <c r="G201" s="20">
        <v>0</v>
      </c>
      <c r="H201" s="52">
        <v>0</v>
      </c>
      <c r="I201" s="52">
        <v>0</v>
      </c>
      <c r="J201" s="52">
        <v>0</v>
      </c>
      <c r="K201" s="52">
        <v>0</v>
      </c>
      <c r="L201" s="121"/>
      <c r="M201" s="60"/>
    </row>
    <row r="202" spans="1:13" s="16" customFormat="1" ht="24" customHeight="1" outlineLevel="1">
      <c r="A202" s="108" t="s">
        <v>315</v>
      </c>
      <c r="B202" s="109" t="s">
        <v>316</v>
      </c>
      <c r="C202" s="117">
        <v>2024</v>
      </c>
      <c r="D202" s="61" t="s">
        <v>1</v>
      </c>
      <c r="E202" s="53">
        <f>E203+E204+E205+E206</f>
        <v>83220</v>
      </c>
      <c r="F202" s="52">
        <f t="shared" ref="F202:K202" si="81">F203+F204+F205+F206</f>
        <v>0</v>
      </c>
      <c r="G202" s="52">
        <f t="shared" si="81"/>
        <v>83220</v>
      </c>
      <c r="H202" s="52">
        <f t="shared" si="81"/>
        <v>0</v>
      </c>
      <c r="I202" s="52">
        <f t="shared" si="81"/>
        <v>0</v>
      </c>
      <c r="J202" s="52">
        <f t="shared" si="81"/>
        <v>0</v>
      </c>
      <c r="K202" s="52">
        <f t="shared" si="81"/>
        <v>0</v>
      </c>
      <c r="L202" s="119" t="s">
        <v>296</v>
      </c>
      <c r="M202" s="60"/>
    </row>
    <row r="203" spans="1:13" s="16" customFormat="1" ht="21" customHeight="1" outlineLevel="1">
      <c r="A203" s="108"/>
      <c r="B203" s="110"/>
      <c r="C203" s="118"/>
      <c r="D203" s="61" t="s">
        <v>2</v>
      </c>
      <c r="E203" s="53">
        <f t="shared" ref="E203:E206" si="82">SUM(F203:K203)</f>
        <v>83220</v>
      </c>
      <c r="F203" s="52">
        <v>0</v>
      </c>
      <c r="G203" s="52">
        <v>83220</v>
      </c>
      <c r="H203" s="52">
        <v>0</v>
      </c>
      <c r="I203" s="52">
        <v>0</v>
      </c>
      <c r="J203" s="52">
        <v>0</v>
      </c>
      <c r="K203" s="52">
        <v>0</v>
      </c>
      <c r="L203" s="120"/>
      <c r="M203" s="60"/>
    </row>
    <row r="204" spans="1:13" s="16" customFormat="1" ht="18.75" customHeight="1" outlineLevel="1">
      <c r="A204" s="108"/>
      <c r="B204" s="110"/>
      <c r="C204" s="118"/>
      <c r="D204" s="61" t="s">
        <v>3</v>
      </c>
      <c r="E204" s="53">
        <f t="shared" si="82"/>
        <v>0</v>
      </c>
      <c r="F204" s="52">
        <v>0</v>
      </c>
      <c r="G204" s="52">
        <v>0</v>
      </c>
      <c r="H204" s="52">
        <v>0</v>
      </c>
      <c r="I204" s="52">
        <v>0</v>
      </c>
      <c r="J204" s="52">
        <v>0</v>
      </c>
      <c r="K204" s="52">
        <v>0</v>
      </c>
      <c r="L204" s="120"/>
      <c r="M204" s="60"/>
    </row>
    <row r="205" spans="1:13" s="16" customFormat="1" ht="17.25" customHeight="1" outlineLevel="1">
      <c r="A205" s="108"/>
      <c r="B205" s="110"/>
      <c r="C205" s="118"/>
      <c r="D205" s="61" t="s">
        <v>4</v>
      </c>
      <c r="E205" s="53">
        <f t="shared" si="82"/>
        <v>0</v>
      </c>
      <c r="F205" s="52">
        <v>0</v>
      </c>
      <c r="G205" s="52">
        <v>0</v>
      </c>
      <c r="H205" s="52">
        <v>0</v>
      </c>
      <c r="I205" s="52">
        <v>0</v>
      </c>
      <c r="J205" s="52">
        <v>0</v>
      </c>
      <c r="K205" s="52">
        <v>0</v>
      </c>
      <c r="L205" s="120"/>
      <c r="M205" s="60"/>
    </row>
    <row r="206" spans="1:13" s="16" customFormat="1" ht="19.5" customHeight="1" outlineLevel="1">
      <c r="A206" s="108"/>
      <c r="B206" s="111"/>
      <c r="C206" s="118"/>
      <c r="D206" s="61" t="s">
        <v>5</v>
      </c>
      <c r="E206" s="53">
        <f t="shared" si="82"/>
        <v>0</v>
      </c>
      <c r="F206" s="52">
        <v>0</v>
      </c>
      <c r="G206" s="52">
        <v>0</v>
      </c>
      <c r="H206" s="52">
        <v>0</v>
      </c>
      <c r="I206" s="52">
        <v>0</v>
      </c>
      <c r="J206" s="52">
        <v>0</v>
      </c>
      <c r="K206" s="52">
        <v>0</v>
      </c>
      <c r="L206" s="121"/>
      <c r="M206" s="60"/>
    </row>
    <row r="207" spans="1:13" s="16" customFormat="1" ht="24.75" customHeight="1">
      <c r="A207" s="77" t="s">
        <v>9</v>
      </c>
      <c r="B207" s="84" t="s">
        <v>55</v>
      </c>
      <c r="C207" s="77" t="s">
        <v>267</v>
      </c>
      <c r="D207" s="32" t="s">
        <v>1</v>
      </c>
      <c r="E207" s="31">
        <f t="shared" ref="E207:G207" si="83">E208+E209+E210+E211</f>
        <v>707169.59999999986</v>
      </c>
      <c r="F207" s="25">
        <f t="shared" si="83"/>
        <v>418.6</v>
      </c>
      <c r="G207" s="25">
        <f t="shared" si="83"/>
        <v>618933.6</v>
      </c>
      <c r="H207" s="25">
        <f t="shared" ref="H207:K207" si="84">H208+H209+H210+H211</f>
        <v>87817.4</v>
      </c>
      <c r="I207" s="25">
        <f t="shared" si="84"/>
        <v>0</v>
      </c>
      <c r="J207" s="25">
        <f t="shared" si="84"/>
        <v>0</v>
      </c>
      <c r="K207" s="25">
        <f t="shared" si="84"/>
        <v>0</v>
      </c>
      <c r="L207" s="92" t="s">
        <v>312</v>
      </c>
      <c r="M207" s="95" t="s">
        <v>282</v>
      </c>
    </row>
    <row r="208" spans="1:13" s="16" customFormat="1" ht="16.5" customHeight="1">
      <c r="A208" s="78"/>
      <c r="B208" s="85"/>
      <c r="C208" s="78"/>
      <c r="D208" s="32" t="s">
        <v>2</v>
      </c>
      <c r="E208" s="31">
        <f>SUM(F208:K208)</f>
        <v>397702.79999999993</v>
      </c>
      <c r="F208" s="25">
        <f>F213+F218</f>
        <v>418.6</v>
      </c>
      <c r="G208" s="25">
        <f t="shared" ref="G208:K208" si="85">G213+G218</f>
        <v>309466.8</v>
      </c>
      <c r="H208" s="25">
        <f t="shared" si="85"/>
        <v>87817.4</v>
      </c>
      <c r="I208" s="25">
        <f t="shared" si="85"/>
        <v>0</v>
      </c>
      <c r="J208" s="25">
        <f t="shared" si="85"/>
        <v>0</v>
      </c>
      <c r="K208" s="25">
        <f t="shared" si="85"/>
        <v>0</v>
      </c>
      <c r="L208" s="93"/>
      <c r="M208" s="87"/>
    </row>
    <row r="209" spans="1:13" s="16" customFormat="1" ht="18.75" customHeight="1">
      <c r="A209" s="78"/>
      <c r="B209" s="85"/>
      <c r="C209" s="78"/>
      <c r="D209" s="32" t="s">
        <v>3</v>
      </c>
      <c r="E209" s="31">
        <f>SUM(F209:K209)</f>
        <v>309466.8</v>
      </c>
      <c r="F209" s="25">
        <f t="shared" ref="F209:G210" si="86">F214+F219</f>
        <v>0</v>
      </c>
      <c r="G209" s="25">
        <f t="shared" si="86"/>
        <v>309466.8</v>
      </c>
      <c r="H209" s="25">
        <f t="shared" ref="H209:K209" si="87">H214+H219</f>
        <v>0</v>
      </c>
      <c r="I209" s="25">
        <f t="shared" si="87"/>
        <v>0</v>
      </c>
      <c r="J209" s="25">
        <f t="shared" si="87"/>
        <v>0</v>
      </c>
      <c r="K209" s="25">
        <f t="shared" si="87"/>
        <v>0</v>
      </c>
      <c r="L209" s="93"/>
      <c r="M209" s="87"/>
    </row>
    <row r="210" spans="1:13" s="16" customFormat="1" ht="18" customHeight="1">
      <c r="A210" s="78"/>
      <c r="B210" s="85"/>
      <c r="C210" s="78"/>
      <c r="D210" s="32" t="s">
        <v>4</v>
      </c>
      <c r="E210" s="31">
        <f>SUM(F210:K210)</f>
        <v>0</v>
      </c>
      <c r="F210" s="25">
        <f t="shared" si="86"/>
        <v>0</v>
      </c>
      <c r="G210" s="25">
        <f t="shared" si="86"/>
        <v>0</v>
      </c>
      <c r="H210" s="25">
        <f t="shared" ref="H210:K210" si="88">H215+H220</f>
        <v>0</v>
      </c>
      <c r="I210" s="25">
        <f t="shared" si="88"/>
        <v>0</v>
      </c>
      <c r="J210" s="25">
        <f t="shared" si="88"/>
        <v>0</v>
      </c>
      <c r="K210" s="25">
        <f t="shared" si="88"/>
        <v>0</v>
      </c>
      <c r="L210" s="93"/>
      <c r="M210" s="87"/>
    </row>
    <row r="211" spans="1:13" s="16" customFormat="1" ht="19.5" customHeight="1">
      <c r="A211" s="79"/>
      <c r="B211" s="86"/>
      <c r="C211" s="79"/>
      <c r="D211" s="32" t="s">
        <v>5</v>
      </c>
      <c r="E211" s="31">
        <f>SUM(F211:K211)</f>
        <v>0</v>
      </c>
      <c r="F211" s="25">
        <f t="shared" ref="F211:G211" si="89">+F216</f>
        <v>0</v>
      </c>
      <c r="G211" s="25">
        <f t="shared" si="89"/>
        <v>0</v>
      </c>
      <c r="H211" s="25">
        <f t="shared" ref="H211:K211" si="90">+H216</f>
        <v>0</v>
      </c>
      <c r="I211" s="25">
        <f t="shared" si="90"/>
        <v>0</v>
      </c>
      <c r="J211" s="25">
        <f t="shared" si="90"/>
        <v>0</v>
      </c>
      <c r="K211" s="25">
        <f t="shared" si="90"/>
        <v>0</v>
      </c>
      <c r="L211" s="93"/>
      <c r="M211" s="87"/>
    </row>
    <row r="212" spans="1:13" s="16" customFormat="1" ht="19.5" customHeight="1">
      <c r="A212" s="77" t="s">
        <v>205</v>
      </c>
      <c r="B212" s="84" t="s">
        <v>150</v>
      </c>
      <c r="C212" s="77" t="s">
        <v>267</v>
      </c>
      <c r="D212" s="32" t="s">
        <v>1</v>
      </c>
      <c r="E212" s="33">
        <f t="shared" ref="E212:K212" si="91">E213+E214+E215+E216</f>
        <v>418.6</v>
      </c>
      <c r="F212" s="20">
        <f t="shared" si="91"/>
        <v>418.6</v>
      </c>
      <c r="G212" s="20">
        <f t="shared" si="91"/>
        <v>0</v>
      </c>
      <c r="H212" s="20">
        <f t="shared" si="91"/>
        <v>0</v>
      </c>
      <c r="I212" s="20">
        <f t="shared" si="91"/>
        <v>0</v>
      </c>
      <c r="J212" s="20">
        <f t="shared" si="91"/>
        <v>0</v>
      </c>
      <c r="K212" s="20">
        <f t="shared" si="91"/>
        <v>0</v>
      </c>
      <c r="L212" s="93"/>
      <c r="M212" s="87"/>
    </row>
    <row r="213" spans="1:13" s="16" customFormat="1" ht="18" customHeight="1">
      <c r="A213" s="78"/>
      <c r="B213" s="85"/>
      <c r="C213" s="78"/>
      <c r="D213" s="32" t="s">
        <v>2</v>
      </c>
      <c r="E213" s="33">
        <f>SUM(F213:K213)</f>
        <v>418.6</v>
      </c>
      <c r="F213" s="20">
        <v>418.6</v>
      </c>
      <c r="G213" s="20">
        <v>0</v>
      </c>
      <c r="H213" s="20">
        <v>0</v>
      </c>
      <c r="I213" s="20">
        <v>0</v>
      </c>
      <c r="J213" s="20">
        <v>0</v>
      </c>
      <c r="K213" s="20">
        <v>0</v>
      </c>
      <c r="L213" s="93"/>
      <c r="M213" s="87"/>
    </row>
    <row r="214" spans="1:13" s="16" customFormat="1" ht="15.75" customHeight="1">
      <c r="A214" s="78"/>
      <c r="B214" s="85"/>
      <c r="C214" s="78"/>
      <c r="D214" s="32" t="s">
        <v>3</v>
      </c>
      <c r="E214" s="33">
        <f>SUM(F214:K214)</f>
        <v>0</v>
      </c>
      <c r="F214" s="20">
        <v>0</v>
      </c>
      <c r="G214" s="20">
        <v>0</v>
      </c>
      <c r="H214" s="20">
        <v>0</v>
      </c>
      <c r="I214" s="20">
        <v>0</v>
      </c>
      <c r="J214" s="20">
        <v>0</v>
      </c>
      <c r="K214" s="20">
        <v>0</v>
      </c>
      <c r="L214" s="93"/>
      <c r="M214" s="87"/>
    </row>
    <row r="215" spans="1:13" s="16" customFormat="1" ht="19.5" customHeight="1">
      <c r="A215" s="78"/>
      <c r="B215" s="85"/>
      <c r="C215" s="78"/>
      <c r="D215" s="32" t="s">
        <v>4</v>
      </c>
      <c r="E215" s="33">
        <f>SUM(F215:K215)</f>
        <v>0</v>
      </c>
      <c r="F215" s="20">
        <v>0</v>
      </c>
      <c r="G215" s="20">
        <v>0</v>
      </c>
      <c r="H215" s="20">
        <v>0</v>
      </c>
      <c r="I215" s="20">
        <v>0</v>
      </c>
      <c r="J215" s="20">
        <v>0</v>
      </c>
      <c r="K215" s="20">
        <v>0</v>
      </c>
      <c r="L215" s="93"/>
      <c r="M215" s="87"/>
    </row>
    <row r="216" spans="1:13" s="16" customFormat="1" ht="16.5" customHeight="1">
      <c r="A216" s="79"/>
      <c r="B216" s="86"/>
      <c r="C216" s="79"/>
      <c r="D216" s="32" t="s">
        <v>5</v>
      </c>
      <c r="E216" s="33">
        <f>SUM(F216:K216)</f>
        <v>0</v>
      </c>
      <c r="F216" s="20">
        <v>0</v>
      </c>
      <c r="G216" s="20">
        <v>0</v>
      </c>
      <c r="H216" s="20">
        <v>0</v>
      </c>
      <c r="I216" s="20">
        <v>0</v>
      </c>
      <c r="J216" s="20">
        <v>0</v>
      </c>
      <c r="K216" s="20">
        <v>0</v>
      </c>
      <c r="L216" s="93"/>
      <c r="M216" s="87"/>
    </row>
    <row r="217" spans="1:13" s="16" customFormat="1" ht="16.5" customHeight="1">
      <c r="A217" s="77" t="s">
        <v>313</v>
      </c>
      <c r="B217" s="84" t="s">
        <v>314</v>
      </c>
      <c r="C217" s="77" t="s">
        <v>267</v>
      </c>
      <c r="D217" s="32" t="s">
        <v>1</v>
      </c>
      <c r="E217" s="33">
        <f t="shared" ref="E217:G217" si="92">E218+E219+E220+E221</f>
        <v>706751</v>
      </c>
      <c r="F217" s="20">
        <f t="shared" si="92"/>
        <v>0</v>
      </c>
      <c r="G217" s="20">
        <f t="shared" si="92"/>
        <v>618933.6</v>
      </c>
      <c r="H217" s="25">
        <f>H218+H219+H220+H221</f>
        <v>87817.4</v>
      </c>
      <c r="I217" s="25">
        <f>I218+I219+I220+I221</f>
        <v>0</v>
      </c>
      <c r="J217" s="25">
        <f t="shared" ref="J217:K217" si="93">J218+J219+J220+J221</f>
        <v>0</v>
      </c>
      <c r="K217" s="25">
        <f t="shared" si="93"/>
        <v>0</v>
      </c>
      <c r="L217" s="93"/>
      <c r="M217" s="87"/>
    </row>
    <row r="218" spans="1:13" s="16" customFormat="1" ht="16.5" customHeight="1">
      <c r="A218" s="78"/>
      <c r="B218" s="85"/>
      <c r="C218" s="78"/>
      <c r="D218" s="32" t="s">
        <v>2</v>
      </c>
      <c r="E218" s="33">
        <f>SUM(F218:K218)</f>
        <v>397284.19999999995</v>
      </c>
      <c r="F218" s="20">
        <v>0</v>
      </c>
      <c r="G218" s="20">
        <v>309466.8</v>
      </c>
      <c r="H218" s="20">
        <v>87817.4</v>
      </c>
      <c r="I218" s="25">
        <v>0</v>
      </c>
      <c r="J218" s="25">
        <v>0</v>
      </c>
      <c r="K218" s="25">
        <v>0</v>
      </c>
      <c r="L218" s="93"/>
      <c r="M218" s="87"/>
    </row>
    <row r="219" spans="1:13" s="16" customFormat="1" ht="16.5" customHeight="1">
      <c r="A219" s="78"/>
      <c r="B219" s="85"/>
      <c r="C219" s="78"/>
      <c r="D219" s="32" t="s">
        <v>3</v>
      </c>
      <c r="E219" s="33">
        <f>SUM(F219:K219)</f>
        <v>309466.8</v>
      </c>
      <c r="F219" s="20">
        <v>0</v>
      </c>
      <c r="G219" s="20">
        <v>309466.8</v>
      </c>
      <c r="H219" s="25">
        <v>0</v>
      </c>
      <c r="I219" s="25">
        <v>0</v>
      </c>
      <c r="J219" s="25">
        <v>0</v>
      </c>
      <c r="K219" s="25">
        <v>0</v>
      </c>
      <c r="L219" s="93"/>
      <c r="M219" s="87"/>
    </row>
    <row r="220" spans="1:13" s="16" customFormat="1" ht="16.5" customHeight="1">
      <c r="A220" s="78"/>
      <c r="B220" s="85"/>
      <c r="C220" s="78"/>
      <c r="D220" s="32" t="s">
        <v>4</v>
      </c>
      <c r="E220" s="33">
        <f>SUM(F220:K220)</f>
        <v>0</v>
      </c>
      <c r="F220" s="20">
        <v>0</v>
      </c>
      <c r="G220" s="20">
        <v>0</v>
      </c>
      <c r="H220" s="25">
        <v>0</v>
      </c>
      <c r="I220" s="25">
        <v>0</v>
      </c>
      <c r="J220" s="25">
        <v>0</v>
      </c>
      <c r="K220" s="25">
        <v>0</v>
      </c>
      <c r="L220" s="93"/>
      <c r="M220" s="87"/>
    </row>
    <row r="221" spans="1:13" s="16" customFormat="1" ht="16.5" customHeight="1">
      <c r="A221" s="79"/>
      <c r="B221" s="86"/>
      <c r="C221" s="79"/>
      <c r="D221" s="32" t="s">
        <v>5</v>
      </c>
      <c r="E221" s="33">
        <f>SUM(F221:K221)</f>
        <v>0</v>
      </c>
      <c r="F221" s="20">
        <v>0</v>
      </c>
      <c r="G221" s="20">
        <v>0</v>
      </c>
      <c r="H221" s="25">
        <v>0</v>
      </c>
      <c r="I221" s="25">
        <v>0</v>
      </c>
      <c r="J221" s="25">
        <v>0</v>
      </c>
      <c r="K221" s="25">
        <v>0</v>
      </c>
      <c r="L221" s="94"/>
      <c r="M221" s="88"/>
    </row>
    <row r="222" spans="1:13" s="16" customFormat="1" ht="22.5" customHeight="1">
      <c r="A222" s="77" t="s">
        <v>206</v>
      </c>
      <c r="B222" s="84" t="s">
        <v>56</v>
      </c>
      <c r="C222" s="77" t="s">
        <v>35</v>
      </c>
      <c r="D222" s="32" t="s">
        <v>1</v>
      </c>
      <c r="E222" s="31">
        <f t="shared" ref="E222:G222" si="94">E223+E224+E225+E226</f>
        <v>1011872.6</v>
      </c>
      <c r="F222" s="25">
        <f t="shared" si="94"/>
        <v>113085.9</v>
      </c>
      <c r="G222" s="25">
        <f t="shared" si="94"/>
        <v>21880.799999999999</v>
      </c>
      <c r="H222" s="25">
        <f t="shared" ref="H222:K222" si="95">H223+H224+H225+H226</f>
        <v>151474.6</v>
      </c>
      <c r="I222" s="25">
        <f t="shared" si="95"/>
        <v>309707.09999999998</v>
      </c>
      <c r="J222" s="25">
        <f t="shared" si="95"/>
        <v>265724.2</v>
      </c>
      <c r="K222" s="25">
        <f t="shared" si="95"/>
        <v>150000</v>
      </c>
      <c r="L222" s="92" t="s">
        <v>311</v>
      </c>
      <c r="M222" s="95" t="s">
        <v>282</v>
      </c>
    </row>
    <row r="223" spans="1:13" s="16" customFormat="1" ht="18.75" customHeight="1">
      <c r="A223" s="78"/>
      <c r="B223" s="85"/>
      <c r="C223" s="78"/>
      <c r="D223" s="32" t="s">
        <v>2</v>
      </c>
      <c r="E223" s="31">
        <f>E228+E233+E238</f>
        <v>1011872.6</v>
      </c>
      <c r="F223" s="31">
        <f t="shared" ref="F223:K223" si="96">F228+F233+F238</f>
        <v>113085.9</v>
      </c>
      <c r="G223" s="31">
        <f t="shared" si="96"/>
        <v>21880.799999999999</v>
      </c>
      <c r="H223" s="31">
        <f t="shared" si="96"/>
        <v>151474.6</v>
      </c>
      <c r="I223" s="31">
        <f t="shared" si="96"/>
        <v>309707.09999999998</v>
      </c>
      <c r="J223" s="31">
        <f t="shared" si="96"/>
        <v>265724.2</v>
      </c>
      <c r="K223" s="31">
        <f t="shared" si="96"/>
        <v>150000</v>
      </c>
      <c r="L223" s="93"/>
      <c r="M223" s="87"/>
    </row>
    <row r="224" spans="1:13" s="16" customFormat="1">
      <c r="A224" s="78"/>
      <c r="B224" s="85"/>
      <c r="C224" s="78"/>
      <c r="D224" s="32" t="s">
        <v>3</v>
      </c>
      <c r="E224" s="31">
        <f t="shared" ref="E224:K226" si="97">E229+E234+E239</f>
        <v>0</v>
      </c>
      <c r="F224" s="31">
        <f t="shared" si="97"/>
        <v>0</v>
      </c>
      <c r="G224" s="31">
        <f t="shared" si="97"/>
        <v>0</v>
      </c>
      <c r="H224" s="31">
        <f t="shared" si="97"/>
        <v>0</v>
      </c>
      <c r="I224" s="31">
        <f t="shared" si="97"/>
        <v>0</v>
      </c>
      <c r="J224" s="31">
        <f t="shared" si="97"/>
        <v>0</v>
      </c>
      <c r="K224" s="31">
        <f t="shared" si="97"/>
        <v>0</v>
      </c>
      <c r="L224" s="93"/>
      <c r="M224" s="87"/>
    </row>
    <row r="225" spans="1:13" s="16" customFormat="1">
      <c r="A225" s="78"/>
      <c r="B225" s="85"/>
      <c r="C225" s="78"/>
      <c r="D225" s="32" t="s">
        <v>4</v>
      </c>
      <c r="E225" s="31">
        <f t="shared" si="97"/>
        <v>0</v>
      </c>
      <c r="F225" s="31">
        <f t="shared" si="97"/>
        <v>0</v>
      </c>
      <c r="G225" s="31">
        <f t="shared" si="97"/>
        <v>0</v>
      </c>
      <c r="H225" s="31">
        <f t="shared" si="97"/>
        <v>0</v>
      </c>
      <c r="I225" s="31">
        <f t="shared" si="97"/>
        <v>0</v>
      </c>
      <c r="J225" s="31">
        <f t="shared" si="97"/>
        <v>0</v>
      </c>
      <c r="K225" s="31">
        <f t="shared" si="97"/>
        <v>0</v>
      </c>
      <c r="L225" s="93"/>
      <c r="M225" s="87"/>
    </row>
    <row r="226" spans="1:13" s="16" customFormat="1">
      <c r="A226" s="79"/>
      <c r="B226" s="86"/>
      <c r="C226" s="79"/>
      <c r="D226" s="32" t="s">
        <v>5</v>
      </c>
      <c r="E226" s="31">
        <f t="shared" si="97"/>
        <v>0</v>
      </c>
      <c r="F226" s="31">
        <f t="shared" si="97"/>
        <v>0</v>
      </c>
      <c r="G226" s="31">
        <f t="shared" si="97"/>
        <v>0</v>
      </c>
      <c r="H226" s="31">
        <f t="shared" si="97"/>
        <v>0</v>
      </c>
      <c r="I226" s="31">
        <f t="shared" si="97"/>
        <v>0</v>
      </c>
      <c r="J226" s="31">
        <f t="shared" si="97"/>
        <v>0</v>
      </c>
      <c r="K226" s="31">
        <f t="shared" si="97"/>
        <v>0</v>
      </c>
      <c r="L226" s="93"/>
      <c r="M226" s="87"/>
    </row>
    <row r="227" spans="1:13" s="16" customFormat="1" ht="15" customHeight="1">
      <c r="A227" s="99" t="s">
        <v>219</v>
      </c>
      <c r="B227" s="84" t="s">
        <v>151</v>
      </c>
      <c r="C227" s="77" t="s">
        <v>35</v>
      </c>
      <c r="D227" s="32" t="s">
        <v>1</v>
      </c>
      <c r="E227" s="33">
        <f t="shared" ref="E227:K227" si="98">E228+E229+E230+E231</f>
        <v>224790.40000000002</v>
      </c>
      <c r="F227" s="20">
        <f t="shared" si="98"/>
        <v>652.6</v>
      </c>
      <c r="G227" s="20">
        <f t="shared" si="98"/>
        <v>186.7</v>
      </c>
      <c r="H227" s="20">
        <f t="shared" si="98"/>
        <v>39652.1</v>
      </c>
      <c r="I227" s="20">
        <f t="shared" si="98"/>
        <v>39758.400000000001</v>
      </c>
      <c r="J227" s="20">
        <f t="shared" si="98"/>
        <v>69540.600000000006</v>
      </c>
      <c r="K227" s="20">
        <f t="shared" si="98"/>
        <v>75000</v>
      </c>
      <c r="L227" s="93"/>
      <c r="M227" s="87"/>
    </row>
    <row r="228" spans="1:13" s="16" customFormat="1">
      <c r="A228" s="100"/>
      <c r="B228" s="85"/>
      <c r="C228" s="78"/>
      <c r="D228" s="32" t="s">
        <v>2</v>
      </c>
      <c r="E228" s="33">
        <f>SUM(F228:K228)</f>
        <v>224790.40000000002</v>
      </c>
      <c r="F228" s="20">
        <v>652.6</v>
      </c>
      <c r="G228" s="20">
        <v>186.7</v>
      </c>
      <c r="H228" s="20">
        <v>39652.1</v>
      </c>
      <c r="I228" s="20">
        <v>39758.400000000001</v>
      </c>
      <c r="J228" s="20">
        <v>69540.600000000006</v>
      </c>
      <c r="K228" s="20">
        <v>75000</v>
      </c>
      <c r="L228" s="93"/>
      <c r="M228" s="87"/>
    </row>
    <row r="229" spans="1:13" s="16" customFormat="1">
      <c r="A229" s="100"/>
      <c r="B229" s="85"/>
      <c r="C229" s="78"/>
      <c r="D229" s="32" t="s">
        <v>3</v>
      </c>
      <c r="E229" s="33">
        <f>SUM(F229:K229)</f>
        <v>0</v>
      </c>
      <c r="F229" s="20">
        <v>0</v>
      </c>
      <c r="G229" s="20">
        <v>0</v>
      </c>
      <c r="H229" s="20">
        <v>0</v>
      </c>
      <c r="I229" s="20">
        <v>0</v>
      </c>
      <c r="J229" s="20">
        <v>0</v>
      </c>
      <c r="K229" s="20">
        <v>0</v>
      </c>
      <c r="L229" s="93"/>
      <c r="M229" s="87"/>
    </row>
    <row r="230" spans="1:13" s="16" customFormat="1">
      <c r="A230" s="100"/>
      <c r="B230" s="85"/>
      <c r="C230" s="78"/>
      <c r="D230" s="32" t="s">
        <v>4</v>
      </c>
      <c r="E230" s="33">
        <f>SUM(F230:K230)</f>
        <v>0</v>
      </c>
      <c r="F230" s="20">
        <v>0</v>
      </c>
      <c r="G230" s="20">
        <v>0</v>
      </c>
      <c r="H230" s="20">
        <v>0</v>
      </c>
      <c r="I230" s="20">
        <v>0</v>
      </c>
      <c r="J230" s="20">
        <v>0</v>
      </c>
      <c r="K230" s="20">
        <v>0</v>
      </c>
      <c r="L230" s="93"/>
      <c r="M230" s="87"/>
    </row>
    <row r="231" spans="1:13" s="16" customFormat="1">
      <c r="A231" s="101"/>
      <c r="B231" s="86"/>
      <c r="C231" s="79"/>
      <c r="D231" s="32" t="s">
        <v>5</v>
      </c>
      <c r="E231" s="33">
        <f>SUM(F231:K231)</f>
        <v>0</v>
      </c>
      <c r="F231" s="20">
        <v>0</v>
      </c>
      <c r="G231" s="20">
        <v>0</v>
      </c>
      <c r="H231" s="20">
        <v>0</v>
      </c>
      <c r="I231" s="20">
        <v>0</v>
      </c>
      <c r="J231" s="20">
        <v>0</v>
      </c>
      <c r="K231" s="20">
        <v>0</v>
      </c>
      <c r="L231" s="93"/>
      <c r="M231" s="87"/>
    </row>
    <row r="232" spans="1:13" s="16" customFormat="1" ht="15" customHeight="1">
      <c r="A232" s="99" t="s">
        <v>220</v>
      </c>
      <c r="B232" s="84" t="s">
        <v>152</v>
      </c>
      <c r="C232" s="77" t="s">
        <v>35</v>
      </c>
      <c r="D232" s="32" t="s">
        <v>1</v>
      </c>
      <c r="E232" s="33">
        <f t="shared" ref="E232:K232" si="99">E233+E234+E235+E236</f>
        <v>742908.2</v>
      </c>
      <c r="F232" s="20">
        <f t="shared" si="99"/>
        <v>112265.4</v>
      </c>
      <c r="G232" s="20">
        <f t="shared" si="99"/>
        <v>21586.6</v>
      </c>
      <c r="H232" s="20">
        <f t="shared" si="99"/>
        <v>111472.5</v>
      </c>
      <c r="I232" s="20">
        <f t="shared" si="99"/>
        <v>226750.1</v>
      </c>
      <c r="J232" s="20">
        <f t="shared" si="99"/>
        <v>195833.60000000001</v>
      </c>
      <c r="K232" s="20">
        <f t="shared" si="99"/>
        <v>75000</v>
      </c>
      <c r="L232" s="93"/>
      <c r="M232" s="87"/>
    </row>
    <row r="233" spans="1:13" s="16" customFormat="1">
      <c r="A233" s="100"/>
      <c r="B233" s="85"/>
      <c r="C233" s="78"/>
      <c r="D233" s="32" t="s">
        <v>2</v>
      </c>
      <c r="E233" s="33">
        <f>SUM(F233:K233)</f>
        <v>742908.2</v>
      </c>
      <c r="F233" s="20">
        <v>112265.4</v>
      </c>
      <c r="G233" s="20">
        <v>21586.6</v>
      </c>
      <c r="H233" s="20">
        <v>111472.5</v>
      </c>
      <c r="I233" s="20">
        <v>226750.1</v>
      </c>
      <c r="J233" s="20">
        <v>195833.60000000001</v>
      </c>
      <c r="K233" s="20">
        <v>75000</v>
      </c>
      <c r="L233" s="93"/>
      <c r="M233" s="87"/>
    </row>
    <row r="234" spans="1:13" s="16" customFormat="1">
      <c r="A234" s="100"/>
      <c r="B234" s="85"/>
      <c r="C234" s="78"/>
      <c r="D234" s="32" t="s">
        <v>3</v>
      </c>
      <c r="E234" s="33">
        <f>SUM(F234:K234)</f>
        <v>0</v>
      </c>
      <c r="F234" s="20">
        <v>0</v>
      </c>
      <c r="G234" s="20">
        <v>0</v>
      </c>
      <c r="H234" s="20">
        <v>0</v>
      </c>
      <c r="I234" s="20">
        <v>0</v>
      </c>
      <c r="J234" s="20">
        <v>0</v>
      </c>
      <c r="K234" s="20">
        <v>0</v>
      </c>
      <c r="L234" s="93"/>
      <c r="M234" s="87"/>
    </row>
    <row r="235" spans="1:13" s="16" customFormat="1">
      <c r="A235" s="100"/>
      <c r="B235" s="85"/>
      <c r="C235" s="78"/>
      <c r="D235" s="32" t="s">
        <v>4</v>
      </c>
      <c r="E235" s="33">
        <f>SUM(F235:K235)</f>
        <v>0</v>
      </c>
      <c r="F235" s="20">
        <v>0</v>
      </c>
      <c r="G235" s="20">
        <v>0</v>
      </c>
      <c r="H235" s="20">
        <v>0</v>
      </c>
      <c r="I235" s="20">
        <v>0</v>
      </c>
      <c r="J235" s="20">
        <v>0</v>
      </c>
      <c r="K235" s="20">
        <v>0</v>
      </c>
      <c r="L235" s="93"/>
      <c r="M235" s="87"/>
    </row>
    <row r="236" spans="1:13" s="16" customFormat="1">
      <c r="A236" s="101"/>
      <c r="B236" s="86"/>
      <c r="C236" s="79"/>
      <c r="D236" s="32" t="s">
        <v>5</v>
      </c>
      <c r="E236" s="33">
        <f>SUM(F236:K236)</f>
        <v>0</v>
      </c>
      <c r="F236" s="20">
        <v>0</v>
      </c>
      <c r="G236" s="20">
        <v>0</v>
      </c>
      <c r="H236" s="20">
        <v>0</v>
      </c>
      <c r="I236" s="20">
        <v>0</v>
      </c>
      <c r="J236" s="20">
        <v>0</v>
      </c>
      <c r="K236" s="20">
        <v>0</v>
      </c>
      <c r="L236" s="93"/>
      <c r="M236" s="87"/>
    </row>
    <row r="237" spans="1:13" s="16" customFormat="1" ht="15" customHeight="1">
      <c r="A237" s="99" t="s">
        <v>221</v>
      </c>
      <c r="B237" s="84" t="s">
        <v>154</v>
      </c>
      <c r="C237" s="77" t="s">
        <v>301</v>
      </c>
      <c r="D237" s="32" t="s">
        <v>1</v>
      </c>
      <c r="E237" s="33">
        <f t="shared" ref="E237:K237" si="100">E238+E239+E240+E241</f>
        <v>44174</v>
      </c>
      <c r="F237" s="20">
        <f t="shared" si="100"/>
        <v>167.9</v>
      </c>
      <c r="G237" s="20">
        <f t="shared" si="100"/>
        <v>107.5</v>
      </c>
      <c r="H237" s="20">
        <f t="shared" si="100"/>
        <v>350</v>
      </c>
      <c r="I237" s="20">
        <f t="shared" si="100"/>
        <v>43198.6</v>
      </c>
      <c r="J237" s="20">
        <f t="shared" si="100"/>
        <v>350</v>
      </c>
      <c r="K237" s="20">
        <f t="shared" si="100"/>
        <v>0</v>
      </c>
      <c r="L237" s="93"/>
      <c r="M237" s="87"/>
    </row>
    <row r="238" spans="1:13" s="16" customFormat="1">
      <c r="A238" s="100"/>
      <c r="B238" s="85"/>
      <c r="C238" s="78"/>
      <c r="D238" s="32" t="s">
        <v>2</v>
      </c>
      <c r="E238" s="33">
        <f>SUM(F238:K238)</f>
        <v>44174</v>
      </c>
      <c r="F238" s="20">
        <v>167.9</v>
      </c>
      <c r="G238" s="20">
        <v>107.5</v>
      </c>
      <c r="H238" s="20">
        <v>350</v>
      </c>
      <c r="I238" s="20">
        <v>43198.6</v>
      </c>
      <c r="J238" s="20">
        <v>350</v>
      </c>
      <c r="K238" s="20">
        <v>0</v>
      </c>
      <c r="L238" s="93"/>
      <c r="M238" s="87"/>
    </row>
    <row r="239" spans="1:13" s="16" customFormat="1">
      <c r="A239" s="100"/>
      <c r="B239" s="85"/>
      <c r="C239" s="78"/>
      <c r="D239" s="32" t="s">
        <v>3</v>
      </c>
      <c r="E239" s="33">
        <f>SUM(F239:K239)</f>
        <v>0</v>
      </c>
      <c r="F239" s="20">
        <v>0</v>
      </c>
      <c r="G239" s="20">
        <v>0</v>
      </c>
      <c r="H239" s="20">
        <v>0</v>
      </c>
      <c r="I239" s="20">
        <v>0</v>
      </c>
      <c r="J239" s="20">
        <v>0</v>
      </c>
      <c r="K239" s="20">
        <v>0</v>
      </c>
      <c r="L239" s="93"/>
      <c r="M239" s="87"/>
    </row>
    <row r="240" spans="1:13" s="16" customFormat="1">
      <c r="A240" s="100"/>
      <c r="B240" s="85"/>
      <c r="C240" s="78"/>
      <c r="D240" s="32" t="s">
        <v>4</v>
      </c>
      <c r="E240" s="33">
        <f>SUM(F240:K240)</f>
        <v>0</v>
      </c>
      <c r="F240" s="20">
        <v>0</v>
      </c>
      <c r="G240" s="20">
        <v>0</v>
      </c>
      <c r="H240" s="20">
        <v>0</v>
      </c>
      <c r="I240" s="20">
        <v>0</v>
      </c>
      <c r="J240" s="20">
        <v>0</v>
      </c>
      <c r="K240" s="20">
        <v>0</v>
      </c>
      <c r="L240" s="93"/>
      <c r="M240" s="87"/>
    </row>
    <row r="241" spans="1:13" s="16" customFormat="1">
      <c r="A241" s="101"/>
      <c r="B241" s="86"/>
      <c r="C241" s="79"/>
      <c r="D241" s="32" t="s">
        <v>5</v>
      </c>
      <c r="E241" s="33">
        <f>SUM(F241:K241)</f>
        <v>0</v>
      </c>
      <c r="F241" s="20">
        <v>0</v>
      </c>
      <c r="G241" s="20">
        <v>0</v>
      </c>
      <c r="H241" s="20">
        <v>0</v>
      </c>
      <c r="I241" s="20">
        <v>0</v>
      </c>
      <c r="J241" s="20">
        <v>0</v>
      </c>
      <c r="K241" s="20">
        <v>0</v>
      </c>
      <c r="L241" s="93"/>
      <c r="M241" s="87"/>
    </row>
    <row r="242" spans="1:13" s="16" customFormat="1" ht="15" hidden="1" customHeight="1" outlineLevel="1">
      <c r="A242" s="89" t="s">
        <v>153</v>
      </c>
      <c r="B242" s="84" t="s">
        <v>154</v>
      </c>
      <c r="C242" s="77" t="s">
        <v>35</v>
      </c>
      <c r="D242" s="32" t="s">
        <v>1</v>
      </c>
      <c r="E242" s="33">
        <f t="shared" ref="E242:G242" si="101">E243+E244+E245+E246</f>
        <v>0</v>
      </c>
      <c r="F242" s="20">
        <f t="shared" si="101"/>
        <v>0</v>
      </c>
      <c r="G242" s="20">
        <f t="shared" si="101"/>
        <v>0</v>
      </c>
      <c r="H242" s="20">
        <v>0</v>
      </c>
      <c r="I242" s="20">
        <v>0</v>
      </c>
      <c r="J242" s="20">
        <v>0</v>
      </c>
      <c r="K242" s="20">
        <v>0</v>
      </c>
      <c r="L242" s="93"/>
      <c r="M242" s="87"/>
    </row>
    <row r="243" spans="1:13" s="16" customFormat="1" ht="15" hidden="1" customHeight="1" outlineLevel="1">
      <c r="A243" s="90"/>
      <c r="B243" s="85"/>
      <c r="C243" s="78"/>
      <c r="D243" s="32" t="s">
        <v>2</v>
      </c>
      <c r="E243" s="33">
        <f>SUM(F243:K243)</f>
        <v>0</v>
      </c>
      <c r="F243" s="20">
        <v>0</v>
      </c>
      <c r="G243" s="20">
        <v>0</v>
      </c>
      <c r="H243" s="20">
        <f t="shared" ref="H243:K246" si="102">H253+H248</f>
        <v>0</v>
      </c>
      <c r="I243" s="20">
        <f t="shared" si="102"/>
        <v>0</v>
      </c>
      <c r="J243" s="20">
        <f t="shared" si="102"/>
        <v>0</v>
      </c>
      <c r="K243" s="20">
        <f t="shared" si="102"/>
        <v>0</v>
      </c>
      <c r="L243" s="93"/>
      <c r="M243" s="87"/>
    </row>
    <row r="244" spans="1:13" s="16" customFormat="1" ht="15" hidden="1" customHeight="1" outlineLevel="1">
      <c r="A244" s="90"/>
      <c r="B244" s="85"/>
      <c r="C244" s="78"/>
      <c r="D244" s="32" t="s">
        <v>3</v>
      </c>
      <c r="E244" s="33">
        <f>SUM(F244:K244)</f>
        <v>0</v>
      </c>
      <c r="F244" s="20">
        <v>0</v>
      </c>
      <c r="G244" s="20">
        <v>0</v>
      </c>
      <c r="H244" s="20">
        <f t="shared" si="102"/>
        <v>0</v>
      </c>
      <c r="I244" s="20">
        <f t="shared" si="102"/>
        <v>0</v>
      </c>
      <c r="J244" s="20">
        <f t="shared" si="102"/>
        <v>0</v>
      </c>
      <c r="K244" s="20">
        <f t="shared" si="102"/>
        <v>0</v>
      </c>
      <c r="L244" s="93"/>
      <c r="M244" s="87"/>
    </row>
    <row r="245" spans="1:13" s="16" customFormat="1" ht="15" hidden="1" customHeight="1" outlineLevel="1">
      <c r="A245" s="90"/>
      <c r="B245" s="85"/>
      <c r="C245" s="78"/>
      <c r="D245" s="32" t="s">
        <v>4</v>
      </c>
      <c r="E245" s="33">
        <f>SUM(F245:K245)</f>
        <v>0</v>
      </c>
      <c r="F245" s="20">
        <v>0</v>
      </c>
      <c r="G245" s="20">
        <v>0</v>
      </c>
      <c r="H245" s="20">
        <f t="shared" si="102"/>
        <v>0</v>
      </c>
      <c r="I245" s="20">
        <f t="shared" si="102"/>
        <v>0</v>
      </c>
      <c r="J245" s="20">
        <f t="shared" si="102"/>
        <v>0</v>
      </c>
      <c r="K245" s="20">
        <f t="shared" si="102"/>
        <v>0</v>
      </c>
      <c r="L245" s="93"/>
      <c r="M245" s="87"/>
    </row>
    <row r="246" spans="1:13" s="16" customFormat="1" ht="15" hidden="1" customHeight="1" outlineLevel="1">
      <c r="A246" s="91"/>
      <c r="B246" s="86"/>
      <c r="C246" s="79"/>
      <c r="D246" s="32" t="s">
        <v>5</v>
      </c>
      <c r="E246" s="33">
        <f>SUM(F246:K246)</f>
        <v>0</v>
      </c>
      <c r="F246" s="20">
        <v>0</v>
      </c>
      <c r="G246" s="20">
        <v>0</v>
      </c>
      <c r="H246" s="20">
        <f t="shared" si="102"/>
        <v>0</v>
      </c>
      <c r="I246" s="20">
        <f t="shared" si="102"/>
        <v>0</v>
      </c>
      <c r="J246" s="20">
        <f t="shared" si="102"/>
        <v>0</v>
      </c>
      <c r="K246" s="20">
        <f t="shared" si="102"/>
        <v>0</v>
      </c>
      <c r="L246" s="94"/>
      <c r="M246" s="88"/>
    </row>
    <row r="247" spans="1:13" s="16" customFormat="1" ht="15" customHeight="1" outlineLevel="1">
      <c r="A247" s="89" t="s">
        <v>202</v>
      </c>
      <c r="B247" s="84" t="s">
        <v>207</v>
      </c>
      <c r="C247" s="77">
        <v>2023</v>
      </c>
      <c r="D247" s="32" t="s">
        <v>1</v>
      </c>
      <c r="E247" s="33">
        <f>F247+G247+H247+I247+J247+K247</f>
        <v>1925.2</v>
      </c>
      <c r="F247" s="20">
        <f>F248</f>
        <v>1925.2</v>
      </c>
      <c r="G247" s="20">
        <v>0</v>
      </c>
      <c r="H247" s="20">
        <v>0</v>
      </c>
      <c r="I247" s="20">
        <v>0</v>
      </c>
      <c r="J247" s="20">
        <v>0</v>
      </c>
      <c r="K247" s="20">
        <v>0</v>
      </c>
      <c r="L247" s="48"/>
      <c r="M247" s="40"/>
    </row>
    <row r="248" spans="1:13" s="16" customFormat="1" ht="15" customHeight="1" outlineLevel="1">
      <c r="A248" s="90"/>
      <c r="B248" s="85"/>
      <c r="C248" s="78"/>
      <c r="D248" s="32" t="s">
        <v>2</v>
      </c>
      <c r="E248" s="20">
        <f>E258+E253</f>
        <v>1925.2</v>
      </c>
      <c r="F248" s="20">
        <f>F258+F253</f>
        <v>1925.2</v>
      </c>
      <c r="G248" s="20">
        <f t="shared" ref="G248" si="103">G258+G253</f>
        <v>0</v>
      </c>
      <c r="H248" s="20">
        <v>0</v>
      </c>
      <c r="I248" s="20">
        <v>0</v>
      </c>
      <c r="J248" s="20">
        <v>0</v>
      </c>
      <c r="K248" s="20">
        <v>0</v>
      </c>
      <c r="L248" s="48"/>
      <c r="M248" s="40"/>
    </row>
    <row r="249" spans="1:13" s="16" customFormat="1" ht="15" customHeight="1" outlineLevel="1">
      <c r="A249" s="90"/>
      <c r="B249" s="85"/>
      <c r="C249" s="78"/>
      <c r="D249" s="32" t="s">
        <v>3</v>
      </c>
      <c r="E249" s="20">
        <f t="shared" ref="E249:G251" si="104">E259+E254</f>
        <v>0</v>
      </c>
      <c r="F249" s="20">
        <f t="shared" si="104"/>
        <v>0</v>
      </c>
      <c r="G249" s="20">
        <f t="shared" si="104"/>
        <v>0</v>
      </c>
      <c r="H249" s="20">
        <v>0</v>
      </c>
      <c r="I249" s="20">
        <v>0</v>
      </c>
      <c r="J249" s="20">
        <v>0</v>
      </c>
      <c r="K249" s="20">
        <v>0</v>
      </c>
      <c r="L249" s="48"/>
      <c r="M249" s="40"/>
    </row>
    <row r="250" spans="1:13" s="16" customFormat="1" ht="15" customHeight="1" outlineLevel="1">
      <c r="A250" s="90"/>
      <c r="B250" s="85"/>
      <c r="C250" s="78"/>
      <c r="D250" s="32" t="s">
        <v>4</v>
      </c>
      <c r="E250" s="20">
        <f t="shared" si="104"/>
        <v>0</v>
      </c>
      <c r="F250" s="20">
        <f t="shared" si="104"/>
        <v>0</v>
      </c>
      <c r="G250" s="20">
        <f t="shared" si="104"/>
        <v>0</v>
      </c>
      <c r="H250" s="20">
        <v>0</v>
      </c>
      <c r="I250" s="20">
        <v>0</v>
      </c>
      <c r="J250" s="20">
        <v>0</v>
      </c>
      <c r="K250" s="20">
        <v>0</v>
      </c>
      <c r="L250" s="48"/>
      <c r="M250" s="40"/>
    </row>
    <row r="251" spans="1:13" s="16" customFormat="1" ht="15" customHeight="1" outlineLevel="1">
      <c r="A251" s="91"/>
      <c r="B251" s="86"/>
      <c r="C251" s="79"/>
      <c r="D251" s="32" t="s">
        <v>5</v>
      </c>
      <c r="E251" s="20">
        <f t="shared" si="104"/>
        <v>0</v>
      </c>
      <c r="F251" s="20">
        <f t="shared" si="104"/>
        <v>0</v>
      </c>
      <c r="G251" s="20">
        <f t="shared" si="104"/>
        <v>0</v>
      </c>
      <c r="H251" s="20">
        <v>0</v>
      </c>
      <c r="I251" s="20">
        <v>0</v>
      </c>
      <c r="J251" s="20">
        <v>0</v>
      </c>
      <c r="K251" s="20">
        <v>0</v>
      </c>
      <c r="L251" s="48"/>
      <c r="M251" s="40"/>
    </row>
    <row r="252" spans="1:13" s="16" customFormat="1" ht="15" customHeight="1" outlineLevel="1">
      <c r="A252" s="89" t="s">
        <v>212</v>
      </c>
      <c r="B252" s="84" t="s">
        <v>214</v>
      </c>
      <c r="C252" s="77">
        <v>2023</v>
      </c>
      <c r="D252" s="32" t="s">
        <v>1</v>
      </c>
      <c r="E252" s="33">
        <f>F252+G252+H252+I252+J252+K252</f>
        <v>1564.9</v>
      </c>
      <c r="F252" s="20">
        <f>F253</f>
        <v>1564.9</v>
      </c>
      <c r="G252" s="20">
        <v>0</v>
      </c>
      <c r="H252" s="20">
        <v>0</v>
      </c>
      <c r="I252" s="20">
        <v>0</v>
      </c>
      <c r="J252" s="20">
        <v>0</v>
      </c>
      <c r="K252" s="20">
        <v>0</v>
      </c>
      <c r="L252" s="48"/>
      <c r="M252" s="45"/>
    </row>
    <row r="253" spans="1:13" s="16" customFormat="1" ht="15" customHeight="1" outlineLevel="1">
      <c r="A253" s="90"/>
      <c r="B253" s="85"/>
      <c r="C253" s="78"/>
      <c r="D253" s="32" t="s">
        <v>2</v>
      </c>
      <c r="E253" s="33">
        <f>F253+G253+H253+I253+J253+K253</f>
        <v>1564.9</v>
      </c>
      <c r="F253" s="20">
        <v>1564.9</v>
      </c>
      <c r="G253" s="20">
        <v>0</v>
      </c>
      <c r="H253" s="20">
        <v>0</v>
      </c>
      <c r="I253" s="20">
        <v>0</v>
      </c>
      <c r="J253" s="20">
        <v>0</v>
      </c>
      <c r="K253" s="20">
        <v>0</v>
      </c>
      <c r="L253" s="48"/>
      <c r="M253" s="45"/>
    </row>
    <row r="254" spans="1:13" s="16" customFormat="1" ht="15" customHeight="1" outlineLevel="1">
      <c r="A254" s="90"/>
      <c r="B254" s="85"/>
      <c r="C254" s="78"/>
      <c r="D254" s="32" t="s">
        <v>3</v>
      </c>
      <c r="E254" s="33">
        <f>F254+G254+H254+I254+J254+K254</f>
        <v>0</v>
      </c>
      <c r="F254" s="20">
        <v>0</v>
      </c>
      <c r="G254" s="20">
        <v>0</v>
      </c>
      <c r="H254" s="20">
        <v>0</v>
      </c>
      <c r="I254" s="20">
        <v>0</v>
      </c>
      <c r="J254" s="20">
        <v>0</v>
      </c>
      <c r="K254" s="20">
        <v>0</v>
      </c>
      <c r="L254" s="48"/>
      <c r="M254" s="45"/>
    </row>
    <row r="255" spans="1:13" s="16" customFormat="1" ht="15" customHeight="1" outlineLevel="1">
      <c r="A255" s="90"/>
      <c r="B255" s="85"/>
      <c r="C255" s="78"/>
      <c r="D255" s="32" t="s">
        <v>4</v>
      </c>
      <c r="E255" s="33">
        <f t="shared" ref="E255:E256" si="105">F255+G255+H255+I255+J255+K255</f>
        <v>0</v>
      </c>
      <c r="F255" s="20">
        <v>0</v>
      </c>
      <c r="G255" s="20">
        <v>0</v>
      </c>
      <c r="H255" s="20">
        <v>0</v>
      </c>
      <c r="I255" s="20">
        <v>0</v>
      </c>
      <c r="J255" s="20">
        <v>0</v>
      </c>
      <c r="K255" s="20">
        <v>0</v>
      </c>
      <c r="L255" s="48"/>
      <c r="M255" s="45"/>
    </row>
    <row r="256" spans="1:13" s="16" customFormat="1" ht="15" customHeight="1" outlineLevel="1">
      <c r="A256" s="91"/>
      <c r="B256" s="86"/>
      <c r="C256" s="79"/>
      <c r="D256" s="32" t="s">
        <v>5</v>
      </c>
      <c r="E256" s="33">
        <f t="shared" si="105"/>
        <v>0</v>
      </c>
      <c r="F256" s="20">
        <v>0</v>
      </c>
      <c r="G256" s="20">
        <v>0</v>
      </c>
      <c r="H256" s="20">
        <v>0</v>
      </c>
      <c r="I256" s="20">
        <v>0</v>
      </c>
      <c r="J256" s="20">
        <v>0</v>
      </c>
      <c r="K256" s="20">
        <v>0</v>
      </c>
      <c r="L256" s="48"/>
      <c r="M256" s="45"/>
    </row>
    <row r="257" spans="1:13" s="16" customFormat="1" ht="15" customHeight="1" outlineLevel="1">
      <c r="A257" s="89" t="s">
        <v>213</v>
      </c>
      <c r="B257" s="84" t="s">
        <v>215</v>
      </c>
      <c r="C257" s="77">
        <v>2023</v>
      </c>
      <c r="D257" s="32" t="s">
        <v>1</v>
      </c>
      <c r="E257" s="33">
        <f>F257+G257+H257+I257+J257+K257</f>
        <v>360.3</v>
      </c>
      <c r="F257" s="20">
        <f>F258</f>
        <v>360.3</v>
      </c>
      <c r="G257" s="20">
        <v>0</v>
      </c>
      <c r="H257" s="25">
        <f t="shared" ref="H257:K257" si="106">H258+H259+H260+H261</f>
        <v>0</v>
      </c>
      <c r="I257" s="25">
        <f t="shared" si="106"/>
        <v>0</v>
      </c>
      <c r="J257" s="25">
        <f t="shared" si="106"/>
        <v>0</v>
      </c>
      <c r="K257" s="25">
        <f t="shared" si="106"/>
        <v>0</v>
      </c>
      <c r="L257" s="48"/>
      <c r="M257" s="38"/>
    </row>
    <row r="258" spans="1:13" s="16" customFormat="1" ht="15" customHeight="1" outlineLevel="1">
      <c r="A258" s="90"/>
      <c r="B258" s="85"/>
      <c r="C258" s="78"/>
      <c r="D258" s="32" t="s">
        <v>2</v>
      </c>
      <c r="E258" s="33">
        <f>F258+G258+H258+I258+J258+K258</f>
        <v>360.3</v>
      </c>
      <c r="F258" s="20">
        <v>360.3</v>
      </c>
      <c r="G258" s="20">
        <v>0</v>
      </c>
      <c r="H258" s="31">
        <f t="shared" ref="H258:K261" si="107">H263</f>
        <v>0</v>
      </c>
      <c r="I258" s="31">
        <f t="shared" si="107"/>
        <v>0</v>
      </c>
      <c r="J258" s="31">
        <f t="shared" si="107"/>
        <v>0</v>
      </c>
      <c r="K258" s="31">
        <f t="shared" si="107"/>
        <v>0</v>
      </c>
      <c r="L258" s="48"/>
      <c r="M258" s="38"/>
    </row>
    <row r="259" spans="1:13" s="16" customFormat="1" ht="15" customHeight="1" outlineLevel="1">
      <c r="A259" s="90"/>
      <c r="B259" s="85"/>
      <c r="C259" s="78"/>
      <c r="D259" s="32" t="s">
        <v>3</v>
      </c>
      <c r="E259" s="33">
        <f>F259+G259+H259+I259+J259+K259</f>
        <v>0</v>
      </c>
      <c r="F259" s="20">
        <v>0</v>
      </c>
      <c r="G259" s="20">
        <v>0</v>
      </c>
      <c r="H259" s="31">
        <f t="shared" si="107"/>
        <v>0</v>
      </c>
      <c r="I259" s="31">
        <f t="shared" si="107"/>
        <v>0</v>
      </c>
      <c r="J259" s="31">
        <f t="shared" si="107"/>
        <v>0</v>
      </c>
      <c r="K259" s="31">
        <f t="shared" si="107"/>
        <v>0</v>
      </c>
      <c r="L259" s="48"/>
      <c r="M259" s="38"/>
    </row>
    <row r="260" spans="1:13" s="16" customFormat="1" ht="15" customHeight="1" outlineLevel="1">
      <c r="A260" s="90"/>
      <c r="B260" s="85"/>
      <c r="C260" s="78"/>
      <c r="D260" s="32" t="s">
        <v>4</v>
      </c>
      <c r="E260" s="33">
        <f t="shared" ref="E260:E261" si="108">F260+G260+H260+I260+J260+K260</f>
        <v>0</v>
      </c>
      <c r="F260" s="20">
        <v>0</v>
      </c>
      <c r="G260" s="20">
        <v>0</v>
      </c>
      <c r="H260" s="31">
        <f t="shared" si="107"/>
        <v>0</v>
      </c>
      <c r="I260" s="31">
        <f t="shared" si="107"/>
        <v>0</v>
      </c>
      <c r="J260" s="31">
        <f t="shared" si="107"/>
        <v>0</v>
      </c>
      <c r="K260" s="31">
        <f t="shared" si="107"/>
        <v>0</v>
      </c>
      <c r="L260" s="48"/>
      <c r="M260" s="38"/>
    </row>
    <row r="261" spans="1:13" s="16" customFormat="1" ht="71.25" customHeight="1" outlineLevel="1">
      <c r="A261" s="91"/>
      <c r="B261" s="86"/>
      <c r="C261" s="79"/>
      <c r="D261" s="32" t="s">
        <v>5</v>
      </c>
      <c r="E261" s="33">
        <f t="shared" si="108"/>
        <v>0</v>
      </c>
      <c r="F261" s="20">
        <v>0</v>
      </c>
      <c r="G261" s="20">
        <v>0</v>
      </c>
      <c r="H261" s="31">
        <f t="shared" si="107"/>
        <v>0</v>
      </c>
      <c r="I261" s="31">
        <f t="shared" si="107"/>
        <v>0</v>
      </c>
      <c r="J261" s="31">
        <f t="shared" si="107"/>
        <v>0</v>
      </c>
      <c r="K261" s="31">
        <f t="shared" si="107"/>
        <v>0</v>
      </c>
      <c r="L261" s="48"/>
      <c r="M261" s="38"/>
    </row>
    <row r="262" spans="1:13" s="16" customFormat="1" ht="15" customHeight="1">
      <c r="A262" s="89" t="s">
        <v>36</v>
      </c>
      <c r="B262" s="84" t="s">
        <v>64</v>
      </c>
      <c r="C262" s="77" t="s">
        <v>218</v>
      </c>
      <c r="D262" s="32" t="s">
        <v>1</v>
      </c>
      <c r="E262" s="31">
        <f t="shared" ref="E262:K262" si="109">E263+E264+E265+E266</f>
        <v>1229139.5</v>
      </c>
      <c r="F262" s="25">
        <f t="shared" si="109"/>
        <v>818616.9</v>
      </c>
      <c r="G262" s="25">
        <f t="shared" si="109"/>
        <v>410522.6</v>
      </c>
      <c r="H262" s="25">
        <f t="shared" si="109"/>
        <v>0</v>
      </c>
      <c r="I262" s="25">
        <f t="shared" si="109"/>
        <v>0</v>
      </c>
      <c r="J262" s="25">
        <f t="shared" si="109"/>
        <v>0</v>
      </c>
      <c r="K262" s="25">
        <f t="shared" si="109"/>
        <v>0</v>
      </c>
      <c r="L262" s="92" t="s">
        <v>338</v>
      </c>
      <c r="M262" s="95" t="s">
        <v>282</v>
      </c>
    </row>
    <row r="263" spans="1:13" s="16" customFormat="1">
      <c r="A263" s="90"/>
      <c r="B263" s="85"/>
      <c r="C263" s="78"/>
      <c r="D263" s="32" t="s">
        <v>2</v>
      </c>
      <c r="E263" s="31">
        <f>E268</f>
        <v>626345.4</v>
      </c>
      <c r="F263" s="31">
        <f t="shared" ref="F263" si="110">F268</f>
        <v>416965.9</v>
      </c>
      <c r="G263" s="31">
        <f>G268</f>
        <v>209379.5</v>
      </c>
      <c r="H263" s="65">
        <v>0</v>
      </c>
      <c r="I263" s="20">
        <v>0</v>
      </c>
      <c r="J263" s="20">
        <v>0</v>
      </c>
      <c r="K263" s="20">
        <v>0</v>
      </c>
      <c r="L263" s="93"/>
      <c r="M263" s="87"/>
    </row>
    <row r="264" spans="1:13" s="16" customFormat="1">
      <c r="A264" s="90"/>
      <c r="B264" s="85"/>
      <c r="C264" s="78"/>
      <c r="D264" s="32" t="s">
        <v>3</v>
      </c>
      <c r="E264" s="31">
        <f t="shared" ref="E264:G266" si="111">E269</f>
        <v>602794.1</v>
      </c>
      <c r="F264" s="31">
        <f t="shared" si="111"/>
        <v>401651</v>
      </c>
      <c r="G264" s="31">
        <f t="shared" si="111"/>
        <v>201143.1</v>
      </c>
      <c r="H264" s="65">
        <v>0</v>
      </c>
      <c r="I264" s="20">
        <v>0</v>
      </c>
      <c r="J264" s="20">
        <v>0</v>
      </c>
      <c r="K264" s="20">
        <v>0</v>
      </c>
      <c r="L264" s="93"/>
      <c r="M264" s="87"/>
    </row>
    <row r="265" spans="1:13" s="16" customFormat="1">
      <c r="A265" s="90"/>
      <c r="B265" s="85"/>
      <c r="C265" s="78"/>
      <c r="D265" s="32" t="s">
        <v>4</v>
      </c>
      <c r="E265" s="31">
        <f t="shared" si="111"/>
        <v>0</v>
      </c>
      <c r="F265" s="31">
        <f t="shared" si="111"/>
        <v>0</v>
      </c>
      <c r="G265" s="31">
        <f t="shared" si="111"/>
        <v>0</v>
      </c>
      <c r="H265" s="25">
        <f t="shared" ref="H265:K266" si="112">H320+H330+H335</f>
        <v>0</v>
      </c>
      <c r="I265" s="25">
        <f t="shared" si="112"/>
        <v>0</v>
      </c>
      <c r="J265" s="25">
        <f t="shared" si="112"/>
        <v>0</v>
      </c>
      <c r="K265" s="25">
        <f t="shared" si="112"/>
        <v>0</v>
      </c>
      <c r="L265" s="93"/>
      <c r="M265" s="87"/>
    </row>
    <row r="266" spans="1:13" s="16" customFormat="1" ht="21" customHeight="1">
      <c r="A266" s="91"/>
      <c r="B266" s="86"/>
      <c r="C266" s="79"/>
      <c r="D266" s="32" t="s">
        <v>5</v>
      </c>
      <c r="E266" s="31">
        <f t="shared" si="111"/>
        <v>0</v>
      </c>
      <c r="F266" s="31">
        <f t="shared" si="111"/>
        <v>0</v>
      </c>
      <c r="G266" s="31">
        <f t="shared" si="111"/>
        <v>0</v>
      </c>
      <c r="H266" s="25">
        <f t="shared" si="112"/>
        <v>0</v>
      </c>
      <c r="I266" s="25">
        <f t="shared" si="112"/>
        <v>0</v>
      </c>
      <c r="J266" s="25">
        <f t="shared" si="112"/>
        <v>0</v>
      </c>
      <c r="K266" s="25">
        <f t="shared" si="112"/>
        <v>0</v>
      </c>
      <c r="L266" s="93"/>
      <c r="M266" s="87"/>
    </row>
    <row r="267" spans="1:13" s="16" customFormat="1" ht="24.75" customHeight="1">
      <c r="A267" s="89" t="s">
        <v>248</v>
      </c>
      <c r="B267" s="81" t="s">
        <v>249</v>
      </c>
      <c r="C267" s="77" t="s">
        <v>218</v>
      </c>
      <c r="D267" s="32" t="s">
        <v>1</v>
      </c>
      <c r="E267" s="31">
        <f t="shared" ref="E267:K267" si="113">E268+E269+E270+E271</f>
        <v>1229139.5</v>
      </c>
      <c r="F267" s="25">
        <f t="shared" si="113"/>
        <v>818616.9</v>
      </c>
      <c r="G267" s="25">
        <f t="shared" si="113"/>
        <v>410522.6</v>
      </c>
      <c r="H267" s="25">
        <f t="shared" si="113"/>
        <v>0</v>
      </c>
      <c r="I267" s="25">
        <f t="shared" si="113"/>
        <v>0</v>
      </c>
      <c r="J267" s="25">
        <f t="shared" si="113"/>
        <v>0</v>
      </c>
      <c r="K267" s="25">
        <f t="shared" si="113"/>
        <v>0</v>
      </c>
      <c r="L267" s="93"/>
      <c r="M267" s="87"/>
    </row>
    <row r="268" spans="1:13" s="16" customFormat="1" ht="21.75" customHeight="1">
      <c r="A268" s="90"/>
      <c r="B268" s="82"/>
      <c r="C268" s="78"/>
      <c r="D268" s="32" t="s">
        <v>2</v>
      </c>
      <c r="E268" s="31">
        <f>SUM(F268:K268)</f>
        <v>626345.4</v>
      </c>
      <c r="F268" s="50">
        <v>416965.9</v>
      </c>
      <c r="G268" s="31">
        <v>209379.5</v>
      </c>
      <c r="H268" s="49">
        <v>0</v>
      </c>
      <c r="I268" s="20">
        <v>0</v>
      </c>
      <c r="J268" s="20">
        <v>0</v>
      </c>
      <c r="K268" s="20">
        <v>0</v>
      </c>
      <c r="L268" s="93"/>
      <c r="M268" s="87"/>
    </row>
    <row r="269" spans="1:13" s="16" customFormat="1" ht="20.25" customHeight="1">
      <c r="A269" s="90"/>
      <c r="B269" s="82"/>
      <c r="C269" s="78"/>
      <c r="D269" s="32" t="s">
        <v>3</v>
      </c>
      <c r="E269" s="31">
        <f>SUM(F269:K269)</f>
        <v>602794.1</v>
      </c>
      <c r="F269" s="25">
        <v>401651</v>
      </c>
      <c r="G269" s="25">
        <v>201143.1</v>
      </c>
      <c r="H269" s="49">
        <v>0</v>
      </c>
      <c r="I269" s="20">
        <v>0</v>
      </c>
      <c r="J269" s="20">
        <v>0</v>
      </c>
      <c r="K269" s="20">
        <v>0</v>
      </c>
      <c r="L269" s="93"/>
      <c r="M269" s="87"/>
    </row>
    <row r="270" spans="1:13" s="16" customFormat="1" ht="18" customHeight="1">
      <c r="A270" s="90"/>
      <c r="B270" s="82"/>
      <c r="C270" s="78"/>
      <c r="D270" s="32" t="s">
        <v>4</v>
      </c>
      <c r="E270" s="25">
        <f t="shared" ref="E270:K271" si="114">E325+E335+E340</f>
        <v>0</v>
      </c>
      <c r="F270" s="25">
        <f t="shared" si="114"/>
        <v>0</v>
      </c>
      <c r="G270" s="25">
        <v>0</v>
      </c>
      <c r="H270" s="25">
        <f t="shared" si="114"/>
        <v>0</v>
      </c>
      <c r="I270" s="25">
        <f t="shared" si="114"/>
        <v>0</v>
      </c>
      <c r="J270" s="25">
        <f t="shared" si="114"/>
        <v>0</v>
      </c>
      <c r="K270" s="25">
        <f t="shared" si="114"/>
        <v>0</v>
      </c>
      <c r="L270" s="93"/>
      <c r="M270" s="87"/>
    </row>
    <row r="271" spans="1:13" s="16" customFormat="1" ht="18.75" customHeight="1">
      <c r="A271" s="91"/>
      <c r="B271" s="83"/>
      <c r="C271" s="79"/>
      <c r="D271" s="32" t="s">
        <v>5</v>
      </c>
      <c r="E271" s="25">
        <f t="shared" si="114"/>
        <v>0</v>
      </c>
      <c r="F271" s="25">
        <f t="shared" si="114"/>
        <v>0</v>
      </c>
      <c r="G271" s="25">
        <v>0</v>
      </c>
      <c r="H271" s="25">
        <f t="shared" si="114"/>
        <v>0</v>
      </c>
      <c r="I271" s="25">
        <f t="shared" si="114"/>
        <v>0</v>
      </c>
      <c r="J271" s="25">
        <f t="shared" si="114"/>
        <v>0</v>
      </c>
      <c r="K271" s="25">
        <f t="shared" si="114"/>
        <v>0</v>
      </c>
      <c r="L271" s="94"/>
      <c r="M271" s="88"/>
    </row>
    <row r="272" spans="1:13" s="16" customFormat="1" ht="18.75" customHeight="1">
      <c r="A272" s="89" t="s">
        <v>285</v>
      </c>
      <c r="B272" s="84" t="s">
        <v>290</v>
      </c>
      <c r="C272" s="77">
        <v>2024</v>
      </c>
      <c r="D272" s="32" t="s">
        <v>1</v>
      </c>
      <c r="E272" s="31">
        <f>E277</f>
        <v>6567.6</v>
      </c>
      <c r="F272" s="31">
        <f t="shared" ref="F272:K272" si="115">F277</f>
        <v>0</v>
      </c>
      <c r="G272" s="31">
        <f t="shared" si="115"/>
        <v>6567.6</v>
      </c>
      <c r="H272" s="31">
        <f t="shared" si="115"/>
        <v>0</v>
      </c>
      <c r="I272" s="31">
        <f t="shared" si="115"/>
        <v>0</v>
      </c>
      <c r="J272" s="31">
        <f t="shared" si="115"/>
        <v>0</v>
      </c>
      <c r="K272" s="31">
        <f t="shared" si="115"/>
        <v>0</v>
      </c>
      <c r="L272" s="96" t="s">
        <v>291</v>
      </c>
      <c r="M272" s="95" t="s">
        <v>23</v>
      </c>
    </row>
    <row r="273" spans="1:13" s="16" customFormat="1" ht="18.75" customHeight="1">
      <c r="A273" s="90"/>
      <c r="B273" s="85"/>
      <c r="C273" s="78"/>
      <c r="D273" s="32" t="s">
        <v>2</v>
      </c>
      <c r="E273" s="31">
        <f t="shared" ref="E273:K273" si="116">E278</f>
        <v>3283.8</v>
      </c>
      <c r="F273" s="31">
        <f t="shared" si="116"/>
        <v>0</v>
      </c>
      <c r="G273" s="31">
        <f t="shared" si="116"/>
        <v>3283.8</v>
      </c>
      <c r="H273" s="31">
        <f t="shared" si="116"/>
        <v>0</v>
      </c>
      <c r="I273" s="31">
        <f t="shared" si="116"/>
        <v>0</v>
      </c>
      <c r="J273" s="31">
        <f t="shared" si="116"/>
        <v>0</v>
      </c>
      <c r="K273" s="31">
        <f t="shared" si="116"/>
        <v>0</v>
      </c>
      <c r="L273" s="97"/>
      <c r="M273" s="87"/>
    </row>
    <row r="274" spans="1:13" s="16" customFormat="1" ht="18.75" customHeight="1">
      <c r="A274" s="90"/>
      <c r="B274" s="85"/>
      <c r="C274" s="78"/>
      <c r="D274" s="32" t="s">
        <v>3</v>
      </c>
      <c r="E274" s="31">
        <f t="shared" ref="E274:K274" si="117">E279</f>
        <v>3283.8</v>
      </c>
      <c r="F274" s="31">
        <f t="shared" si="117"/>
        <v>0</v>
      </c>
      <c r="G274" s="31">
        <f t="shared" si="117"/>
        <v>3283.8</v>
      </c>
      <c r="H274" s="31">
        <f t="shared" si="117"/>
        <v>0</v>
      </c>
      <c r="I274" s="31">
        <f t="shared" si="117"/>
        <v>0</v>
      </c>
      <c r="J274" s="31">
        <f t="shared" si="117"/>
        <v>0</v>
      </c>
      <c r="K274" s="31">
        <f t="shared" si="117"/>
        <v>0</v>
      </c>
      <c r="L274" s="97"/>
      <c r="M274" s="87"/>
    </row>
    <row r="275" spans="1:13" s="16" customFormat="1" ht="18.75" customHeight="1">
      <c r="A275" s="90"/>
      <c r="B275" s="85"/>
      <c r="C275" s="78"/>
      <c r="D275" s="32" t="s">
        <v>4</v>
      </c>
      <c r="E275" s="31">
        <f t="shared" ref="E275:K275" si="118">E280</f>
        <v>0</v>
      </c>
      <c r="F275" s="31">
        <f t="shared" si="118"/>
        <v>0</v>
      </c>
      <c r="G275" s="31">
        <f t="shared" si="118"/>
        <v>0</v>
      </c>
      <c r="H275" s="31">
        <f t="shared" si="118"/>
        <v>0</v>
      </c>
      <c r="I275" s="31">
        <f t="shared" si="118"/>
        <v>0</v>
      </c>
      <c r="J275" s="31">
        <f t="shared" si="118"/>
        <v>0</v>
      </c>
      <c r="K275" s="31">
        <f t="shared" si="118"/>
        <v>0</v>
      </c>
      <c r="L275" s="97"/>
      <c r="M275" s="87"/>
    </row>
    <row r="276" spans="1:13" s="16" customFormat="1" ht="18.75" customHeight="1">
      <c r="A276" s="91"/>
      <c r="B276" s="86"/>
      <c r="C276" s="79"/>
      <c r="D276" s="32" t="s">
        <v>5</v>
      </c>
      <c r="E276" s="31">
        <f t="shared" ref="E276:K276" si="119">E281</f>
        <v>0</v>
      </c>
      <c r="F276" s="31">
        <f t="shared" si="119"/>
        <v>0</v>
      </c>
      <c r="G276" s="31">
        <f t="shared" si="119"/>
        <v>0</v>
      </c>
      <c r="H276" s="31">
        <f t="shared" si="119"/>
        <v>0</v>
      </c>
      <c r="I276" s="31">
        <f t="shared" si="119"/>
        <v>0</v>
      </c>
      <c r="J276" s="31">
        <f t="shared" si="119"/>
        <v>0</v>
      </c>
      <c r="K276" s="31">
        <f t="shared" si="119"/>
        <v>0</v>
      </c>
      <c r="L276" s="97"/>
      <c r="M276" s="87"/>
    </row>
    <row r="277" spans="1:13" s="16" customFormat="1" ht="18.75" customHeight="1">
      <c r="A277" s="89" t="s">
        <v>286</v>
      </c>
      <c r="B277" s="81" t="s">
        <v>289</v>
      </c>
      <c r="C277" s="77">
        <v>2024</v>
      </c>
      <c r="D277" s="32" t="s">
        <v>1</v>
      </c>
      <c r="E277" s="31">
        <f t="shared" ref="E277:K277" si="120">E278+E279+E280+E281</f>
        <v>6567.6</v>
      </c>
      <c r="F277" s="25">
        <f t="shared" si="120"/>
        <v>0</v>
      </c>
      <c r="G277" s="25">
        <f t="shared" si="120"/>
        <v>6567.6</v>
      </c>
      <c r="H277" s="25">
        <f t="shared" si="120"/>
        <v>0</v>
      </c>
      <c r="I277" s="25">
        <f t="shared" si="120"/>
        <v>0</v>
      </c>
      <c r="J277" s="25">
        <f t="shared" si="120"/>
        <v>0</v>
      </c>
      <c r="K277" s="25">
        <f t="shared" si="120"/>
        <v>0</v>
      </c>
      <c r="L277" s="97"/>
      <c r="M277" s="87"/>
    </row>
    <row r="278" spans="1:13" s="16" customFormat="1" ht="18.75" customHeight="1">
      <c r="A278" s="90"/>
      <c r="B278" s="82"/>
      <c r="C278" s="78"/>
      <c r="D278" s="32" t="s">
        <v>2</v>
      </c>
      <c r="E278" s="31">
        <f>SUM(F278:K278)</f>
        <v>3283.8</v>
      </c>
      <c r="F278" s="50">
        <v>0</v>
      </c>
      <c r="G278" s="20">
        <v>3283.8</v>
      </c>
      <c r="H278" s="65">
        <v>0</v>
      </c>
      <c r="I278" s="20">
        <v>0</v>
      </c>
      <c r="J278" s="20">
        <v>0</v>
      </c>
      <c r="K278" s="20">
        <v>0</v>
      </c>
      <c r="L278" s="97"/>
      <c r="M278" s="87"/>
    </row>
    <row r="279" spans="1:13" s="16" customFormat="1" ht="18.75" customHeight="1">
      <c r="A279" s="90"/>
      <c r="B279" s="82"/>
      <c r="C279" s="78"/>
      <c r="D279" s="32" t="s">
        <v>3</v>
      </c>
      <c r="E279" s="31">
        <f>SUM(F279:K279)</f>
        <v>3283.8</v>
      </c>
      <c r="F279" s="25">
        <v>0</v>
      </c>
      <c r="G279" s="20">
        <v>3283.8</v>
      </c>
      <c r="H279" s="65">
        <v>0</v>
      </c>
      <c r="I279" s="20">
        <v>0</v>
      </c>
      <c r="J279" s="20">
        <v>0</v>
      </c>
      <c r="K279" s="20">
        <v>0</v>
      </c>
      <c r="L279" s="97"/>
      <c r="M279" s="87"/>
    </row>
    <row r="280" spans="1:13" s="16" customFormat="1" ht="18.75" customHeight="1">
      <c r="A280" s="90"/>
      <c r="B280" s="82"/>
      <c r="C280" s="78"/>
      <c r="D280" s="32" t="s">
        <v>4</v>
      </c>
      <c r="E280" s="25">
        <f t="shared" ref="E280:K280" si="121">E325+E335+E340</f>
        <v>0</v>
      </c>
      <c r="F280" s="25">
        <f t="shared" si="121"/>
        <v>0</v>
      </c>
      <c r="G280" s="25">
        <f t="shared" si="121"/>
        <v>0</v>
      </c>
      <c r="H280" s="25">
        <f t="shared" si="121"/>
        <v>0</v>
      </c>
      <c r="I280" s="25">
        <f t="shared" si="121"/>
        <v>0</v>
      </c>
      <c r="J280" s="25">
        <f t="shared" si="121"/>
        <v>0</v>
      </c>
      <c r="K280" s="25">
        <f t="shared" si="121"/>
        <v>0</v>
      </c>
      <c r="L280" s="97"/>
      <c r="M280" s="87"/>
    </row>
    <row r="281" spans="1:13" s="16" customFormat="1" ht="18.75" customHeight="1">
      <c r="A281" s="91"/>
      <c r="B281" s="83"/>
      <c r="C281" s="79"/>
      <c r="D281" s="32" t="s">
        <v>5</v>
      </c>
      <c r="E281" s="25">
        <f t="shared" ref="E281:K281" si="122">E326+E336+E341</f>
        <v>0</v>
      </c>
      <c r="F281" s="25">
        <f t="shared" si="122"/>
        <v>0</v>
      </c>
      <c r="G281" s="25">
        <f t="shared" si="122"/>
        <v>0</v>
      </c>
      <c r="H281" s="25">
        <f t="shared" si="122"/>
        <v>0</v>
      </c>
      <c r="I281" s="25">
        <f t="shared" si="122"/>
        <v>0</v>
      </c>
      <c r="J281" s="25">
        <f t="shared" si="122"/>
        <v>0</v>
      </c>
      <c r="K281" s="25">
        <f t="shared" si="122"/>
        <v>0</v>
      </c>
      <c r="L281" s="98"/>
      <c r="M281" s="88"/>
    </row>
    <row r="282" spans="1:13" s="16" customFormat="1" ht="17.25" customHeight="1">
      <c r="A282" s="89" t="s">
        <v>346</v>
      </c>
      <c r="B282" s="84" t="s">
        <v>349</v>
      </c>
      <c r="C282" s="77">
        <v>2025</v>
      </c>
      <c r="D282" s="32" t="s">
        <v>1</v>
      </c>
      <c r="E282" s="31">
        <f>E283+E284+E285+E286</f>
        <v>119000.6</v>
      </c>
      <c r="F282" s="31">
        <f t="shared" ref="F282:G282" si="123">F287</f>
        <v>0</v>
      </c>
      <c r="G282" s="31">
        <f t="shared" si="123"/>
        <v>0</v>
      </c>
      <c r="H282" s="31">
        <f>H283+H284+H285+H286</f>
        <v>119000.6</v>
      </c>
      <c r="I282" s="31">
        <f t="shared" ref="I282:K282" si="124">I283+I284+I285+I286</f>
        <v>0</v>
      </c>
      <c r="J282" s="31">
        <f t="shared" si="124"/>
        <v>0</v>
      </c>
      <c r="K282" s="31">
        <f t="shared" si="124"/>
        <v>0</v>
      </c>
      <c r="L282" s="96" t="s">
        <v>288</v>
      </c>
      <c r="M282" s="95" t="s">
        <v>23</v>
      </c>
    </row>
    <row r="283" spans="1:13" s="16" customFormat="1" ht="15.75" customHeight="1">
      <c r="A283" s="90"/>
      <c r="B283" s="85"/>
      <c r="C283" s="78"/>
      <c r="D283" s="32" t="s">
        <v>2</v>
      </c>
      <c r="E283" s="31">
        <f t="shared" ref="E283:G283" si="125">E288+E293+E298</f>
        <v>23437.800000000003</v>
      </c>
      <c r="F283" s="31">
        <f t="shared" si="125"/>
        <v>0</v>
      </c>
      <c r="G283" s="31">
        <f t="shared" si="125"/>
        <v>0</v>
      </c>
      <c r="H283" s="31">
        <f>H288+H293+H298</f>
        <v>23437.800000000003</v>
      </c>
      <c r="I283" s="31">
        <f t="shared" ref="I283:K283" si="126">I288+I293+I298</f>
        <v>0</v>
      </c>
      <c r="J283" s="31">
        <f t="shared" si="126"/>
        <v>0</v>
      </c>
      <c r="K283" s="31">
        <f t="shared" si="126"/>
        <v>0</v>
      </c>
      <c r="L283" s="97"/>
      <c r="M283" s="87"/>
    </row>
    <row r="284" spans="1:13" s="16" customFormat="1" ht="14.25" customHeight="1">
      <c r="A284" s="90"/>
      <c r="B284" s="85"/>
      <c r="C284" s="78"/>
      <c r="D284" s="32" t="s">
        <v>3</v>
      </c>
      <c r="E284" s="31">
        <f t="shared" ref="E284:G284" si="127">E289+E294+E299</f>
        <v>23437.9</v>
      </c>
      <c r="F284" s="31">
        <f t="shared" si="127"/>
        <v>0</v>
      </c>
      <c r="G284" s="31">
        <f t="shared" si="127"/>
        <v>0</v>
      </c>
      <c r="H284" s="31">
        <f t="shared" ref="H284:K285" si="128">H289+H294+H299</f>
        <v>23437.9</v>
      </c>
      <c r="I284" s="31">
        <f t="shared" si="128"/>
        <v>0</v>
      </c>
      <c r="J284" s="31">
        <f t="shared" si="128"/>
        <v>0</v>
      </c>
      <c r="K284" s="31">
        <f t="shared" si="128"/>
        <v>0</v>
      </c>
      <c r="L284" s="97"/>
      <c r="M284" s="87"/>
    </row>
    <row r="285" spans="1:13" s="16" customFormat="1" ht="15.75" customHeight="1">
      <c r="A285" s="90"/>
      <c r="B285" s="85"/>
      <c r="C285" s="78"/>
      <c r="D285" s="32" t="s">
        <v>4</v>
      </c>
      <c r="E285" s="31">
        <f t="shared" ref="E285:G285" si="129">E290+E295+E300</f>
        <v>72124.899999999994</v>
      </c>
      <c r="F285" s="31">
        <f t="shared" si="129"/>
        <v>0</v>
      </c>
      <c r="G285" s="31">
        <f t="shared" si="129"/>
        <v>0</v>
      </c>
      <c r="H285" s="31">
        <f t="shared" si="128"/>
        <v>72124.899999999994</v>
      </c>
      <c r="I285" s="31">
        <f t="shared" si="128"/>
        <v>0</v>
      </c>
      <c r="J285" s="31">
        <f t="shared" si="128"/>
        <v>0</v>
      </c>
      <c r="K285" s="31">
        <f t="shared" si="128"/>
        <v>0</v>
      </c>
      <c r="L285" s="97"/>
      <c r="M285" s="87"/>
    </row>
    <row r="286" spans="1:13" s="16" customFormat="1" ht="16.5" customHeight="1">
      <c r="A286" s="91"/>
      <c r="B286" s="86"/>
      <c r="C286" s="79"/>
      <c r="D286" s="32" t="s">
        <v>5</v>
      </c>
      <c r="E286" s="31">
        <f t="shared" ref="E286:G286" si="130">E291+E296</f>
        <v>0</v>
      </c>
      <c r="F286" s="31">
        <f t="shared" si="130"/>
        <v>0</v>
      </c>
      <c r="G286" s="31">
        <f t="shared" si="130"/>
        <v>0</v>
      </c>
      <c r="H286" s="31">
        <f>H291+H296</f>
        <v>0</v>
      </c>
      <c r="I286" s="31">
        <f>I291+I296</f>
        <v>0</v>
      </c>
      <c r="J286" s="31">
        <f>J291+J296</f>
        <v>0</v>
      </c>
      <c r="K286" s="31">
        <f>K291+K296</f>
        <v>0</v>
      </c>
      <c r="L286" s="97"/>
      <c r="M286" s="87"/>
    </row>
    <row r="287" spans="1:13" s="16" customFormat="1" ht="19.5" customHeight="1">
      <c r="A287" s="89" t="s">
        <v>347</v>
      </c>
      <c r="B287" s="81" t="s">
        <v>365</v>
      </c>
      <c r="C287" s="77" t="s">
        <v>366</v>
      </c>
      <c r="D287" s="32" t="s">
        <v>1</v>
      </c>
      <c r="E287" s="68">
        <f t="shared" ref="E287:H287" si="131">E288+E289+E290+E291</f>
        <v>12318.9</v>
      </c>
      <c r="F287" s="69">
        <f t="shared" si="131"/>
        <v>0</v>
      </c>
      <c r="G287" s="69">
        <f t="shared" si="131"/>
        <v>0</v>
      </c>
      <c r="H287" s="69">
        <f t="shared" si="131"/>
        <v>12318.9</v>
      </c>
      <c r="I287" s="25">
        <f t="shared" ref="I287:K287" si="132">I288+I289+I290+I291</f>
        <v>0</v>
      </c>
      <c r="J287" s="25">
        <f t="shared" si="132"/>
        <v>0</v>
      </c>
      <c r="K287" s="25">
        <f t="shared" si="132"/>
        <v>0</v>
      </c>
      <c r="L287" s="97"/>
      <c r="M287" s="87"/>
    </row>
    <row r="288" spans="1:13" s="16" customFormat="1" ht="16.5" customHeight="1">
      <c r="A288" s="90"/>
      <c r="B288" s="82"/>
      <c r="C288" s="78"/>
      <c r="D288" s="32" t="s">
        <v>2</v>
      </c>
      <c r="E288" s="68">
        <f>SUM(F288:K288)</f>
        <v>1909.4</v>
      </c>
      <c r="F288" s="70">
        <v>0</v>
      </c>
      <c r="G288" s="71">
        <v>0</v>
      </c>
      <c r="H288" s="72">
        <v>1909.4</v>
      </c>
      <c r="I288" s="20">
        <v>0</v>
      </c>
      <c r="J288" s="20">
        <v>0</v>
      </c>
      <c r="K288" s="20">
        <v>0</v>
      </c>
      <c r="L288" s="97"/>
      <c r="M288" s="87"/>
    </row>
    <row r="289" spans="1:13" s="16" customFormat="1" ht="15.75" customHeight="1">
      <c r="A289" s="90"/>
      <c r="B289" s="82"/>
      <c r="C289" s="78"/>
      <c r="D289" s="32" t="s">
        <v>3</v>
      </c>
      <c r="E289" s="68">
        <f t="shared" ref="E289:E290" si="133">SUM(F289:K289)</f>
        <v>1909.5</v>
      </c>
      <c r="F289" s="69">
        <v>0</v>
      </c>
      <c r="G289" s="71">
        <v>0</v>
      </c>
      <c r="H289" s="72">
        <v>1909.5</v>
      </c>
      <c r="I289" s="20">
        <v>0</v>
      </c>
      <c r="J289" s="20">
        <v>0</v>
      </c>
      <c r="K289" s="20">
        <v>0</v>
      </c>
      <c r="L289" s="97"/>
      <c r="M289" s="87"/>
    </row>
    <row r="290" spans="1:13" s="16" customFormat="1" ht="15" customHeight="1">
      <c r="A290" s="90"/>
      <c r="B290" s="82"/>
      <c r="C290" s="78"/>
      <c r="D290" s="32" t="s">
        <v>4</v>
      </c>
      <c r="E290" s="68">
        <f t="shared" si="133"/>
        <v>8500</v>
      </c>
      <c r="F290" s="69">
        <f t="shared" ref="F290:H291" si="134">F335+F345+F350</f>
        <v>0</v>
      </c>
      <c r="G290" s="69">
        <f t="shared" si="134"/>
        <v>0</v>
      </c>
      <c r="H290" s="72">
        <f>10409.5-1909.5</f>
        <v>8500</v>
      </c>
      <c r="I290" s="25">
        <f t="shared" ref="I290:K291" si="135">I340+I350+I355</f>
        <v>0</v>
      </c>
      <c r="J290" s="25">
        <f t="shared" si="135"/>
        <v>0</v>
      </c>
      <c r="K290" s="25">
        <f t="shared" si="135"/>
        <v>0</v>
      </c>
      <c r="L290" s="97"/>
      <c r="M290" s="87"/>
    </row>
    <row r="291" spans="1:13" s="16" customFormat="1" ht="17.25" customHeight="1">
      <c r="A291" s="91"/>
      <c r="B291" s="83"/>
      <c r="C291" s="79"/>
      <c r="D291" s="32" t="s">
        <v>5</v>
      </c>
      <c r="E291" s="25">
        <f t="shared" ref="E291" si="136">E331+E341+E346</f>
        <v>0</v>
      </c>
      <c r="F291" s="25">
        <f t="shared" si="134"/>
        <v>0</v>
      </c>
      <c r="G291" s="25">
        <f t="shared" si="134"/>
        <v>0</v>
      </c>
      <c r="H291" s="25">
        <f t="shared" si="134"/>
        <v>0</v>
      </c>
      <c r="I291" s="25">
        <f t="shared" si="135"/>
        <v>0</v>
      </c>
      <c r="J291" s="25">
        <f t="shared" si="135"/>
        <v>0</v>
      </c>
      <c r="K291" s="25">
        <f t="shared" si="135"/>
        <v>0</v>
      </c>
      <c r="L291" s="98"/>
      <c r="M291" s="88"/>
    </row>
    <row r="292" spans="1:13" s="16" customFormat="1" ht="17.25" customHeight="1">
      <c r="A292" s="89" t="s">
        <v>350</v>
      </c>
      <c r="B292" s="81" t="s">
        <v>367</v>
      </c>
      <c r="C292" s="77" t="s">
        <v>366</v>
      </c>
      <c r="D292" s="32" t="s">
        <v>1</v>
      </c>
      <c r="E292" s="31">
        <f t="shared" ref="E292:H292" si="137">E293+E294+E295+E296</f>
        <v>106681.70000000001</v>
      </c>
      <c r="F292" s="25">
        <f t="shared" si="137"/>
        <v>0</v>
      </c>
      <c r="G292" s="25">
        <f t="shared" si="137"/>
        <v>0</v>
      </c>
      <c r="H292" s="25">
        <f t="shared" si="137"/>
        <v>106681.70000000001</v>
      </c>
      <c r="I292" s="25">
        <f t="shared" ref="I292:K292" si="138">I293+I294+I295+I296</f>
        <v>0</v>
      </c>
      <c r="J292" s="25">
        <f t="shared" si="138"/>
        <v>0</v>
      </c>
      <c r="K292" s="25">
        <f t="shared" si="138"/>
        <v>0</v>
      </c>
      <c r="L292" s="97" t="s">
        <v>351</v>
      </c>
      <c r="M292" s="87" t="s">
        <v>282</v>
      </c>
    </row>
    <row r="293" spans="1:13" s="16" customFormat="1" ht="17.25" customHeight="1">
      <c r="A293" s="90"/>
      <c r="B293" s="82"/>
      <c r="C293" s="78"/>
      <c r="D293" s="32" t="s">
        <v>2</v>
      </c>
      <c r="E293" s="31">
        <f>SUM(F293:K293)</f>
        <v>21528.400000000001</v>
      </c>
      <c r="F293" s="50">
        <v>0</v>
      </c>
      <c r="G293" s="20">
        <v>0</v>
      </c>
      <c r="H293" s="31">
        <v>21528.400000000001</v>
      </c>
      <c r="I293" s="20">
        <v>0</v>
      </c>
      <c r="J293" s="20">
        <v>0</v>
      </c>
      <c r="K293" s="20">
        <v>0</v>
      </c>
      <c r="L293" s="97"/>
      <c r="M293" s="87"/>
    </row>
    <row r="294" spans="1:13" s="16" customFormat="1" ht="17.25" customHeight="1">
      <c r="A294" s="90"/>
      <c r="B294" s="82"/>
      <c r="C294" s="78"/>
      <c r="D294" s="32" t="s">
        <v>3</v>
      </c>
      <c r="E294" s="31">
        <f t="shared" ref="E294:E295" si="139">SUM(F294:K294)</f>
        <v>21528.400000000001</v>
      </c>
      <c r="F294" s="25">
        <v>0</v>
      </c>
      <c r="G294" s="20">
        <v>0</v>
      </c>
      <c r="H294" s="31">
        <v>21528.400000000001</v>
      </c>
      <c r="I294" s="20">
        <v>0</v>
      </c>
      <c r="J294" s="20">
        <v>0</v>
      </c>
      <c r="K294" s="20">
        <v>0</v>
      </c>
      <c r="L294" s="97"/>
      <c r="M294" s="87"/>
    </row>
    <row r="295" spans="1:13" s="16" customFormat="1" ht="17.25" customHeight="1">
      <c r="A295" s="90"/>
      <c r="B295" s="82"/>
      <c r="C295" s="78"/>
      <c r="D295" s="32" t="s">
        <v>4</v>
      </c>
      <c r="E295" s="31">
        <f t="shared" si="139"/>
        <v>63624.9</v>
      </c>
      <c r="F295" s="25">
        <f t="shared" ref="F295:H296" si="140">F345+F355+F360</f>
        <v>0</v>
      </c>
      <c r="G295" s="25">
        <f t="shared" si="140"/>
        <v>0</v>
      </c>
      <c r="H295" s="31">
        <v>63624.9</v>
      </c>
      <c r="I295" s="25">
        <f t="shared" ref="I295:K295" si="141">I350+I360+I365</f>
        <v>0</v>
      </c>
      <c r="J295" s="25">
        <f t="shared" si="141"/>
        <v>0</v>
      </c>
      <c r="K295" s="25">
        <f t="shared" si="141"/>
        <v>0</v>
      </c>
      <c r="L295" s="97"/>
      <c r="M295" s="87"/>
    </row>
    <row r="296" spans="1:13" s="16" customFormat="1" ht="17.25" customHeight="1">
      <c r="A296" s="91"/>
      <c r="B296" s="83"/>
      <c r="C296" s="79"/>
      <c r="D296" s="32" t="s">
        <v>5</v>
      </c>
      <c r="E296" s="25">
        <f t="shared" ref="E296" si="142">E341+E351+E356</f>
        <v>0</v>
      </c>
      <c r="F296" s="25">
        <f t="shared" si="140"/>
        <v>0</v>
      </c>
      <c r="G296" s="25">
        <f t="shared" si="140"/>
        <v>0</v>
      </c>
      <c r="H296" s="25">
        <f t="shared" si="140"/>
        <v>0</v>
      </c>
      <c r="I296" s="25">
        <f t="shared" ref="I296:K296" si="143">I351+I361+I366</f>
        <v>0</v>
      </c>
      <c r="J296" s="25">
        <f t="shared" si="143"/>
        <v>0</v>
      </c>
      <c r="K296" s="25">
        <f t="shared" si="143"/>
        <v>0</v>
      </c>
      <c r="L296" s="98"/>
      <c r="M296" s="88"/>
    </row>
    <row r="297" spans="1:13" s="16" customFormat="1" ht="17.25" customHeight="1">
      <c r="A297" s="89" t="s">
        <v>362</v>
      </c>
      <c r="B297" s="81" t="s">
        <v>363</v>
      </c>
      <c r="C297" s="77">
        <v>2025</v>
      </c>
      <c r="D297" s="32" t="s">
        <v>1</v>
      </c>
      <c r="E297" s="31">
        <f t="shared" ref="E297:K297" si="144">E298+E299+E300+E301</f>
        <v>0</v>
      </c>
      <c r="F297" s="25">
        <f t="shared" si="144"/>
        <v>0</v>
      </c>
      <c r="G297" s="25">
        <f t="shared" si="144"/>
        <v>0</v>
      </c>
      <c r="H297" s="25">
        <f t="shared" si="144"/>
        <v>0</v>
      </c>
      <c r="I297" s="25">
        <f t="shared" si="144"/>
        <v>0</v>
      </c>
      <c r="J297" s="25">
        <f t="shared" si="144"/>
        <v>0</v>
      </c>
      <c r="K297" s="25">
        <f t="shared" si="144"/>
        <v>0</v>
      </c>
      <c r="L297" s="96" t="s">
        <v>364</v>
      </c>
      <c r="M297" s="95" t="s">
        <v>95</v>
      </c>
    </row>
    <row r="298" spans="1:13" s="16" customFormat="1" ht="17.25" customHeight="1">
      <c r="A298" s="90"/>
      <c r="B298" s="82"/>
      <c r="C298" s="78"/>
      <c r="D298" s="32" t="s">
        <v>2</v>
      </c>
      <c r="E298" s="31">
        <f>SUM(F298:K298)</f>
        <v>0</v>
      </c>
      <c r="F298" s="50">
        <v>0</v>
      </c>
      <c r="G298" s="20">
        <v>0</v>
      </c>
      <c r="H298" s="20">
        <v>0</v>
      </c>
      <c r="I298" s="20">
        <v>0</v>
      </c>
      <c r="J298" s="20">
        <v>0</v>
      </c>
      <c r="K298" s="20">
        <v>0</v>
      </c>
      <c r="L298" s="97"/>
      <c r="M298" s="87"/>
    </row>
    <row r="299" spans="1:13" s="16" customFormat="1" ht="17.25" customHeight="1">
      <c r="A299" s="90"/>
      <c r="B299" s="82"/>
      <c r="C299" s="78"/>
      <c r="D299" s="32" t="s">
        <v>3</v>
      </c>
      <c r="E299" s="31">
        <f t="shared" ref="E299:E300" si="145">SUM(F299:K299)</f>
        <v>0</v>
      </c>
      <c r="F299" s="25">
        <v>0</v>
      </c>
      <c r="G299" s="20">
        <v>0</v>
      </c>
      <c r="H299" s="20">
        <v>0</v>
      </c>
      <c r="I299" s="20">
        <v>0</v>
      </c>
      <c r="J299" s="20">
        <v>0</v>
      </c>
      <c r="K299" s="20">
        <v>0</v>
      </c>
      <c r="L299" s="97"/>
      <c r="M299" s="87"/>
    </row>
    <row r="300" spans="1:13" s="16" customFormat="1" ht="17.25" customHeight="1">
      <c r="A300" s="90"/>
      <c r="B300" s="82"/>
      <c r="C300" s="78"/>
      <c r="D300" s="32" t="s">
        <v>4</v>
      </c>
      <c r="E300" s="31">
        <f t="shared" si="145"/>
        <v>0</v>
      </c>
      <c r="F300" s="25">
        <f t="shared" ref="F300:K301" si="146">F350+F360+F365</f>
        <v>0</v>
      </c>
      <c r="G300" s="25">
        <f t="shared" si="146"/>
        <v>0</v>
      </c>
      <c r="H300" s="25">
        <f t="shared" si="146"/>
        <v>0</v>
      </c>
      <c r="I300" s="25">
        <f t="shared" si="146"/>
        <v>0</v>
      </c>
      <c r="J300" s="25">
        <f t="shared" si="146"/>
        <v>0</v>
      </c>
      <c r="K300" s="25">
        <f t="shared" si="146"/>
        <v>0</v>
      </c>
      <c r="L300" s="97"/>
      <c r="M300" s="87"/>
    </row>
    <row r="301" spans="1:13" s="16" customFormat="1" ht="17.25" customHeight="1">
      <c r="A301" s="91"/>
      <c r="B301" s="83"/>
      <c r="C301" s="79"/>
      <c r="D301" s="32" t="s">
        <v>5</v>
      </c>
      <c r="E301" s="25">
        <f t="shared" ref="E301" si="147">E346+E356+E361</f>
        <v>0</v>
      </c>
      <c r="F301" s="25">
        <f t="shared" si="146"/>
        <v>0</v>
      </c>
      <c r="G301" s="25">
        <f t="shared" si="146"/>
        <v>0</v>
      </c>
      <c r="H301" s="25">
        <f t="shared" si="146"/>
        <v>0</v>
      </c>
      <c r="I301" s="25">
        <f t="shared" si="146"/>
        <v>0</v>
      </c>
      <c r="J301" s="25">
        <f t="shared" si="146"/>
        <v>0</v>
      </c>
      <c r="K301" s="25">
        <f t="shared" si="146"/>
        <v>0</v>
      </c>
      <c r="L301" s="98"/>
      <c r="M301" s="88"/>
    </row>
    <row r="302" spans="1:13" s="16" customFormat="1" ht="17.25" customHeight="1">
      <c r="A302" s="89" t="s">
        <v>352</v>
      </c>
      <c r="B302" s="84" t="s">
        <v>353</v>
      </c>
      <c r="C302" s="77">
        <v>2025</v>
      </c>
      <c r="D302" s="32" t="s">
        <v>1</v>
      </c>
      <c r="E302" s="31">
        <f>E303+E304+E305+E306</f>
        <v>0</v>
      </c>
      <c r="F302" s="31">
        <f t="shared" ref="F302:G306" si="148">F307</f>
        <v>0</v>
      </c>
      <c r="G302" s="31">
        <f t="shared" si="148"/>
        <v>0</v>
      </c>
      <c r="H302" s="31">
        <f>H303+H304+H305+H306</f>
        <v>0</v>
      </c>
      <c r="I302" s="31">
        <f t="shared" ref="I302:K302" si="149">I303+I304+I305+I306</f>
        <v>0</v>
      </c>
      <c r="J302" s="31">
        <f t="shared" si="149"/>
        <v>0</v>
      </c>
      <c r="K302" s="31">
        <f t="shared" si="149"/>
        <v>0</v>
      </c>
      <c r="L302" s="96" t="s">
        <v>354</v>
      </c>
      <c r="M302" s="84" t="s">
        <v>355</v>
      </c>
    </row>
    <row r="303" spans="1:13" s="16" customFormat="1" ht="17.25" customHeight="1">
      <c r="A303" s="90"/>
      <c r="B303" s="85"/>
      <c r="C303" s="78"/>
      <c r="D303" s="32" t="s">
        <v>2</v>
      </c>
      <c r="E303" s="31">
        <f>E308+E313</f>
        <v>0</v>
      </c>
      <c r="F303" s="31">
        <f t="shared" si="148"/>
        <v>0</v>
      </c>
      <c r="G303" s="31">
        <f t="shared" si="148"/>
        <v>0</v>
      </c>
      <c r="H303" s="31">
        <f>H308+H313</f>
        <v>0</v>
      </c>
      <c r="I303" s="31">
        <f t="shared" ref="I303:K303" si="150">I308+I313</f>
        <v>0</v>
      </c>
      <c r="J303" s="31">
        <f t="shared" si="150"/>
        <v>0</v>
      </c>
      <c r="K303" s="31">
        <f t="shared" si="150"/>
        <v>0</v>
      </c>
      <c r="L303" s="97"/>
      <c r="M303" s="85"/>
    </row>
    <row r="304" spans="1:13" s="16" customFormat="1" ht="17.25" customHeight="1">
      <c r="A304" s="90"/>
      <c r="B304" s="85"/>
      <c r="C304" s="78"/>
      <c r="D304" s="32" t="s">
        <v>3</v>
      </c>
      <c r="E304" s="68">
        <f t="shared" ref="E304:E306" si="151">E309+E314</f>
        <v>0</v>
      </c>
      <c r="F304" s="68">
        <f t="shared" si="148"/>
        <v>0</v>
      </c>
      <c r="G304" s="68">
        <f t="shared" ref="G304:K306" si="152">G309+G314</f>
        <v>0</v>
      </c>
      <c r="H304" s="68">
        <f t="shared" si="152"/>
        <v>0</v>
      </c>
      <c r="I304" s="31">
        <f t="shared" si="152"/>
        <v>0</v>
      </c>
      <c r="J304" s="31">
        <f t="shared" si="152"/>
        <v>0</v>
      </c>
      <c r="K304" s="31">
        <f t="shared" si="152"/>
        <v>0</v>
      </c>
      <c r="L304" s="97"/>
      <c r="M304" s="85"/>
    </row>
    <row r="305" spans="1:13" s="16" customFormat="1" ht="17.25" customHeight="1">
      <c r="A305" s="90"/>
      <c r="B305" s="85"/>
      <c r="C305" s="78"/>
      <c r="D305" s="32" t="s">
        <v>4</v>
      </c>
      <c r="E305" s="68">
        <f t="shared" si="151"/>
        <v>0</v>
      </c>
      <c r="F305" s="68">
        <f t="shared" si="148"/>
        <v>0</v>
      </c>
      <c r="G305" s="68">
        <f t="shared" si="148"/>
        <v>0</v>
      </c>
      <c r="H305" s="68">
        <f t="shared" si="152"/>
        <v>0</v>
      </c>
      <c r="I305" s="31">
        <f t="shared" si="152"/>
        <v>0</v>
      </c>
      <c r="J305" s="31">
        <f t="shared" si="152"/>
        <v>0</v>
      </c>
      <c r="K305" s="31">
        <f t="shared" si="152"/>
        <v>0</v>
      </c>
      <c r="L305" s="97"/>
      <c r="M305" s="85"/>
    </row>
    <row r="306" spans="1:13" s="16" customFormat="1" ht="17.25" customHeight="1">
      <c r="A306" s="91"/>
      <c r="B306" s="86"/>
      <c r="C306" s="79"/>
      <c r="D306" s="32" t="s">
        <v>5</v>
      </c>
      <c r="E306" s="68">
        <f t="shared" si="151"/>
        <v>0</v>
      </c>
      <c r="F306" s="68">
        <f t="shared" si="148"/>
        <v>0</v>
      </c>
      <c r="G306" s="68">
        <f t="shared" si="148"/>
        <v>0</v>
      </c>
      <c r="H306" s="68">
        <f t="shared" si="152"/>
        <v>0</v>
      </c>
      <c r="I306" s="31">
        <f t="shared" si="152"/>
        <v>0</v>
      </c>
      <c r="J306" s="31">
        <f t="shared" si="152"/>
        <v>0</v>
      </c>
      <c r="K306" s="31">
        <f t="shared" si="152"/>
        <v>0</v>
      </c>
      <c r="L306" s="98"/>
      <c r="M306" s="86"/>
    </row>
    <row r="307" spans="1:13" s="16" customFormat="1" ht="17.25" customHeight="1">
      <c r="A307" s="89" t="s">
        <v>356</v>
      </c>
      <c r="B307" s="81" t="s">
        <v>357</v>
      </c>
      <c r="C307" s="77">
        <v>2025</v>
      </c>
      <c r="D307" s="32" t="s">
        <v>1</v>
      </c>
      <c r="E307" s="68">
        <f t="shared" ref="E307:K307" si="153">E308+E309+E310+E311</f>
        <v>0</v>
      </c>
      <c r="F307" s="69">
        <f t="shared" si="153"/>
        <v>0</v>
      </c>
      <c r="G307" s="69">
        <f t="shared" si="153"/>
        <v>0</v>
      </c>
      <c r="H307" s="69">
        <f t="shared" si="153"/>
        <v>0</v>
      </c>
      <c r="I307" s="25">
        <f t="shared" si="153"/>
        <v>0</v>
      </c>
      <c r="J307" s="25">
        <f t="shared" si="153"/>
        <v>0</v>
      </c>
      <c r="K307" s="25">
        <f t="shared" si="153"/>
        <v>0</v>
      </c>
      <c r="L307" s="96" t="s">
        <v>358</v>
      </c>
      <c r="M307" s="95" t="s">
        <v>27</v>
      </c>
    </row>
    <row r="308" spans="1:13" s="16" customFormat="1" ht="17.25" customHeight="1">
      <c r="A308" s="90"/>
      <c r="B308" s="82"/>
      <c r="C308" s="78"/>
      <c r="D308" s="32" t="s">
        <v>2</v>
      </c>
      <c r="E308" s="68">
        <f>SUM(F308:K308)</f>
        <v>0</v>
      </c>
      <c r="F308" s="70">
        <v>0</v>
      </c>
      <c r="G308" s="71">
        <v>0</v>
      </c>
      <c r="H308" s="71">
        <v>0</v>
      </c>
      <c r="I308" s="20">
        <v>0</v>
      </c>
      <c r="J308" s="20">
        <v>0</v>
      </c>
      <c r="K308" s="20">
        <v>0</v>
      </c>
      <c r="L308" s="97"/>
      <c r="M308" s="87"/>
    </row>
    <row r="309" spans="1:13" s="16" customFormat="1" ht="17.25" customHeight="1">
      <c r="A309" s="90"/>
      <c r="B309" s="82"/>
      <c r="C309" s="78"/>
      <c r="D309" s="32" t="s">
        <v>3</v>
      </c>
      <c r="E309" s="68">
        <f t="shared" ref="E309:E310" si="154">SUM(F309:K309)</f>
        <v>0</v>
      </c>
      <c r="F309" s="69">
        <v>0</v>
      </c>
      <c r="G309" s="71">
        <v>0</v>
      </c>
      <c r="H309" s="71">
        <v>0</v>
      </c>
      <c r="I309" s="20">
        <v>0</v>
      </c>
      <c r="J309" s="20">
        <v>0</v>
      </c>
      <c r="K309" s="20">
        <v>0</v>
      </c>
      <c r="L309" s="97"/>
      <c r="M309" s="87"/>
    </row>
    <row r="310" spans="1:13" s="16" customFormat="1" ht="17.25" customHeight="1">
      <c r="A310" s="90"/>
      <c r="B310" s="82"/>
      <c r="C310" s="78"/>
      <c r="D310" s="32" t="s">
        <v>4</v>
      </c>
      <c r="E310" s="68">
        <f t="shared" si="154"/>
        <v>0</v>
      </c>
      <c r="F310" s="69">
        <f t="shared" ref="F310:K311" si="155">F350+F360+F365</f>
        <v>0</v>
      </c>
      <c r="G310" s="69">
        <f t="shared" si="155"/>
        <v>0</v>
      </c>
      <c r="H310" s="69">
        <f t="shared" si="155"/>
        <v>0</v>
      </c>
      <c r="I310" s="25">
        <f t="shared" si="155"/>
        <v>0</v>
      </c>
      <c r="J310" s="25">
        <f t="shared" si="155"/>
        <v>0</v>
      </c>
      <c r="K310" s="25">
        <f t="shared" si="155"/>
        <v>0</v>
      </c>
      <c r="L310" s="97"/>
      <c r="M310" s="87"/>
    </row>
    <row r="311" spans="1:13" s="16" customFormat="1" ht="17.25" customHeight="1">
      <c r="A311" s="91"/>
      <c r="B311" s="83"/>
      <c r="C311" s="79"/>
      <c r="D311" s="32" t="s">
        <v>5</v>
      </c>
      <c r="E311" s="25">
        <f t="shared" ref="E311" si="156">E346+E356+E361</f>
        <v>0</v>
      </c>
      <c r="F311" s="25">
        <f t="shared" si="155"/>
        <v>0</v>
      </c>
      <c r="G311" s="25">
        <f t="shared" si="155"/>
        <v>0</v>
      </c>
      <c r="H311" s="25">
        <f t="shared" si="155"/>
        <v>0</v>
      </c>
      <c r="I311" s="25">
        <f t="shared" si="155"/>
        <v>0</v>
      </c>
      <c r="J311" s="25">
        <f t="shared" si="155"/>
        <v>0</v>
      </c>
      <c r="K311" s="25">
        <f t="shared" si="155"/>
        <v>0</v>
      </c>
      <c r="L311" s="98"/>
      <c r="M311" s="88"/>
    </row>
    <row r="312" spans="1:13" s="16" customFormat="1" ht="17.25" customHeight="1">
      <c r="A312" s="89" t="s">
        <v>359</v>
      </c>
      <c r="B312" s="81" t="s">
        <v>360</v>
      </c>
      <c r="C312" s="77">
        <v>2025</v>
      </c>
      <c r="D312" s="32" t="s">
        <v>1</v>
      </c>
      <c r="E312" s="31">
        <f t="shared" ref="E312:K312" si="157">E313+E314+E315+E316</f>
        <v>0</v>
      </c>
      <c r="F312" s="25">
        <f t="shared" si="157"/>
        <v>0</v>
      </c>
      <c r="G312" s="25">
        <f t="shared" si="157"/>
        <v>0</v>
      </c>
      <c r="H312" s="25">
        <f t="shared" si="157"/>
        <v>0</v>
      </c>
      <c r="I312" s="25">
        <f t="shared" si="157"/>
        <v>0</v>
      </c>
      <c r="J312" s="25">
        <f t="shared" si="157"/>
        <v>0</v>
      </c>
      <c r="K312" s="25">
        <f t="shared" si="157"/>
        <v>0</v>
      </c>
      <c r="L312" s="96" t="s">
        <v>361</v>
      </c>
      <c r="M312" s="95" t="s">
        <v>282</v>
      </c>
    </row>
    <row r="313" spans="1:13" s="16" customFormat="1" ht="17.25" customHeight="1">
      <c r="A313" s="90"/>
      <c r="B313" s="82"/>
      <c r="C313" s="78"/>
      <c r="D313" s="32" t="s">
        <v>2</v>
      </c>
      <c r="E313" s="31">
        <f>SUM(F313:K313)</f>
        <v>0</v>
      </c>
      <c r="F313" s="50">
        <v>0</v>
      </c>
      <c r="G313" s="20">
        <v>0</v>
      </c>
      <c r="H313" s="20">
        <v>0</v>
      </c>
      <c r="I313" s="20">
        <v>0</v>
      </c>
      <c r="J313" s="20">
        <v>0</v>
      </c>
      <c r="K313" s="20">
        <v>0</v>
      </c>
      <c r="L313" s="97"/>
      <c r="M313" s="87"/>
    </row>
    <row r="314" spans="1:13" s="16" customFormat="1" ht="17.25" customHeight="1">
      <c r="A314" s="90"/>
      <c r="B314" s="82"/>
      <c r="C314" s="78"/>
      <c r="D314" s="32" t="s">
        <v>3</v>
      </c>
      <c r="E314" s="31">
        <f t="shared" ref="E314:E315" si="158">SUM(F314:K314)</f>
        <v>0</v>
      </c>
      <c r="F314" s="25">
        <v>0</v>
      </c>
      <c r="G314" s="20">
        <v>0</v>
      </c>
      <c r="H314" s="20">
        <v>0</v>
      </c>
      <c r="I314" s="20">
        <v>0</v>
      </c>
      <c r="J314" s="20">
        <v>0</v>
      </c>
      <c r="K314" s="20">
        <v>0</v>
      </c>
      <c r="L314" s="97"/>
      <c r="M314" s="87"/>
    </row>
    <row r="315" spans="1:13" s="16" customFormat="1" ht="17.25" customHeight="1">
      <c r="A315" s="90"/>
      <c r="B315" s="82"/>
      <c r="C315" s="78"/>
      <c r="D315" s="32" t="s">
        <v>4</v>
      </c>
      <c r="E315" s="31">
        <f t="shared" si="158"/>
        <v>0</v>
      </c>
      <c r="F315" s="25">
        <f t="shared" ref="F315:K316" si="159">F360+F370+F375</f>
        <v>0</v>
      </c>
      <c r="G315" s="25">
        <f t="shared" si="159"/>
        <v>0</v>
      </c>
      <c r="H315" s="25">
        <f t="shared" si="159"/>
        <v>0</v>
      </c>
      <c r="I315" s="25">
        <f t="shared" si="159"/>
        <v>0</v>
      </c>
      <c r="J315" s="25">
        <f t="shared" si="159"/>
        <v>0</v>
      </c>
      <c r="K315" s="25">
        <f t="shared" si="159"/>
        <v>0</v>
      </c>
      <c r="L315" s="97"/>
      <c r="M315" s="87"/>
    </row>
    <row r="316" spans="1:13" s="16" customFormat="1" ht="17.25" customHeight="1">
      <c r="A316" s="91"/>
      <c r="B316" s="83"/>
      <c r="C316" s="79"/>
      <c r="D316" s="32" t="s">
        <v>5</v>
      </c>
      <c r="E316" s="25">
        <f t="shared" ref="E316" si="160">E356+E366+E371</f>
        <v>0</v>
      </c>
      <c r="F316" s="25">
        <f t="shared" si="159"/>
        <v>0</v>
      </c>
      <c r="G316" s="25">
        <f t="shared" si="159"/>
        <v>0</v>
      </c>
      <c r="H316" s="25">
        <f t="shared" si="159"/>
        <v>0</v>
      </c>
      <c r="I316" s="25">
        <f t="shared" si="159"/>
        <v>0</v>
      </c>
      <c r="J316" s="25">
        <f t="shared" si="159"/>
        <v>0</v>
      </c>
      <c r="K316" s="25">
        <f t="shared" si="159"/>
        <v>0</v>
      </c>
      <c r="L316" s="98"/>
      <c r="M316" s="88"/>
    </row>
    <row r="317" spans="1:13" s="16" customFormat="1" ht="24.95" customHeight="1">
      <c r="A317" s="89">
        <v>2</v>
      </c>
      <c r="B317" s="103" t="s">
        <v>10</v>
      </c>
      <c r="C317" s="77" t="s">
        <v>35</v>
      </c>
      <c r="D317" s="28" t="s">
        <v>1</v>
      </c>
      <c r="E317" s="30">
        <f t="shared" ref="E317:K317" si="161">E318+E319+E320+E321</f>
        <v>371834.8</v>
      </c>
      <c r="F317" s="51">
        <f t="shared" si="161"/>
        <v>70512.299999999988</v>
      </c>
      <c r="G317" s="19">
        <f t="shared" si="161"/>
        <v>84444.700000000012</v>
      </c>
      <c r="H317" s="19">
        <f t="shared" si="161"/>
        <v>54458.499999999993</v>
      </c>
      <c r="I317" s="19">
        <f t="shared" si="161"/>
        <v>54458.499999999993</v>
      </c>
      <c r="J317" s="19">
        <f t="shared" si="161"/>
        <v>54458.499999999993</v>
      </c>
      <c r="K317" s="19">
        <f t="shared" si="161"/>
        <v>53502.3</v>
      </c>
      <c r="L317" s="74" t="s">
        <v>318</v>
      </c>
      <c r="M317" s="95" t="s">
        <v>210</v>
      </c>
    </row>
    <row r="318" spans="1:13" s="16" customFormat="1" ht="25.5" customHeight="1">
      <c r="A318" s="90"/>
      <c r="B318" s="104"/>
      <c r="C318" s="78"/>
      <c r="D318" s="28" t="s">
        <v>2</v>
      </c>
      <c r="E318" s="30">
        <f t="shared" ref="E318:K321" si="162">E323+E348+E368</f>
        <v>257867.59999999998</v>
      </c>
      <c r="F318" s="51">
        <f t="shared" si="162"/>
        <v>36629.599999999999</v>
      </c>
      <c r="G318" s="19">
        <f t="shared" si="162"/>
        <v>44879.8</v>
      </c>
      <c r="H318" s="19">
        <f t="shared" si="162"/>
        <v>44400.899999999994</v>
      </c>
      <c r="I318" s="19">
        <f t="shared" si="162"/>
        <v>44400.899999999994</v>
      </c>
      <c r="J318" s="19">
        <f t="shared" si="162"/>
        <v>44400.899999999994</v>
      </c>
      <c r="K318" s="19">
        <f t="shared" si="162"/>
        <v>43155.5</v>
      </c>
      <c r="L318" s="75"/>
      <c r="M318" s="87"/>
    </row>
    <row r="319" spans="1:13" s="16" customFormat="1" ht="27" customHeight="1">
      <c r="A319" s="90"/>
      <c r="B319" s="104"/>
      <c r="C319" s="78"/>
      <c r="D319" s="28" t="s">
        <v>3</v>
      </c>
      <c r="E319" s="30">
        <f t="shared" si="162"/>
        <v>113967.2</v>
      </c>
      <c r="F319" s="51">
        <f t="shared" si="162"/>
        <v>33882.699999999997</v>
      </c>
      <c r="G319" s="19">
        <f t="shared" si="162"/>
        <v>39564.9</v>
      </c>
      <c r="H319" s="19">
        <f t="shared" si="162"/>
        <v>10057.6</v>
      </c>
      <c r="I319" s="19">
        <f t="shared" si="162"/>
        <v>10057.6</v>
      </c>
      <c r="J319" s="19">
        <f t="shared" si="162"/>
        <v>10057.6</v>
      </c>
      <c r="K319" s="19">
        <f t="shared" si="162"/>
        <v>10346.799999999999</v>
      </c>
      <c r="L319" s="75"/>
      <c r="M319" s="87"/>
    </row>
    <row r="320" spans="1:13" s="16" customFormat="1" ht="18.75" customHeight="1">
      <c r="A320" s="90"/>
      <c r="B320" s="104"/>
      <c r="C320" s="78"/>
      <c r="D320" s="28" t="s">
        <v>4</v>
      </c>
      <c r="E320" s="30">
        <f t="shared" si="162"/>
        <v>0</v>
      </c>
      <c r="F320" s="51">
        <f t="shared" si="162"/>
        <v>0</v>
      </c>
      <c r="G320" s="19">
        <f t="shared" si="162"/>
        <v>0</v>
      </c>
      <c r="H320" s="19">
        <f t="shared" si="162"/>
        <v>0</v>
      </c>
      <c r="I320" s="19">
        <f t="shared" si="162"/>
        <v>0</v>
      </c>
      <c r="J320" s="19">
        <f t="shared" si="162"/>
        <v>0</v>
      </c>
      <c r="K320" s="19">
        <f t="shared" si="162"/>
        <v>0</v>
      </c>
      <c r="L320" s="75"/>
      <c r="M320" s="87"/>
    </row>
    <row r="321" spans="1:13" s="16" customFormat="1" ht="94.5" customHeight="1">
      <c r="A321" s="91"/>
      <c r="B321" s="105"/>
      <c r="C321" s="79"/>
      <c r="D321" s="28" t="s">
        <v>5</v>
      </c>
      <c r="E321" s="30">
        <f t="shared" si="162"/>
        <v>0</v>
      </c>
      <c r="F321" s="51">
        <f t="shared" si="162"/>
        <v>0</v>
      </c>
      <c r="G321" s="19">
        <f t="shared" si="162"/>
        <v>0</v>
      </c>
      <c r="H321" s="19">
        <f t="shared" si="162"/>
        <v>0</v>
      </c>
      <c r="I321" s="19">
        <f t="shared" si="162"/>
        <v>0</v>
      </c>
      <c r="J321" s="19">
        <f t="shared" si="162"/>
        <v>0</v>
      </c>
      <c r="K321" s="19">
        <f t="shared" si="162"/>
        <v>0</v>
      </c>
      <c r="L321" s="76"/>
      <c r="M321" s="88"/>
    </row>
    <row r="322" spans="1:13" s="16" customFormat="1" ht="15" customHeight="1">
      <c r="A322" s="89" t="s">
        <v>11</v>
      </c>
      <c r="B322" s="84" t="s">
        <v>189</v>
      </c>
      <c r="C322" s="77" t="s">
        <v>35</v>
      </c>
      <c r="D322" s="32" t="s">
        <v>1</v>
      </c>
      <c r="E322" s="33">
        <f t="shared" ref="E322:K322" si="163">E323+E324+E325+E326</f>
        <v>47822.799999999996</v>
      </c>
      <c r="F322" s="52">
        <f t="shared" si="163"/>
        <v>10122</v>
      </c>
      <c r="G322" s="20">
        <f t="shared" si="163"/>
        <v>6637.9</v>
      </c>
      <c r="H322" s="20">
        <f t="shared" si="163"/>
        <v>7401.7999999999993</v>
      </c>
      <c r="I322" s="20">
        <f t="shared" si="163"/>
        <v>7401.7999999999993</v>
      </c>
      <c r="J322" s="20">
        <f t="shared" si="163"/>
        <v>7401.7999999999993</v>
      </c>
      <c r="K322" s="20">
        <f t="shared" si="163"/>
        <v>8857.5</v>
      </c>
      <c r="L322" s="74" t="s">
        <v>319</v>
      </c>
      <c r="M322" s="112" t="s">
        <v>26</v>
      </c>
    </row>
    <row r="323" spans="1:13" s="16" customFormat="1">
      <c r="A323" s="90"/>
      <c r="B323" s="85"/>
      <c r="C323" s="78"/>
      <c r="D323" s="32" t="s">
        <v>2</v>
      </c>
      <c r="E323" s="33">
        <f t="shared" ref="E323:K326" si="164">E328+E333+E338+E343</f>
        <v>47822.799999999996</v>
      </c>
      <c r="F323" s="52">
        <f t="shared" si="164"/>
        <v>10122</v>
      </c>
      <c r="G323" s="20">
        <f t="shared" si="164"/>
        <v>6637.9</v>
      </c>
      <c r="H323" s="20">
        <f t="shared" si="164"/>
        <v>7401.7999999999993</v>
      </c>
      <c r="I323" s="20">
        <f t="shared" si="164"/>
        <v>7401.7999999999993</v>
      </c>
      <c r="J323" s="20">
        <f t="shared" si="164"/>
        <v>7401.7999999999993</v>
      </c>
      <c r="K323" s="20">
        <f t="shared" si="164"/>
        <v>8857.5</v>
      </c>
      <c r="L323" s="75"/>
      <c r="M323" s="113"/>
    </row>
    <row r="324" spans="1:13" s="16" customFormat="1">
      <c r="A324" s="90"/>
      <c r="B324" s="85"/>
      <c r="C324" s="78"/>
      <c r="D324" s="32" t="s">
        <v>3</v>
      </c>
      <c r="E324" s="33">
        <f t="shared" ref="E324:K324" si="165">E329+E334+E339+E344</f>
        <v>0</v>
      </c>
      <c r="F324" s="52">
        <f t="shared" si="164"/>
        <v>0</v>
      </c>
      <c r="G324" s="20">
        <f t="shared" si="165"/>
        <v>0</v>
      </c>
      <c r="H324" s="20">
        <f t="shared" si="164"/>
        <v>0</v>
      </c>
      <c r="I324" s="20">
        <f t="shared" si="164"/>
        <v>0</v>
      </c>
      <c r="J324" s="20">
        <f t="shared" si="164"/>
        <v>0</v>
      </c>
      <c r="K324" s="20">
        <f t="shared" si="165"/>
        <v>0</v>
      </c>
      <c r="L324" s="75"/>
      <c r="M324" s="113"/>
    </row>
    <row r="325" spans="1:13" s="16" customFormat="1">
      <c r="A325" s="90"/>
      <c r="B325" s="85"/>
      <c r="C325" s="78"/>
      <c r="D325" s="32" t="s">
        <v>4</v>
      </c>
      <c r="E325" s="33">
        <f t="shared" ref="E325:K325" si="166">E330+E335+E340+E345</f>
        <v>0</v>
      </c>
      <c r="F325" s="52">
        <f t="shared" si="164"/>
        <v>0</v>
      </c>
      <c r="G325" s="20">
        <f t="shared" si="166"/>
        <v>0</v>
      </c>
      <c r="H325" s="20">
        <f t="shared" si="164"/>
        <v>0</v>
      </c>
      <c r="I325" s="20">
        <f t="shared" si="164"/>
        <v>0</v>
      </c>
      <c r="J325" s="20">
        <f t="shared" si="164"/>
        <v>0</v>
      </c>
      <c r="K325" s="20">
        <f t="shared" si="166"/>
        <v>0</v>
      </c>
      <c r="L325" s="75"/>
      <c r="M325" s="113"/>
    </row>
    <row r="326" spans="1:13" s="16" customFormat="1" ht="23.25" customHeight="1">
      <c r="A326" s="91"/>
      <c r="B326" s="86"/>
      <c r="C326" s="79"/>
      <c r="D326" s="32" t="s">
        <v>5</v>
      </c>
      <c r="E326" s="33">
        <f t="shared" ref="E326:K326" si="167">E331+E336+E341+E346</f>
        <v>0</v>
      </c>
      <c r="F326" s="52">
        <f t="shared" si="164"/>
        <v>0</v>
      </c>
      <c r="G326" s="20">
        <f t="shared" si="167"/>
        <v>0</v>
      </c>
      <c r="H326" s="20">
        <f t="shared" si="164"/>
        <v>0</v>
      </c>
      <c r="I326" s="20">
        <f t="shared" si="164"/>
        <v>0</v>
      </c>
      <c r="J326" s="20">
        <f t="shared" si="164"/>
        <v>0</v>
      </c>
      <c r="K326" s="20">
        <f t="shared" si="167"/>
        <v>0</v>
      </c>
      <c r="L326" s="76"/>
      <c r="M326" s="122"/>
    </row>
    <row r="327" spans="1:13" s="16" customFormat="1" ht="15" customHeight="1">
      <c r="A327" s="89" t="s">
        <v>155</v>
      </c>
      <c r="B327" s="84" t="s">
        <v>119</v>
      </c>
      <c r="C327" s="77" t="s">
        <v>35</v>
      </c>
      <c r="D327" s="32" t="s">
        <v>1</v>
      </c>
      <c r="E327" s="33">
        <f>SUM(E328:E331)</f>
        <v>19963.3</v>
      </c>
      <c r="F327" s="52">
        <f>SUM(F328:F331)</f>
        <v>5062.8</v>
      </c>
      <c r="G327" s="20">
        <f>SUM(G328:G331)</f>
        <v>1956.5</v>
      </c>
      <c r="H327" s="20">
        <f>SUM(H328:H331)</f>
        <v>2992.4</v>
      </c>
      <c r="I327" s="20">
        <f t="shared" ref="I327:J327" si="168">SUM(I328:I331)</f>
        <v>2992.4</v>
      </c>
      <c r="J327" s="20">
        <f t="shared" si="168"/>
        <v>2992.4</v>
      </c>
      <c r="K327" s="20">
        <f t="shared" ref="K327" si="169">SUM(K328:K331)</f>
        <v>3966.8</v>
      </c>
      <c r="L327" s="74" t="s">
        <v>320</v>
      </c>
      <c r="M327" s="112" t="s">
        <v>26</v>
      </c>
    </row>
    <row r="328" spans="1:13" s="16" customFormat="1">
      <c r="A328" s="90"/>
      <c r="B328" s="85"/>
      <c r="C328" s="78"/>
      <c r="D328" s="32" t="s">
        <v>2</v>
      </c>
      <c r="E328" s="33">
        <f>SUM(F328:K328)</f>
        <v>19963.3</v>
      </c>
      <c r="F328" s="52">
        <f>3966.8+1096</f>
        <v>5062.8</v>
      </c>
      <c r="G328" s="20">
        <f>2070.4-113.9</f>
        <v>1956.5</v>
      </c>
      <c r="H328" s="20">
        <v>2992.4</v>
      </c>
      <c r="I328" s="20">
        <v>2992.4</v>
      </c>
      <c r="J328" s="20">
        <v>2992.4</v>
      </c>
      <c r="K328" s="20">
        <v>3966.8</v>
      </c>
      <c r="L328" s="75"/>
      <c r="M328" s="113"/>
    </row>
    <row r="329" spans="1:13" s="16" customFormat="1">
      <c r="A329" s="90"/>
      <c r="B329" s="85"/>
      <c r="C329" s="78"/>
      <c r="D329" s="32" t="s">
        <v>3</v>
      </c>
      <c r="E329" s="33">
        <f t="shared" ref="E329:E331" si="170">SUM(F329:K329)</f>
        <v>0</v>
      </c>
      <c r="F329" s="52">
        <v>0</v>
      </c>
      <c r="G329" s="20">
        <v>0</v>
      </c>
      <c r="H329" s="20">
        <v>0</v>
      </c>
      <c r="I329" s="20">
        <v>0</v>
      </c>
      <c r="J329" s="20">
        <v>0</v>
      </c>
      <c r="K329" s="20">
        <v>0</v>
      </c>
      <c r="L329" s="75"/>
      <c r="M329" s="113"/>
    </row>
    <row r="330" spans="1:13" s="16" customFormat="1">
      <c r="A330" s="90"/>
      <c r="B330" s="85"/>
      <c r="C330" s="78"/>
      <c r="D330" s="32" t="s">
        <v>4</v>
      </c>
      <c r="E330" s="33">
        <f t="shared" si="170"/>
        <v>0</v>
      </c>
      <c r="F330" s="52">
        <f t="shared" ref="F330:F331" si="171">F335+F340+F345+F350</f>
        <v>0</v>
      </c>
      <c r="G330" s="20">
        <v>0</v>
      </c>
      <c r="H330" s="20">
        <v>0</v>
      </c>
      <c r="I330" s="20">
        <v>0</v>
      </c>
      <c r="J330" s="20">
        <v>0</v>
      </c>
      <c r="K330" s="20">
        <v>0</v>
      </c>
      <c r="L330" s="75"/>
      <c r="M330" s="113"/>
    </row>
    <row r="331" spans="1:13" s="16" customFormat="1">
      <c r="A331" s="91"/>
      <c r="B331" s="86"/>
      <c r="C331" s="79"/>
      <c r="D331" s="32" t="s">
        <v>5</v>
      </c>
      <c r="E331" s="33">
        <f t="shared" si="170"/>
        <v>0</v>
      </c>
      <c r="F331" s="52">
        <f t="shared" si="171"/>
        <v>0</v>
      </c>
      <c r="G331" s="20">
        <v>0</v>
      </c>
      <c r="H331" s="20">
        <v>0</v>
      </c>
      <c r="I331" s="20">
        <v>0</v>
      </c>
      <c r="J331" s="20">
        <v>0</v>
      </c>
      <c r="K331" s="20">
        <v>0</v>
      </c>
      <c r="L331" s="76"/>
      <c r="M331" s="122"/>
    </row>
    <row r="332" spans="1:13" s="16" customFormat="1" ht="15" customHeight="1">
      <c r="A332" s="77" t="s">
        <v>156</v>
      </c>
      <c r="B332" s="84" t="s">
        <v>120</v>
      </c>
      <c r="C332" s="77" t="s">
        <v>35</v>
      </c>
      <c r="D332" s="32" t="s">
        <v>1</v>
      </c>
      <c r="E332" s="33">
        <f t="shared" ref="E332:K332" si="172">SUM(E333:E336)</f>
        <v>2100.6</v>
      </c>
      <c r="F332" s="52">
        <f t="shared" ref="F332" si="173">SUM(F333:F336)</f>
        <v>350.1</v>
      </c>
      <c r="G332" s="20">
        <f t="shared" si="172"/>
        <v>350.1</v>
      </c>
      <c r="H332" s="20">
        <f t="shared" si="172"/>
        <v>350.1</v>
      </c>
      <c r="I332" s="20">
        <f t="shared" si="172"/>
        <v>350.1</v>
      </c>
      <c r="J332" s="20">
        <f t="shared" si="172"/>
        <v>350.1</v>
      </c>
      <c r="K332" s="20">
        <f t="shared" si="172"/>
        <v>350.1</v>
      </c>
      <c r="L332" s="74" t="s">
        <v>321</v>
      </c>
      <c r="M332" s="112" t="s">
        <v>26</v>
      </c>
    </row>
    <row r="333" spans="1:13" s="16" customFormat="1">
      <c r="A333" s="78"/>
      <c r="B333" s="85"/>
      <c r="C333" s="78"/>
      <c r="D333" s="32" t="s">
        <v>2</v>
      </c>
      <c r="E333" s="33">
        <f>SUM(F333:K333)</f>
        <v>2100.6</v>
      </c>
      <c r="F333" s="52">
        <v>350.1</v>
      </c>
      <c r="G333" s="20">
        <v>350.1</v>
      </c>
      <c r="H333" s="20">
        <v>350.1</v>
      </c>
      <c r="I333" s="20">
        <v>350.1</v>
      </c>
      <c r="J333" s="20">
        <v>350.1</v>
      </c>
      <c r="K333" s="20">
        <v>350.1</v>
      </c>
      <c r="L333" s="75"/>
      <c r="M333" s="113"/>
    </row>
    <row r="334" spans="1:13" s="16" customFormat="1">
      <c r="A334" s="78"/>
      <c r="B334" s="85"/>
      <c r="C334" s="78"/>
      <c r="D334" s="32" t="s">
        <v>3</v>
      </c>
      <c r="E334" s="33">
        <f>SUM(F334:K334)</f>
        <v>0</v>
      </c>
      <c r="F334" s="52">
        <v>0</v>
      </c>
      <c r="G334" s="20">
        <v>0</v>
      </c>
      <c r="H334" s="20">
        <v>0</v>
      </c>
      <c r="I334" s="20">
        <v>0</v>
      </c>
      <c r="J334" s="20">
        <v>0</v>
      </c>
      <c r="K334" s="20">
        <v>0</v>
      </c>
      <c r="L334" s="75"/>
      <c r="M334" s="113"/>
    </row>
    <row r="335" spans="1:13" s="16" customFormat="1">
      <c r="A335" s="78"/>
      <c r="B335" s="85"/>
      <c r="C335" s="78"/>
      <c r="D335" s="32" t="s">
        <v>4</v>
      </c>
      <c r="E335" s="33">
        <f>SUM(F335:K335)</f>
        <v>0</v>
      </c>
      <c r="F335" s="52">
        <f>F340+F345+F350+F355</f>
        <v>0</v>
      </c>
      <c r="G335" s="20">
        <v>0</v>
      </c>
      <c r="H335" s="20">
        <v>0</v>
      </c>
      <c r="I335" s="20">
        <v>0</v>
      </c>
      <c r="J335" s="20">
        <v>0</v>
      </c>
      <c r="K335" s="20">
        <v>0</v>
      </c>
      <c r="L335" s="75"/>
      <c r="M335" s="113"/>
    </row>
    <row r="336" spans="1:13" s="16" customFormat="1">
      <c r="A336" s="79"/>
      <c r="B336" s="86"/>
      <c r="C336" s="79"/>
      <c r="D336" s="32" t="s">
        <v>5</v>
      </c>
      <c r="E336" s="33">
        <f>SUM(F336:K336)</f>
        <v>0</v>
      </c>
      <c r="F336" s="52">
        <f>F341+F346+F351+F356</f>
        <v>0</v>
      </c>
      <c r="G336" s="20">
        <v>0</v>
      </c>
      <c r="H336" s="20">
        <v>0</v>
      </c>
      <c r="I336" s="20">
        <v>0</v>
      </c>
      <c r="J336" s="20">
        <v>0</v>
      </c>
      <c r="K336" s="20">
        <v>0</v>
      </c>
      <c r="L336" s="76"/>
      <c r="M336" s="122"/>
    </row>
    <row r="337" spans="1:13" s="16" customFormat="1" ht="27.75" customHeight="1">
      <c r="A337" s="77" t="s">
        <v>157</v>
      </c>
      <c r="B337" s="84" t="s">
        <v>121</v>
      </c>
      <c r="C337" s="77" t="s">
        <v>35</v>
      </c>
      <c r="D337" s="32" t="s">
        <v>1</v>
      </c>
      <c r="E337" s="33">
        <f t="shared" ref="E337:K337" si="174">SUM(E338:E341)</f>
        <v>2401.1999999999998</v>
      </c>
      <c r="F337" s="52">
        <f t="shared" ref="F337" si="175">SUM(F338:F341)</f>
        <v>682.5</v>
      </c>
      <c r="G337" s="20">
        <f t="shared" si="174"/>
        <v>304.7</v>
      </c>
      <c r="H337" s="20">
        <f t="shared" ref="H337:J337" si="176">SUM(H338:H341)</f>
        <v>300</v>
      </c>
      <c r="I337" s="20">
        <f t="shared" si="176"/>
        <v>300</v>
      </c>
      <c r="J337" s="20">
        <f t="shared" si="176"/>
        <v>300</v>
      </c>
      <c r="K337" s="20">
        <f t="shared" si="174"/>
        <v>514</v>
      </c>
      <c r="L337" s="74" t="s">
        <v>322</v>
      </c>
      <c r="M337" s="112" t="s">
        <v>24</v>
      </c>
    </row>
    <row r="338" spans="1:13" s="16" customFormat="1" ht="21.75" customHeight="1">
      <c r="A338" s="78"/>
      <c r="B338" s="85"/>
      <c r="C338" s="78"/>
      <c r="D338" s="32" t="s">
        <v>2</v>
      </c>
      <c r="E338" s="33">
        <f>SUM(F338:K338)</f>
        <v>2401.1999999999998</v>
      </c>
      <c r="F338" s="52">
        <v>682.5</v>
      </c>
      <c r="G338" s="20">
        <v>304.7</v>
      </c>
      <c r="H338" s="20">
        <v>300</v>
      </c>
      <c r="I338" s="20">
        <v>300</v>
      </c>
      <c r="J338" s="20">
        <v>300</v>
      </c>
      <c r="K338" s="20">
        <v>514</v>
      </c>
      <c r="L338" s="75"/>
      <c r="M338" s="113"/>
    </row>
    <row r="339" spans="1:13" s="16" customFormat="1" ht="21.75" customHeight="1">
      <c r="A339" s="78"/>
      <c r="B339" s="85"/>
      <c r="C339" s="78"/>
      <c r="D339" s="32" t="s">
        <v>3</v>
      </c>
      <c r="E339" s="33">
        <f>SUM(F339:K339)</f>
        <v>0</v>
      </c>
      <c r="F339" s="52">
        <v>0</v>
      </c>
      <c r="G339" s="20">
        <v>0</v>
      </c>
      <c r="H339" s="20">
        <v>0</v>
      </c>
      <c r="I339" s="20">
        <v>0</v>
      </c>
      <c r="J339" s="20">
        <v>0</v>
      </c>
      <c r="K339" s="20">
        <v>0</v>
      </c>
      <c r="L339" s="75"/>
      <c r="M339" s="113"/>
    </row>
    <row r="340" spans="1:13" s="16" customFormat="1" ht="21.75" customHeight="1">
      <c r="A340" s="78"/>
      <c r="B340" s="85"/>
      <c r="C340" s="78"/>
      <c r="D340" s="32" t="s">
        <v>4</v>
      </c>
      <c r="E340" s="33">
        <f>SUM(F340:K340)</f>
        <v>0</v>
      </c>
      <c r="F340" s="52">
        <v>0</v>
      </c>
      <c r="G340" s="20">
        <v>0</v>
      </c>
      <c r="H340" s="20">
        <v>0</v>
      </c>
      <c r="I340" s="20">
        <v>0</v>
      </c>
      <c r="J340" s="20">
        <v>0</v>
      </c>
      <c r="K340" s="20">
        <v>0</v>
      </c>
      <c r="L340" s="75"/>
      <c r="M340" s="113"/>
    </row>
    <row r="341" spans="1:13" s="16" customFormat="1" ht="16.5" customHeight="1">
      <c r="A341" s="79"/>
      <c r="B341" s="86"/>
      <c r="C341" s="79"/>
      <c r="D341" s="32" t="s">
        <v>5</v>
      </c>
      <c r="E341" s="33">
        <f>SUM(F341:K341)</f>
        <v>0</v>
      </c>
      <c r="F341" s="52">
        <v>0</v>
      </c>
      <c r="G341" s="20">
        <v>0</v>
      </c>
      <c r="H341" s="20">
        <v>0</v>
      </c>
      <c r="I341" s="20">
        <v>0</v>
      </c>
      <c r="J341" s="20">
        <v>0</v>
      </c>
      <c r="K341" s="20">
        <v>0</v>
      </c>
      <c r="L341" s="76"/>
      <c r="M341" s="122"/>
    </row>
    <row r="342" spans="1:13" s="16" customFormat="1" ht="30" customHeight="1">
      <c r="A342" s="89" t="s">
        <v>158</v>
      </c>
      <c r="B342" s="84" t="s">
        <v>122</v>
      </c>
      <c r="C342" s="77" t="s">
        <v>35</v>
      </c>
      <c r="D342" s="32" t="s">
        <v>1</v>
      </c>
      <c r="E342" s="33">
        <f>SUM(E343:E346)</f>
        <v>23357.699999999997</v>
      </c>
      <c r="F342" s="52">
        <f>SUM(F343:F346)</f>
        <v>4026.6</v>
      </c>
      <c r="G342" s="20">
        <f>SUM(G343:G346)</f>
        <v>4026.6</v>
      </c>
      <c r="H342" s="20">
        <f>SUM(H343:H346)</f>
        <v>3759.2999999999997</v>
      </c>
      <c r="I342" s="20">
        <f t="shared" ref="I342:J342" si="177">SUM(I343:I346)</f>
        <v>3759.2999999999997</v>
      </c>
      <c r="J342" s="20">
        <f t="shared" si="177"/>
        <v>3759.2999999999997</v>
      </c>
      <c r="K342" s="20">
        <f t="shared" ref="K342" si="178">SUM(K343:K346)</f>
        <v>4026.6</v>
      </c>
      <c r="L342" s="74" t="s">
        <v>323</v>
      </c>
      <c r="M342" s="112" t="s">
        <v>26</v>
      </c>
    </row>
    <row r="343" spans="1:13" s="16" customFormat="1" ht="24.75" customHeight="1">
      <c r="A343" s="90"/>
      <c r="B343" s="85"/>
      <c r="C343" s="78"/>
      <c r="D343" s="32" t="s">
        <v>2</v>
      </c>
      <c r="E343" s="33">
        <f>SUM(F343:K343)</f>
        <v>23357.699999999997</v>
      </c>
      <c r="F343" s="52">
        <v>4026.6</v>
      </c>
      <c r="G343" s="20">
        <v>4026.6</v>
      </c>
      <c r="H343" s="20">
        <f>4109.4-350.1</f>
        <v>3759.2999999999997</v>
      </c>
      <c r="I343" s="20">
        <f t="shared" ref="I343:J343" si="179">4109.4-350.1</f>
        <v>3759.2999999999997</v>
      </c>
      <c r="J343" s="20">
        <f t="shared" si="179"/>
        <v>3759.2999999999997</v>
      </c>
      <c r="K343" s="20">
        <v>4026.6</v>
      </c>
      <c r="L343" s="75"/>
      <c r="M343" s="113"/>
    </row>
    <row r="344" spans="1:13" s="16" customFormat="1" ht="33" customHeight="1">
      <c r="A344" s="90"/>
      <c r="B344" s="85"/>
      <c r="C344" s="78"/>
      <c r="D344" s="32" t="s">
        <v>3</v>
      </c>
      <c r="E344" s="33">
        <f t="shared" ref="E344:E346" si="180">SUM(F344:K344)</f>
        <v>0</v>
      </c>
      <c r="F344" s="52">
        <v>0</v>
      </c>
      <c r="G344" s="20">
        <v>0</v>
      </c>
      <c r="H344" s="20">
        <v>0</v>
      </c>
      <c r="I344" s="20">
        <v>0</v>
      </c>
      <c r="J344" s="20">
        <v>0</v>
      </c>
      <c r="K344" s="20">
        <v>0</v>
      </c>
      <c r="L344" s="75"/>
      <c r="M344" s="113"/>
    </row>
    <row r="345" spans="1:13" s="16" customFormat="1" ht="29.25" customHeight="1">
      <c r="A345" s="90"/>
      <c r="B345" s="85"/>
      <c r="C345" s="78"/>
      <c r="D345" s="32" t="s">
        <v>4</v>
      </c>
      <c r="E345" s="33">
        <f t="shared" si="180"/>
        <v>0</v>
      </c>
      <c r="F345" s="52">
        <v>0</v>
      </c>
      <c r="G345" s="20">
        <v>0</v>
      </c>
      <c r="H345" s="20">
        <v>0</v>
      </c>
      <c r="I345" s="20">
        <v>0</v>
      </c>
      <c r="J345" s="20">
        <v>0</v>
      </c>
      <c r="K345" s="20">
        <v>0</v>
      </c>
      <c r="L345" s="75"/>
      <c r="M345" s="113"/>
    </row>
    <row r="346" spans="1:13" s="16" customFormat="1" ht="56.25" customHeight="1">
      <c r="A346" s="91"/>
      <c r="B346" s="86"/>
      <c r="C346" s="78"/>
      <c r="D346" s="32" t="s">
        <v>5</v>
      </c>
      <c r="E346" s="33">
        <f t="shared" si="180"/>
        <v>0</v>
      </c>
      <c r="F346" s="52">
        <v>0</v>
      </c>
      <c r="G346" s="20">
        <v>0</v>
      </c>
      <c r="H346" s="20">
        <v>0</v>
      </c>
      <c r="I346" s="20">
        <v>0</v>
      </c>
      <c r="J346" s="20">
        <v>0</v>
      </c>
      <c r="K346" s="20">
        <v>0</v>
      </c>
      <c r="L346" s="75"/>
      <c r="M346" s="113"/>
    </row>
    <row r="347" spans="1:13" s="16" customFormat="1" ht="46.5" customHeight="1">
      <c r="A347" s="73" t="s">
        <v>12</v>
      </c>
      <c r="B347" s="84" t="s">
        <v>65</v>
      </c>
      <c r="C347" s="77" t="s">
        <v>35</v>
      </c>
      <c r="D347" s="32" t="s">
        <v>1</v>
      </c>
      <c r="E347" s="33">
        <f>E348+E349+E350+E351</f>
        <v>97613</v>
      </c>
      <c r="F347" s="52">
        <f>F348+F349+F350+F351</f>
        <v>26160</v>
      </c>
      <c r="G347" s="20">
        <f t="shared" ref="G347:K347" si="181">G348+G349+G350+G351</f>
        <v>40630.800000000003</v>
      </c>
      <c r="H347" s="20">
        <f t="shared" si="181"/>
        <v>7521</v>
      </c>
      <c r="I347" s="20">
        <f t="shared" si="181"/>
        <v>7521</v>
      </c>
      <c r="J347" s="20">
        <f t="shared" si="181"/>
        <v>7521</v>
      </c>
      <c r="K347" s="20">
        <f t="shared" si="181"/>
        <v>8259.2000000000007</v>
      </c>
      <c r="L347" s="74" t="s">
        <v>324</v>
      </c>
      <c r="M347" s="112" t="s">
        <v>239</v>
      </c>
    </row>
    <row r="348" spans="1:13" s="16" customFormat="1" ht="21" customHeight="1">
      <c r="A348" s="73"/>
      <c r="B348" s="85"/>
      <c r="C348" s="78"/>
      <c r="D348" s="32" t="s">
        <v>2</v>
      </c>
      <c r="E348" s="33">
        <f>E353+E358+E363</f>
        <v>43963.299999999996</v>
      </c>
      <c r="F348" s="53">
        <f t="shared" ref="F348:F351" si="182">F353+F358+F363</f>
        <v>2203</v>
      </c>
      <c r="G348" s="33">
        <f t="shared" ref="G348:K351" si="183">G353+G358+G363</f>
        <v>10938.1</v>
      </c>
      <c r="H348" s="33">
        <f t="shared" si="183"/>
        <v>7521</v>
      </c>
      <c r="I348" s="33">
        <f t="shared" si="183"/>
        <v>7521</v>
      </c>
      <c r="J348" s="33">
        <f t="shared" si="183"/>
        <v>7521</v>
      </c>
      <c r="K348" s="33">
        <f t="shared" si="183"/>
        <v>8259.2000000000007</v>
      </c>
      <c r="L348" s="75"/>
      <c r="M348" s="113"/>
    </row>
    <row r="349" spans="1:13" s="16" customFormat="1" ht="21.75" customHeight="1">
      <c r="A349" s="73"/>
      <c r="B349" s="85"/>
      <c r="C349" s="78"/>
      <c r="D349" s="32" t="s">
        <v>3</v>
      </c>
      <c r="E349" s="33">
        <f t="shared" ref="E349:K351" si="184">E354+E359+E364</f>
        <v>53649.7</v>
      </c>
      <c r="F349" s="53">
        <f t="shared" si="182"/>
        <v>23957</v>
      </c>
      <c r="G349" s="33">
        <f t="shared" si="184"/>
        <v>29692.7</v>
      </c>
      <c r="H349" s="33">
        <f t="shared" si="183"/>
        <v>0</v>
      </c>
      <c r="I349" s="33">
        <f t="shared" si="183"/>
        <v>0</v>
      </c>
      <c r="J349" s="33">
        <f t="shared" si="183"/>
        <v>0</v>
      </c>
      <c r="K349" s="33">
        <f t="shared" si="184"/>
        <v>0</v>
      </c>
      <c r="L349" s="75"/>
      <c r="M349" s="113"/>
    </row>
    <row r="350" spans="1:13" s="16" customFormat="1" ht="21.75" customHeight="1">
      <c r="A350" s="73"/>
      <c r="B350" s="85"/>
      <c r="C350" s="78"/>
      <c r="D350" s="32" t="s">
        <v>4</v>
      </c>
      <c r="E350" s="33">
        <f t="shared" si="184"/>
        <v>0</v>
      </c>
      <c r="F350" s="53">
        <f t="shared" si="182"/>
        <v>0</v>
      </c>
      <c r="G350" s="33">
        <f t="shared" si="184"/>
        <v>0</v>
      </c>
      <c r="H350" s="33">
        <f t="shared" si="183"/>
        <v>0</v>
      </c>
      <c r="I350" s="33">
        <f t="shared" si="183"/>
        <v>0</v>
      </c>
      <c r="J350" s="33">
        <f t="shared" si="183"/>
        <v>0</v>
      </c>
      <c r="K350" s="33">
        <f t="shared" si="184"/>
        <v>0</v>
      </c>
      <c r="L350" s="75"/>
      <c r="M350" s="113"/>
    </row>
    <row r="351" spans="1:13" s="16" customFormat="1" ht="21" customHeight="1">
      <c r="A351" s="73"/>
      <c r="B351" s="86"/>
      <c r="C351" s="78"/>
      <c r="D351" s="32" t="s">
        <v>5</v>
      </c>
      <c r="E351" s="33">
        <f t="shared" si="184"/>
        <v>0</v>
      </c>
      <c r="F351" s="53">
        <f t="shared" si="182"/>
        <v>0</v>
      </c>
      <c r="G351" s="33">
        <f t="shared" si="184"/>
        <v>0</v>
      </c>
      <c r="H351" s="33">
        <f t="shared" si="183"/>
        <v>0</v>
      </c>
      <c r="I351" s="33">
        <f t="shared" si="183"/>
        <v>0</v>
      </c>
      <c r="J351" s="33">
        <f t="shared" si="183"/>
        <v>0</v>
      </c>
      <c r="K351" s="33">
        <f t="shared" si="184"/>
        <v>0</v>
      </c>
      <c r="L351" s="75"/>
      <c r="M351" s="113"/>
    </row>
    <row r="352" spans="1:13" s="16" customFormat="1" ht="15" customHeight="1">
      <c r="A352" s="80" t="s">
        <v>160</v>
      </c>
      <c r="B352" s="84" t="s">
        <v>123</v>
      </c>
      <c r="C352" s="77" t="s">
        <v>35</v>
      </c>
      <c r="D352" s="32" t="s">
        <v>1</v>
      </c>
      <c r="E352" s="33">
        <f>SUM(E353:E356)</f>
        <v>72705</v>
      </c>
      <c r="F352" s="52">
        <f>SUM(F353:F356)</f>
        <v>17309.7</v>
      </c>
      <c r="G352" s="20">
        <f t="shared" ref="G352:K352" si="185">SUM(G353:G356)</f>
        <v>27257</v>
      </c>
      <c r="H352" s="20">
        <f t="shared" si="185"/>
        <v>7130.4</v>
      </c>
      <c r="I352" s="20">
        <f t="shared" si="185"/>
        <v>7130.4</v>
      </c>
      <c r="J352" s="20">
        <f t="shared" si="185"/>
        <v>7130.4</v>
      </c>
      <c r="K352" s="20">
        <f t="shared" si="185"/>
        <v>6747.1</v>
      </c>
      <c r="L352" s="74" t="s">
        <v>304</v>
      </c>
      <c r="M352" s="112" t="s">
        <v>26</v>
      </c>
    </row>
    <row r="353" spans="1:13" s="16" customFormat="1">
      <c r="A353" s="80"/>
      <c r="B353" s="85"/>
      <c r="C353" s="78"/>
      <c r="D353" s="32" t="s">
        <v>2</v>
      </c>
      <c r="E353" s="33">
        <f>SUM(F353:K353)</f>
        <v>35303.9</v>
      </c>
      <c r="F353" s="52">
        <v>1383.9</v>
      </c>
      <c r="G353" s="20">
        <v>5781.7</v>
      </c>
      <c r="H353" s="20">
        <v>7130.4</v>
      </c>
      <c r="I353" s="20">
        <v>7130.4</v>
      </c>
      <c r="J353" s="20">
        <v>7130.4</v>
      </c>
      <c r="K353" s="20">
        <v>6747.1</v>
      </c>
      <c r="L353" s="75"/>
      <c r="M353" s="113"/>
    </row>
    <row r="354" spans="1:13" s="16" customFormat="1">
      <c r="A354" s="80"/>
      <c r="B354" s="85"/>
      <c r="C354" s="78"/>
      <c r="D354" s="32" t="s">
        <v>3</v>
      </c>
      <c r="E354" s="33">
        <f>SUM(F354:K354)</f>
        <v>37401.1</v>
      </c>
      <c r="F354" s="52">
        <v>15925.8</v>
      </c>
      <c r="G354" s="20">
        <v>21475.3</v>
      </c>
      <c r="H354" s="20">
        <v>0</v>
      </c>
      <c r="I354" s="20">
        <v>0</v>
      </c>
      <c r="J354" s="20">
        <v>0</v>
      </c>
      <c r="K354" s="20">
        <v>0</v>
      </c>
      <c r="L354" s="75"/>
      <c r="M354" s="113"/>
    </row>
    <row r="355" spans="1:13" s="16" customFormat="1">
      <c r="A355" s="80"/>
      <c r="B355" s="85"/>
      <c r="C355" s="78"/>
      <c r="D355" s="32" t="s">
        <v>4</v>
      </c>
      <c r="E355" s="33">
        <v>0</v>
      </c>
      <c r="F355" s="52">
        <v>0</v>
      </c>
      <c r="G355" s="20">
        <v>0</v>
      </c>
      <c r="H355" s="20">
        <v>0</v>
      </c>
      <c r="I355" s="20">
        <v>0</v>
      </c>
      <c r="J355" s="20">
        <v>0</v>
      </c>
      <c r="K355" s="20">
        <v>0</v>
      </c>
      <c r="L355" s="75"/>
      <c r="M355" s="113"/>
    </row>
    <row r="356" spans="1:13" s="16" customFormat="1">
      <c r="A356" s="80"/>
      <c r="B356" s="86"/>
      <c r="C356" s="78"/>
      <c r="D356" s="32" t="s">
        <v>5</v>
      </c>
      <c r="E356" s="20">
        <v>0</v>
      </c>
      <c r="F356" s="52">
        <v>0</v>
      </c>
      <c r="G356" s="20">
        <v>0</v>
      </c>
      <c r="H356" s="20">
        <v>0</v>
      </c>
      <c r="I356" s="20">
        <v>0</v>
      </c>
      <c r="J356" s="20">
        <v>0</v>
      </c>
      <c r="K356" s="20">
        <v>0</v>
      </c>
      <c r="L356" s="75"/>
      <c r="M356" s="113"/>
    </row>
    <row r="357" spans="1:13" s="16" customFormat="1" ht="27.75" customHeight="1">
      <c r="A357" s="80" t="s">
        <v>159</v>
      </c>
      <c r="B357" s="84" t="s">
        <v>124</v>
      </c>
      <c r="C357" s="77" t="s">
        <v>35</v>
      </c>
      <c r="D357" s="32" t="s">
        <v>1</v>
      </c>
      <c r="E357" s="33">
        <f t="shared" ref="E357:K357" si="186">SUM(E358:E361)</f>
        <v>9084.4</v>
      </c>
      <c r="F357" s="52">
        <f t="shared" si="186"/>
        <v>2967.1</v>
      </c>
      <c r="G357" s="20">
        <f t="shared" si="186"/>
        <v>3433.4</v>
      </c>
      <c r="H357" s="20">
        <f t="shared" si="186"/>
        <v>390.6</v>
      </c>
      <c r="I357" s="20">
        <f t="shared" si="186"/>
        <v>390.6</v>
      </c>
      <c r="J357" s="20">
        <f t="shared" si="186"/>
        <v>390.6</v>
      </c>
      <c r="K357" s="20">
        <f t="shared" si="186"/>
        <v>1512.1</v>
      </c>
      <c r="L357" s="74" t="s">
        <v>339</v>
      </c>
      <c r="M357" s="112" t="s">
        <v>24</v>
      </c>
    </row>
    <row r="358" spans="1:13" s="16" customFormat="1" ht="27.75" customHeight="1">
      <c r="A358" s="80"/>
      <c r="B358" s="85"/>
      <c r="C358" s="78"/>
      <c r="D358" s="32" t="s">
        <v>2</v>
      </c>
      <c r="E358" s="33">
        <f>SUM(F358:K358)</f>
        <v>5454.7999999999993</v>
      </c>
      <c r="F358" s="52">
        <v>524.9</v>
      </c>
      <c r="G358" s="20">
        <f>2250.7-4.7</f>
        <v>2246</v>
      </c>
      <c r="H358" s="52">
        <v>390.6</v>
      </c>
      <c r="I358" s="52">
        <v>390.6</v>
      </c>
      <c r="J358" s="52">
        <v>390.6</v>
      </c>
      <c r="K358" s="20">
        <v>1512.1</v>
      </c>
      <c r="L358" s="75"/>
      <c r="M358" s="113"/>
    </row>
    <row r="359" spans="1:13" s="16" customFormat="1" ht="18.75" customHeight="1">
      <c r="A359" s="80"/>
      <c r="B359" s="85"/>
      <c r="C359" s="78"/>
      <c r="D359" s="32" t="s">
        <v>3</v>
      </c>
      <c r="E359" s="33">
        <f>SUM(F359:K359)</f>
        <v>3629.6</v>
      </c>
      <c r="F359" s="52">
        <v>2442.1999999999998</v>
      </c>
      <c r="G359" s="62">
        <v>1187.4000000000001</v>
      </c>
      <c r="H359" s="20">
        <v>0</v>
      </c>
      <c r="I359" s="20">
        <v>0</v>
      </c>
      <c r="J359" s="20">
        <v>0</v>
      </c>
      <c r="K359" s="20">
        <v>0</v>
      </c>
      <c r="L359" s="75"/>
      <c r="M359" s="113"/>
    </row>
    <row r="360" spans="1:13" s="16" customFormat="1" ht="18.75" customHeight="1">
      <c r="A360" s="80"/>
      <c r="B360" s="85"/>
      <c r="C360" s="78"/>
      <c r="D360" s="32" t="s">
        <v>4</v>
      </c>
      <c r="E360" s="33">
        <v>0</v>
      </c>
      <c r="F360" s="52">
        <v>0</v>
      </c>
      <c r="G360" s="20">
        <v>0</v>
      </c>
      <c r="H360" s="20">
        <v>0</v>
      </c>
      <c r="I360" s="20">
        <v>0</v>
      </c>
      <c r="J360" s="20">
        <v>0</v>
      </c>
      <c r="K360" s="20">
        <v>0</v>
      </c>
      <c r="L360" s="75"/>
      <c r="M360" s="113"/>
    </row>
    <row r="361" spans="1:13" s="16" customFormat="1" ht="20.25" customHeight="1">
      <c r="A361" s="80"/>
      <c r="B361" s="86"/>
      <c r="C361" s="78"/>
      <c r="D361" s="32" t="s">
        <v>5</v>
      </c>
      <c r="E361" s="20">
        <v>0</v>
      </c>
      <c r="F361" s="52">
        <v>0</v>
      </c>
      <c r="G361" s="20">
        <v>0</v>
      </c>
      <c r="H361" s="20">
        <v>0</v>
      </c>
      <c r="I361" s="20">
        <v>0</v>
      </c>
      <c r="J361" s="20">
        <v>0</v>
      </c>
      <c r="K361" s="20">
        <v>0</v>
      </c>
      <c r="L361" s="75"/>
      <c r="M361" s="113"/>
    </row>
    <row r="362" spans="1:13" s="16" customFormat="1" ht="20.25" customHeight="1">
      <c r="A362" s="80" t="s">
        <v>268</v>
      </c>
      <c r="B362" s="84" t="s">
        <v>284</v>
      </c>
      <c r="C362" s="77">
        <v>2023</v>
      </c>
      <c r="D362" s="32" t="s">
        <v>1</v>
      </c>
      <c r="E362" s="33">
        <f t="shared" ref="E362:F362" si="187">SUM(E363:E366)</f>
        <v>15823.6</v>
      </c>
      <c r="F362" s="52">
        <f t="shared" si="187"/>
        <v>5883.2</v>
      </c>
      <c r="G362" s="20">
        <f t="shared" ref="G362" si="188">SUM(G363:G366)</f>
        <v>9940.4</v>
      </c>
      <c r="H362" s="20">
        <f t="shared" ref="H362:J362" si="189">SUM(H363:H366)</f>
        <v>0</v>
      </c>
      <c r="I362" s="20">
        <f t="shared" si="189"/>
        <v>0</v>
      </c>
      <c r="J362" s="20">
        <f t="shared" si="189"/>
        <v>0</v>
      </c>
      <c r="K362" s="20">
        <f t="shared" ref="K362" si="190">SUM(K363:K366)</f>
        <v>0</v>
      </c>
      <c r="L362" s="74" t="s">
        <v>303</v>
      </c>
      <c r="M362" s="112" t="s">
        <v>269</v>
      </c>
    </row>
    <row r="363" spans="1:13" s="16" customFormat="1" ht="20.25" customHeight="1">
      <c r="A363" s="80"/>
      <c r="B363" s="85"/>
      <c r="C363" s="78"/>
      <c r="D363" s="32" t="s">
        <v>2</v>
      </c>
      <c r="E363" s="33">
        <f>SUM(F363:K363)</f>
        <v>3204.6</v>
      </c>
      <c r="F363" s="52">
        <v>294.2</v>
      </c>
      <c r="G363" s="20">
        <v>2910.4</v>
      </c>
      <c r="H363" s="20">
        <v>0</v>
      </c>
      <c r="I363" s="20">
        <v>0</v>
      </c>
      <c r="J363" s="20">
        <v>0</v>
      </c>
      <c r="K363" s="20">
        <v>0</v>
      </c>
      <c r="L363" s="75"/>
      <c r="M363" s="113"/>
    </row>
    <row r="364" spans="1:13" s="16" customFormat="1" ht="20.25" customHeight="1">
      <c r="A364" s="80"/>
      <c r="B364" s="85"/>
      <c r="C364" s="78"/>
      <c r="D364" s="32" t="s">
        <v>3</v>
      </c>
      <c r="E364" s="33">
        <f>SUM(F364:K364)</f>
        <v>12619</v>
      </c>
      <c r="F364" s="52">
        <v>5589</v>
      </c>
      <c r="G364" s="20">
        <v>7030</v>
      </c>
      <c r="H364" s="20">
        <v>0</v>
      </c>
      <c r="I364" s="20">
        <v>0</v>
      </c>
      <c r="J364" s="20">
        <v>0</v>
      </c>
      <c r="K364" s="20">
        <v>0</v>
      </c>
      <c r="L364" s="75"/>
      <c r="M364" s="113"/>
    </row>
    <row r="365" spans="1:13" s="16" customFormat="1" ht="20.25" customHeight="1">
      <c r="A365" s="80"/>
      <c r="B365" s="85"/>
      <c r="C365" s="78"/>
      <c r="D365" s="32" t="s">
        <v>4</v>
      </c>
      <c r="E365" s="33">
        <v>0</v>
      </c>
      <c r="F365" s="52">
        <v>0</v>
      </c>
      <c r="G365" s="20">
        <v>0</v>
      </c>
      <c r="H365" s="20">
        <v>0</v>
      </c>
      <c r="I365" s="20">
        <v>0</v>
      </c>
      <c r="J365" s="20">
        <v>0</v>
      </c>
      <c r="K365" s="20">
        <v>0</v>
      </c>
      <c r="L365" s="75"/>
      <c r="M365" s="113"/>
    </row>
    <row r="366" spans="1:13" s="16" customFormat="1" ht="20.25" customHeight="1">
      <c r="A366" s="80"/>
      <c r="B366" s="86"/>
      <c r="C366" s="78"/>
      <c r="D366" s="32" t="s">
        <v>5</v>
      </c>
      <c r="E366" s="20">
        <v>0</v>
      </c>
      <c r="F366" s="52">
        <v>0</v>
      </c>
      <c r="G366" s="20">
        <v>0</v>
      </c>
      <c r="H366" s="20">
        <v>0</v>
      </c>
      <c r="I366" s="20">
        <v>0</v>
      </c>
      <c r="J366" s="20">
        <v>0</v>
      </c>
      <c r="K366" s="20">
        <v>0</v>
      </c>
      <c r="L366" s="75"/>
      <c r="M366" s="113"/>
    </row>
    <row r="367" spans="1:13" s="16" customFormat="1" ht="30" customHeight="1">
      <c r="A367" s="80" t="s">
        <v>13</v>
      </c>
      <c r="B367" s="84" t="s">
        <v>66</v>
      </c>
      <c r="C367" s="77" t="s">
        <v>35</v>
      </c>
      <c r="D367" s="32" t="s">
        <v>1</v>
      </c>
      <c r="E367" s="33">
        <f>E368+E369+E370+E371</f>
        <v>226399</v>
      </c>
      <c r="F367" s="52">
        <f t="shared" ref="F367" si="191">F368+F369+F370+F371</f>
        <v>34230.300000000003</v>
      </c>
      <c r="G367" s="20">
        <f t="shared" ref="G367:K367" si="192">G368+G369+G370+G371</f>
        <v>37176</v>
      </c>
      <c r="H367" s="20">
        <f t="shared" si="192"/>
        <v>39535.699999999997</v>
      </c>
      <c r="I367" s="20">
        <f t="shared" si="192"/>
        <v>39535.699999999997</v>
      </c>
      <c r="J367" s="20">
        <f t="shared" si="192"/>
        <v>39535.699999999997</v>
      </c>
      <c r="K367" s="20">
        <f t="shared" si="192"/>
        <v>36385.599999999999</v>
      </c>
      <c r="L367" s="92" t="s">
        <v>325</v>
      </c>
      <c r="M367" s="95" t="s">
        <v>25</v>
      </c>
    </row>
    <row r="368" spans="1:13" s="16" customFormat="1">
      <c r="A368" s="80"/>
      <c r="B368" s="85"/>
      <c r="C368" s="78"/>
      <c r="D368" s="32" t="s">
        <v>2</v>
      </c>
      <c r="E368" s="33">
        <f>E373+E378</f>
        <v>166081.5</v>
      </c>
      <c r="F368" s="52">
        <f t="shared" ref="F368:F371" si="193">F373+F378</f>
        <v>24304.6</v>
      </c>
      <c r="G368" s="20">
        <f t="shared" ref="G368:K371" si="194">G373+G378</f>
        <v>27303.8</v>
      </c>
      <c r="H368" s="20">
        <f t="shared" si="194"/>
        <v>29478.1</v>
      </c>
      <c r="I368" s="20">
        <f t="shared" si="194"/>
        <v>29478.1</v>
      </c>
      <c r="J368" s="20">
        <f t="shared" si="194"/>
        <v>29478.1</v>
      </c>
      <c r="K368" s="20">
        <f t="shared" si="194"/>
        <v>26038.799999999999</v>
      </c>
      <c r="L368" s="93"/>
      <c r="M368" s="87"/>
    </row>
    <row r="369" spans="1:14" s="16" customFormat="1">
      <c r="A369" s="80"/>
      <c r="B369" s="85"/>
      <c r="C369" s="78"/>
      <c r="D369" s="32" t="s">
        <v>3</v>
      </c>
      <c r="E369" s="33">
        <f>E374+E379</f>
        <v>60317.5</v>
      </c>
      <c r="F369" s="52">
        <f t="shared" si="193"/>
        <v>9925.7000000000007</v>
      </c>
      <c r="G369" s="20">
        <f t="shared" si="194"/>
        <v>9872.2000000000007</v>
      </c>
      <c r="H369" s="20">
        <f t="shared" si="194"/>
        <v>10057.6</v>
      </c>
      <c r="I369" s="20">
        <f t="shared" si="194"/>
        <v>10057.6</v>
      </c>
      <c r="J369" s="20">
        <f t="shared" si="194"/>
        <v>10057.6</v>
      </c>
      <c r="K369" s="20">
        <f t="shared" si="194"/>
        <v>10346.799999999999</v>
      </c>
      <c r="L369" s="93"/>
      <c r="M369" s="87"/>
    </row>
    <row r="370" spans="1:14" s="16" customFormat="1">
      <c r="A370" s="80"/>
      <c r="B370" s="85"/>
      <c r="C370" s="78"/>
      <c r="D370" s="32" t="s">
        <v>4</v>
      </c>
      <c r="E370" s="33">
        <f t="shared" ref="E370:E371" si="195">E375+E380</f>
        <v>0</v>
      </c>
      <c r="F370" s="52">
        <f t="shared" si="193"/>
        <v>0</v>
      </c>
      <c r="G370" s="20">
        <f t="shared" ref="G370:K370" si="196">G375+G380</f>
        <v>0</v>
      </c>
      <c r="H370" s="20">
        <f t="shared" si="194"/>
        <v>0</v>
      </c>
      <c r="I370" s="20">
        <f t="shared" si="194"/>
        <v>0</v>
      </c>
      <c r="J370" s="20">
        <f t="shared" si="194"/>
        <v>0</v>
      </c>
      <c r="K370" s="20">
        <f t="shared" si="196"/>
        <v>0</v>
      </c>
      <c r="L370" s="93"/>
      <c r="M370" s="87"/>
    </row>
    <row r="371" spans="1:14" s="16" customFormat="1">
      <c r="A371" s="80"/>
      <c r="B371" s="86"/>
      <c r="C371" s="78"/>
      <c r="D371" s="32" t="s">
        <v>5</v>
      </c>
      <c r="E371" s="33">
        <f t="shared" si="195"/>
        <v>0</v>
      </c>
      <c r="F371" s="52">
        <f t="shared" si="193"/>
        <v>0</v>
      </c>
      <c r="G371" s="20">
        <f t="shared" ref="G371:K371" si="197">G376+G381</f>
        <v>0</v>
      </c>
      <c r="H371" s="20">
        <f t="shared" si="194"/>
        <v>0</v>
      </c>
      <c r="I371" s="20">
        <f t="shared" si="194"/>
        <v>0</v>
      </c>
      <c r="J371" s="20">
        <f t="shared" si="194"/>
        <v>0</v>
      </c>
      <c r="K371" s="20">
        <f t="shared" si="197"/>
        <v>0</v>
      </c>
      <c r="L371" s="93"/>
      <c r="M371" s="87"/>
    </row>
    <row r="372" spans="1:14" s="16" customFormat="1" ht="14.45" customHeight="1">
      <c r="A372" s="80" t="s">
        <v>161</v>
      </c>
      <c r="B372" s="84" t="s">
        <v>125</v>
      </c>
      <c r="C372" s="77" t="s">
        <v>35</v>
      </c>
      <c r="D372" s="32" t="s">
        <v>1</v>
      </c>
      <c r="E372" s="33">
        <f>E373+E374+E375+E376</f>
        <v>60317.5</v>
      </c>
      <c r="F372" s="52">
        <f>F373+F374+F375+F376</f>
        <v>9925.7000000000007</v>
      </c>
      <c r="G372" s="20">
        <f t="shared" ref="G372:K372" si="198">G373+G374+G375+G376</f>
        <v>9872.2000000000007</v>
      </c>
      <c r="H372" s="20">
        <f t="shared" si="198"/>
        <v>10057.6</v>
      </c>
      <c r="I372" s="20">
        <f t="shared" si="198"/>
        <v>10057.6</v>
      </c>
      <c r="J372" s="20">
        <f t="shared" si="198"/>
        <v>10057.6</v>
      </c>
      <c r="K372" s="20">
        <f t="shared" si="198"/>
        <v>10346.799999999999</v>
      </c>
      <c r="L372" s="93"/>
      <c r="M372" s="95" t="s">
        <v>25</v>
      </c>
    </row>
    <row r="373" spans="1:14" s="16" customFormat="1">
      <c r="A373" s="80"/>
      <c r="B373" s="85"/>
      <c r="C373" s="78"/>
      <c r="D373" s="32" t="s">
        <v>2</v>
      </c>
      <c r="E373" s="33">
        <f>SUM(F373:K373)</f>
        <v>0</v>
      </c>
      <c r="F373" s="52">
        <v>0</v>
      </c>
      <c r="G373" s="20">
        <v>0</v>
      </c>
      <c r="H373" s="20">
        <v>0</v>
      </c>
      <c r="I373" s="20">
        <v>0</v>
      </c>
      <c r="J373" s="20">
        <v>0</v>
      </c>
      <c r="K373" s="20">
        <v>0</v>
      </c>
      <c r="L373" s="93"/>
      <c r="M373" s="87"/>
    </row>
    <row r="374" spans="1:14" s="16" customFormat="1">
      <c r="A374" s="80"/>
      <c r="B374" s="85"/>
      <c r="C374" s="78"/>
      <c r="D374" s="32" t="s">
        <v>3</v>
      </c>
      <c r="E374" s="33">
        <f t="shared" ref="E374" si="199">SUM(F374:K374)</f>
        <v>60317.5</v>
      </c>
      <c r="F374" s="52">
        <v>9925.7000000000007</v>
      </c>
      <c r="G374" s="20">
        <v>9872.2000000000007</v>
      </c>
      <c r="H374" s="20">
        <v>10057.6</v>
      </c>
      <c r="I374" s="20">
        <v>10057.6</v>
      </c>
      <c r="J374" s="20">
        <v>10057.6</v>
      </c>
      <c r="K374" s="20">
        <v>10346.799999999999</v>
      </c>
      <c r="L374" s="93"/>
      <c r="M374" s="87"/>
    </row>
    <row r="375" spans="1:14" s="16" customFormat="1">
      <c r="A375" s="80"/>
      <c r="B375" s="85"/>
      <c r="C375" s="78"/>
      <c r="D375" s="32" t="s">
        <v>4</v>
      </c>
      <c r="E375" s="33">
        <v>0</v>
      </c>
      <c r="F375" s="52">
        <v>0</v>
      </c>
      <c r="G375" s="20">
        <v>0</v>
      </c>
      <c r="H375" s="20">
        <v>0</v>
      </c>
      <c r="I375" s="20">
        <v>0</v>
      </c>
      <c r="J375" s="20">
        <v>0</v>
      </c>
      <c r="K375" s="20">
        <v>0</v>
      </c>
      <c r="L375" s="93"/>
      <c r="M375" s="87"/>
    </row>
    <row r="376" spans="1:14" s="16" customFormat="1">
      <c r="A376" s="80"/>
      <c r="B376" s="86"/>
      <c r="C376" s="78"/>
      <c r="D376" s="32" t="s">
        <v>5</v>
      </c>
      <c r="E376" s="20">
        <v>0</v>
      </c>
      <c r="F376" s="52">
        <v>0</v>
      </c>
      <c r="G376" s="20">
        <v>0</v>
      </c>
      <c r="H376" s="20">
        <v>0</v>
      </c>
      <c r="I376" s="20">
        <v>0</v>
      </c>
      <c r="J376" s="20">
        <v>0</v>
      </c>
      <c r="K376" s="20">
        <v>0</v>
      </c>
      <c r="L376" s="93"/>
      <c r="M376" s="87"/>
    </row>
    <row r="377" spans="1:14" s="16" customFormat="1" ht="15" customHeight="1">
      <c r="A377" s="80" t="s">
        <v>162</v>
      </c>
      <c r="B377" s="84" t="s">
        <v>126</v>
      </c>
      <c r="C377" s="77" t="s">
        <v>35</v>
      </c>
      <c r="D377" s="32" t="s">
        <v>1</v>
      </c>
      <c r="E377" s="33">
        <f>SUM(E378:E381)</f>
        <v>166081.5</v>
      </c>
      <c r="F377" s="52">
        <f>SUM(F378:F381)</f>
        <v>24304.6</v>
      </c>
      <c r="G377" s="20">
        <f>SUM(G378:G381)</f>
        <v>27303.8</v>
      </c>
      <c r="H377" s="20">
        <f>SUM(H378:H381)</f>
        <v>29478.1</v>
      </c>
      <c r="I377" s="20">
        <f t="shared" ref="I377:J377" si="200">SUM(I378:I381)</f>
        <v>29478.1</v>
      </c>
      <c r="J377" s="20">
        <f t="shared" si="200"/>
        <v>29478.1</v>
      </c>
      <c r="K377" s="20">
        <f t="shared" ref="K377" si="201">SUM(K378:K381)</f>
        <v>26038.799999999999</v>
      </c>
      <c r="L377" s="93"/>
      <c r="M377" s="95" t="s">
        <v>25</v>
      </c>
    </row>
    <row r="378" spans="1:14" s="16" customFormat="1">
      <c r="A378" s="80"/>
      <c r="B378" s="85"/>
      <c r="C378" s="78"/>
      <c r="D378" s="32" t="s">
        <v>2</v>
      </c>
      <c r="E378" s="33">
        <f>SUM(F378:K378)</f>
        <v>166081.5</v>
      </c>
      <c r="F378" s="52">
        <v>24304.6</v>
      </c>
      <c r="G378" s="20">
        <v>27303.8</v>
      </c>
      <c r="H378" s="20">
        <v>29478.1</v>
      </c>
      <c r="I378" s="20">
        <v>29478.1</v>
      </c>
      <c r="J378" s="20">
        <v>29478.1</v>
      </c>
      <c r="K378" s="20">
        <v>26038.799999999999</v>
      </c>
      <c r="L378" s="93"/>
      <c r="M378" s="87"/>
    </row>
    <row r="379" spans="1:14" s="16" customFormat="1">
      <c r="A379" s="80"/>
      <c r="B379" s="85"/>
      <c r="C379" s="78"/>
      <c r="D379" s="32" t="s">
        <v>3</v>
      </c>
      <c r="E379" s="33">
        <v>0</v>
      </c>
      <c r="F379" s="52">
        <v>0</v>
      </c>
      <c r="G379" s="20">
        <v>0</v>
      </c>
      <c r="H379" s="20">
        <v>0</v>
      </c>
      <c r="I379" s="20">
        <v>0</v>
      </c>
      <c r="J379" s="20">
        <v>0</v>
      </c>
      <c r="K379" s="20">
        <v>0</v>
      </c>
      <c r="L379" s="93"/>
      <c r="M379" s="87"/>
    </row>
    <row r="380" spans="1:14" s="16" customFormat="1">
      <c r="A380" s="80"/>
      <c r="B380" s="85"/>
      <c r="C380" s="78"/>
      <c r="D380" s="32" t="s">
        <v>4</v>
      </c>
      <c r="E380" s="33">
        <v>0</v>
      </c>
      <c r="F380" s="52">
        <v>0</v>
      </c>
      <c r="G380" s="20">
        <v>0</v>
      </c>
      <c r="H380" s="20">
        <v>0</v>
      </c>
      <c r="I380" s="20">
        <v>0</v>
      </c>
      <c r="J380" s="20">
        <v>0</v>
      </c>
      <c r="K380" s="20">
        <v>0</v>
      </c>
      <c r="L380" s="93"/>
      <c r="M380" s="87"/>
    </row>
    <row r="381" spans="1:14" s="16" customFormat="1">
      <c r="A381" s="80"/>
      <c r="B381" s="86"/>
      <c r="C381" s="78"/>
      <c r="D381" s="32" t="s">
        <v>5</v>
      </c>
      <c r="E381" s="20">
        <v>0</v>
      </c>
      <c r="F381" s="52">
        <v>0</v>
      </c>
      <c r="G381" s="20">
        <v>0</v>
      </c>
      <c r="H381" s="20">
        <v>0</v>
      </c>
      <c r="I381" s="20">
        <v>0</v>
      </c>
      <c r="J381" s="20">
        <v>0</v>
      </c>
      <c r="K381" s="20">
        <v>0</v>
      </c>
      <c r="L381" s="94"/>
      <c r="M381" s="87"/>
    </row>
    <row r="382" spans="1:14" s="16" customFormat="1" ht="15" customHeight="1">
      <c r="A382" s="102">
        <v>3</v>
      </c>
      <c r="B382" s="103" t="s">
        <v>37</v>
      </c>
      <c r="C382" s="106" t="s">
        <v>35</v>
      </c>
      <c r="D382" s="23" t="s">
        <v>1</v>
      </c>
      <c r="E382" s="19">
        <f>E383+E384+E385+E386</f>
        <v>62020786.699999988</v>
      </c>
      <c r="F382" s="51">
        <f>F383+F384+F385+F386</f>
        <v>9758279.2000000011</v>
      </c>
      <c r="G382" s="19">
        <f t="shared" ref="G382:J382" si="202">G383+G384+G385+G386</f>
        <v>10822568.700000001</v>
      </c>
      <c r="H382" s="19">
        <f t="shared" si="202"/>
        <v>10339936.399999999</v>
      </c>
      <c r="I382" s="19">
        <f t="shared" si="202"/>
        <v>10355646.699999999</v>
      </c>
      <c r="J382" s="19">
        <f t="shared" si="202"/>
        <v>10354293.899999999</v>
      </c>
      <c r="K382" s="19">
        <f t="shared" ref="K382" si="203">K383+K384+K385+K386</f>
        <v>10390061.799999999</v>
      </c>
      <c r="L382" s="36"/>
      <c r="M382" s="95" t="s">
        <v>27</v>
      </c>
      <c r="N382" s="16">
        <v>1</v>
      </c>
    </row>
    <row r="383" spans="1:14" s="16" customFormat="1">
      <c r="A383" s="102"/>
      <c r="B383" s="104"/>
      <c r="C383" s="107"/>
      <c r="D383" s="23" t="s">
        <v>2</v>
      </c>
      <c r="E383" s="19">
        <f>E388+E423+E448+E468+E493+E483+E523+E458+E558+E548</f>
        <v>21323549.199999999</v>
      </c>
      <c r="F383" s="19">
        <f t="shared" ref="F383:K383" si="204">F388+F423+F448+F468+F493+F483+F523+F458+F558+F548</f>
        <v>3464412.3</v>
      </c>
      <c r="G383" s="19">
        <f t="shared" si="204"/>
        <v>3707897.4</v>
      </c>
      <c r="H383" s="19">
        <f t="shared" si="204"/>
        <v>3484589.4</v>
      </c>
      <c r="I383" s="19">
        <f t="shared" si="204"/>
        <v>3498940.5</v>
      </c>
      <c r="J383" s="19">
        <f t="shared" si="204"/>
        <v>3497587.7</v>
      </c>
      <c r="K383" s="19">
        <f t="shared" si="204"/>
        <v>3670121.9</v>
      </c>
      <c r="L383" s="37"/>
      <c r="M383" s="87"/>
      <c r="N383" s="16">
        <v>1</v>
      </c>
    </row>
    <row r="384" spans="1:14" s="16" customFormat="1">
      <c r="A384" s="102"/>
      <c r="B384" s="104"/>
      <c r="C384" s="107"/>
      <c r="D384" s="23" t="s">
        <v>3</v>
      </c>
      <c r="E384" s="19">
        <f t="shared" ref="E384:K386" si="205">E389+E424+E449+E469+E494+E484+E524+E459+E559+E549</f>
        <v>39234673.199999996</v>
      </c>
      <c r="F384" s="19">
        <f t="shared" si="205"/>
        <v>6051829.1000000006</v>
      </c>
      <c r="G384" s="19">
        <f t="shared" si="205"/>
        <v>6867907</v>
      </c>
      <c r="H384" s="19">
        <f t="shared" si="205"/>
        <v>6602840.3999999994</v>
      </c>
      <c r="I384" s="19">
        <f t="shared" si="205"/>
        <v>6604008.9999999991</v>
      </c>
      <c r="J384" s="19">
        <f t="shared" si="205"/>
        <v>6604008.9999999991</v>
      </c>
      <c r="K384" s="19">
        <f t="shared" si="205"/>
        <v>6504078.7000000002</v>
      </c>
      <c r="L384" s="37"/>
      <c r="M384" s="87"/>
      <c r="N384" s="17">
        <f t="shared" ref="N384" si="206">I384-H384</f>
        <v>1168.5999999996275</v>
      </c>
    </row>
    <row r="385" spans="1:14" s="16" customFormat="1">
      <c r="A385" s="102"/>
      <c r="B385" s="104"/>
      <c r="C385" s="107"/>
      <c r="D385" s="23" t="s">
        <v>4</v>
      </c>
      <c r="E385" s="19">
        <f t="shared" si="205"/>
        <v>1462564.3</v>
      </c>
      <c r="F385" s="19">
        <f t="shared" si="205"/>
        <v>242037.80000000002</v>
      </c>
      <c r="G385" s="19">
        <f t="shared" si="205"/>
        <v>246764.3</v>
      </c>
      <c r="H385" s="19">
        <f t="shared" si="205"/>
        <v>252506.6</v>
      </c>
      <c r="I385" s="19">
        <f t="shared" si="205"/>
        <v>252697.2</v>
      </c>
      <c r="J385" s="19">
        <f t="shared" si="205"/>
        <v>252697.2</v>
      </c>
      <c r="K385" s="19">
        <f t="shared" si="205"/>
        <v>215861.2</v>
      </c>
      <c r="L385" s="37"/>
      <c r="M385" s="87"/>
      <c r="N385" s="16">
        <v>1</v>
      </c>
    </row>
    <row r="386" spans="1:14" s="16" customFormat="1">
      <c r="A386" s="102"/>
      <c r="B386" s="105"/>
      <c r="C386" s="107"/>
      <c r="D386" s="23" t="s">
        <v>5</v>
      </c>
      <c r="E386" s="19">
        <f t="shared" si="205"/>
        <v>0</v>
      </c>
      <c r="F386" s="19">
        <f t="shared" si="205"/>
        <v>0</v>
      </c>
      <c r="G386" s="19">
        <f t="shared" si="205"/>
        <v>0</v>
      </c>
      <c r="H386" s="19">
        <f t="shared" si="205"/>
        <v>0</v>
      </c>
      <c r="I386" s="19">
        <f t="shared" si="205"/>
        <v>0</v>
      </c>
      <c r="J386" s="19">
        <f t="shared" si="205"/>
        <v>0</v>
      </c>
      <c r="K386" s="19">
        <f t="shared" si="205"/>
        <v>0</v>
      </c>
      <c r="L386" s="37"/>
      <c r="M386" s="87"/>
      <c r="N386" s="16">
        <v>1</v>
      </c>
    </row>
    <row r="387" spans="1:14" s="16" customFormat="1" ht="30" customHeight="1">
      <c r="A387" s="80" t="s">
        <v>38</v>
      </c>
      <c r="B387" s="84" t="s">
        <v>332</v>
      </c>
      <c r="C387" s="73" t="s">
        <v>35</v>
      </c>
      <c r="D387" s="24" t="s">
        <v>1</v>
      </c>
      <c r="E387" s="31">
        <f>E388+E389+E390+E391</f>
        <v>26784850.899999999</v>
      </c>
      <c r="F387" s="54">
        <f>F388+F389+F390+F391</f>
        <v>4147316.5</v>
      </c>
      <c r="G387" s="25">
        <f t="shared" ref="G387:J387" si="207">G388+G389+G390+G391</f>
        <v>4421890.5999999996</v>
      </c>
      <c r="H387" s="25">
        <f t="shared" si="207"/>
        <v>4521882.1000000006</v>
      </c>
      <c r="I387" s="25">
        <f t="shared" si="207"/>
        <v>4526214.3000000007</v>
      </c>
      <c r="J387" s="25">
        <f t="shared" si="207"/>
        <v>4525628.8000000007</v>
      </c>
      <c r="K387" s="25">
        <f t="shared" ref="K387" si="208">K388+K389+K390+K391</f>
        <v>4641918.5999999996</v>
      </c>
      <c r="L387" s="74" t="s">
        <v>326</v>
      </c>
      <c r="M387" s="95" t="s">
        <v>27</v>
      </c>
      <c r="N387" s="16">
        <v>1</v>
      </c>
    </row>
    <row r="388" spans="1:14" s="16" customFormat="1" ht="30" customHeight="1">
      <c r="A388" s="80"/>
      <c r="B388" s="85"/>
      <c r="C388" s="73"/>
      <c r="D388" s="24" t="s">
        <v>2</v>
      </c>
      <c r="E388" s="31">
        <f>SUM(F388:K388)</f>
        <v>9210486.0999999996</v>
      </c>
      <c r="F388" s="54">
        <f>F393+F398+F403+F408</f>
        <v>1359281.6</v>
      </c>
      <c r="G388" s="25">
        <f t="shared" ref="G388:J389" si="209">G393+G398+G403+G408</f>
        <v>1399872.9</v>
      </c>
      <c r="H388" s="25">
        <f t="shared" si="209"/>
        <v>1656724</v>
      </c>
      <c r="I388" s="25">
        <f t="shared" si="209"/>
        <v>1661056.2</v>
      </c>
      <c r="J388" s="25">
        <f t="shared" si="209"/>
        <v>1660470.7</v>
      </c>
      <c r="K388" s="25">
        <f t="shared" ref="K388" si="210">K393+K398+K403+K408</f>
        <v>1473080.7</v>
      </c>
      <c r="L388" s="75"/>
      <c r="M388" s="87"/>
      <c r="N388" s="16">
        <v>1</v>
      </c>
    </row>
    <row r="389" spans="1:14" s="16" customFormat="1" ht="24.75" customHeight="1">
      <c r="A389" s="80"/>
      <c r="B389" s="85"/>
      <c r="C389" s="73"/>
      <c r="D389" s="24" t="s">
        <v>3</v>
      </c>
      <c r="E389" s="31">
        <f t="shared" ref="E389:E391" si="211">SUM(F389:K389)</f>
        <v>17574364.800000001</v>
      </c>
      <c r="F389" s="54">
        <f>F394+F399+F404+F409</f>
        <v>2788034.9</v>
      </c>
      <c r="G389" s="25">
        <f t="shared" si="209"/>
        <v>3022017.6999999997</v>
      </c>
      <c r="H389" s="25">
        <f t="shared" si="209"/>
        <v>2865158.1000000006</v>
      </c>
      <c r="I389" s="25">
        <f t="shared" si="209"/>
        <v>2865158.1000000006</v>
      </c>
      <c r="J389" s="25">
        <f t="shared" si="209"/>
        <v>2865158.1000000006</v>
      </c>
      <c r="K389" s="25">
        <f t="shared" ref="K389" si="212">K394+K399+K404+K409</f>
        <v>3168837.9</v>
      </c>
      <c r="L389" s="75"/>
      <c r="M389" s="87"/>
      <c r="N389" s="17">
        <f t="shared" ref="N389" si="213">I389-H389</f>
        <v>0</v>
      </c>
    </row>
    <row r="390" spans="1:14" s="16" customFormat="1" ht="21.75" customHeight="1">
      <c r="A390" s="80"/>
      <c r="B390" s="85"/>
      <c r="C390" s="73"/>
      <c r="D390" s="24" t="s">
        <v>4</v>
      </c>
      <c r="E390" s="41">
        <f t="shared" si="211"/>
        <v>0</v>
      </c>
      <c r="F390" s="55">
        <v>0</v>
      </c>
      <c r="G390" s="42">
        <v>0</v>
      </c>
      <c r="H390" s="42">
        <v>0</v>
      </c>
      <c r="I390" s="43">
        <v>0</v>
      </c>
      <c r="J390" s="43">
        <v>0</v>
      </c>
      <c r="K390" s="44">
        <v>0</v>
      </c>
      <c r="L390" s="75"/>
      <c r="M390" s="87"/>
      <c r="N390" s="16">
        <v>1</v>
      </c>
    </row>
    <row r="391" spans="1:14" s="16" customFormat="1" ht="20.25" customHeight="1">
      <c r="A391" s="80"/>
      <c r="B391" s="86"/>
      <c r="C391" s="73"/>
      <c r="D391" s="24" t="s">
        <v>5</v>
      </c>
      <c r="E391" s="41">
        <f t="shared" si="211"/>
        <v>0</v>
      </c>
      <c r="F391" s="55">
        <v>0</v>
      </c>
      <c r="G391" s="42">
        <v>0</v>
      </c>
      <c r="H391" s="42">
        <v>0</v>
      </c>
      <c r="I391" s="43">
        <v>0</v>
      </c>
      <c r="J391" s="43">
        <v>0</v>
      </c>
      <c r="K391" s="44">
        <v>0</v>
      </c>
      <c r="L391" s="75"/>
      <c r="M391" s="87"/>
      <c r="N391" s="16">
        <v>1</v>
      </c>
    </row>
    <row r="392" spans="1:14" s="16" customFormat="1" ht="18.95" customHeight="1">
      <c r="A392" s="80" t="s">
        <v>163</v>
      </c>
      <c r="B392" s="84" t="s">
        <v>67</v>
      </c>
      <c r="C392" s="73" t="s">
        <v>35</v>
      </c>
      <c r="D392" s="24" t="s">
        <v>1</v>
      </c>
      <c r="E392" s="31">
        <f>E393+E394+E395+E396</f>
        <v>9210486.0999999996</v>
      </c>
      <c r="F392" s="54">
        <f>F393+F394+F395+F396</f>
        <v>1359281.6</v>
      </c>
      <c r="G392" s="25">
        <f t="shared" ref="G392:J392" si="214">G393+G394+G395+G396</f>
        <v>1399872.9</v>
      </c>
      <c r="H392" s="25">
        <f t="shared" si="214"/>
        <v>1656724</v>
      </c>
      <c r="I392" s="25">
        <f t="shared" si="214"/>
        <v>1661056.2</v>
      </c>
      <c r="J392" s="25">
        <f t="shared" si="214"/>
        <v>1660470.7</v>
      </c>
      <c r="K392" s="25">
        <f t="shared" ref="K392" si="215">K393+K394+K395+K396</f>
        <v>1473080.7</v>
      </c>
      <c r="L392" s="74" t="s">
        <v>327</v>
      </c>
      <c r="M392" s="95" t="s">
        <v>27</v>
      </c>
      <c r="N392" s="16">
        <v>1</v>
      </c>
    </row>
    <row r="393" spans="1:14" s="16" customFormat="1" ht="18.95" customHeight="1">
      <c r="A393" s="80"/>
      <c r="B393" s="85"/>
      <c r="C393" s="73"/>
      <c r="D393" s="24" t="s">
        <v>2</v>
      </c>
      <c r="E393" s="31">
        <f>SUM(F393:K393)</f>
        <v>9210486.0999999996</v>
      </c>
      <c r="F393" s="54">
        <v>1359281.6</v>
      </c>
      <c r="G393" s="25">
        <v>1399872.9</v>
      </c>
      <c r="H393" s="25">
        <v>1656724</v>
      </c>
      <c r="I393" s="26">
        <v>1661056.2</v>
      </c>
      <c r="J393" s="26">
        <v>1660470.7</v>
      </c>
      <c r="K393" s="27">
        <v>1473080.7</v>
      </c>
      <c r="L393" s="75"/>
      <c r="M393" s="87"/>
      <c r="N393" s="16">
        <v>1</v>
      </c>
    </row>
    <row r="394" spans="1:14" s="16" customFormat="1" ht="18.95" customHeight="1">
      <c r="A394" s="80"/>
      <c r="B394" s="85"/>
      <c r="C394" s="73"/>
      <c r="D394" s="24" t="s">
        <v>3</v>
      </c>
      <c r="E394" s="41">
        <f t="shared" ref="E394:E396" si="216">SUM(F394:K394)</f>
        <v>0</v>
      </c>
      <c r="F394" s="55">
        <v>0</v>
      </c>
      <c r="G394" s="42">
        <v>0</v>
      </c>
      <c r="H394" s="42">
        <v>0</v>
      </c>
      <c r="I394" s="43">
        <v>0</v>
      </c>
      <c r="J394" s="43">
        <v>0</v>
      </c>
      <c r="K394" s="44">
        <v>0</v>
      </c>
      <c r="L394" s="75"/>
      <c r="M394" s="87"/>
      <c r="N394" s="17">
        <f>I394-H394</f>
        <v>0</v>
      </c>
    </row>
    <row r="395" spans="1:14" s="16" customFormat="1" ht="18.95" customHeight="1">
      <c r="A395" s="80"/>
      <c r="B395" s="85"/>
      <c r="C395" s="73"/>
      <c r="D395" s="24" t="s">
        <v>4</v>
      </c>
      <c r="E395" s="41">
        <f t="shared" si="216"/>
        <v>0</v>
      </c>
      <c r="F395" s="55">
        <v>0</v>
      </c>
      <c r="G395" s="42">
        <v>0</v>
      </c>
      <c r="H395" s="42">
        <v>0</v>
      </c>
      <c r="I395" s="43">
        <v>0</v>
      </c>
      <c r="J395" s="43">
        <v>0</v>
      </c>
      <c r="K395" s="44">
        <v>0</v>
      </c>
      <c r="L395" s="75"/>
      <c r="M395" s="87"/>
      <c r="N395" s="16">
        <v>1</v>
      </c>
    </row>
    <row r="396" spans="1:14" s="16" customFormat="1" ht="18.95" customHeight="1">
      <c r="A396" s="80"/>
      <c r="B396" s="86"/>
      <c r="C396" s="73"/>
      <c r="D396" s="24" t="s">
        <v>5</v>
      </c>
      <c r="E396" s="41">
        <f t="shared" si="216"/>
        <v>0</v>
      </c>
      <c r="F396" s="55">
        <v>0</v>
      </c>
      <c r="G396" s="42">
        <v>0</v>
      </c>
      <c r="H396" s="42">
        <v>0</v>
      </c>
      <c r="I396" s="43">
        <v>0</v>
      </c>
      <c r="J396" s="43">
        <v>0</v>
      </c>
      <c r="K396" s="44">
        <v>0</v>
      </c>
      <c r="L396" s="75"/>
      <c r="M396" s="87"/>
      <c r="N396" s="16">
        <v>1</v>
      </c>
    </row>
    <row r="397" spans="1:14" s="16" customFormat="1" ht="30" customHeight="1">
      <c r="A397" s="80" t="s">
        <v>164</v>
      </c>
      <c r="B397" s="84" t="s">
        <v>69</v>
      </c>
      <c r="C397" s="73" t="s">
        <v>35</v>
      </c>
      <c r="D397" s="24" t="s">
        <v>1</v>
      </c>
      <c r="E397" s="31">
        <f t="shared" ref="E397:E406" si="217">SUM(F397:K397)</f>
        <v>16936294.199999999</v>
      </c>
      <c r="F397" s="54">
        <f>F398+F399+F400+F401</f>
        <v>2696744.9</v>
      </c>
      <c r="G397" s="25">
        <f t="shared" ref="G397:J397" si="218">G398+G399+G400+G401</f>
        <v>2897165.8</v>
      </c>
      <c r="H397" s="25">
        <f t="shared" si="218"/>
        <v>2754945.2</v>
      </c>
      <c r="I397" s="25">
        <f t="shared" si="218"/>
        <v>2754945.2</v>
      </c>
      <c r="J397" s="25">
        <f t="shared" si="218"/>
        <v>2754945.2</v>
      </c>
      <c r="K397" s="25">
        <f t="shared" ref="K397" si="219">K398+K399+K400+K401</f>
        <v>3077547.9</v>
      </c>
      <c r="L397" s="74" t="s">
        <v>326</v>
      </c>
      <c r="M397" s="95" t="s">
        <v>27</v>
      </c>
      <c r="N397" s="16">
        <v>1</v>
      </c>
    </row>
    <row r="398" spans="1:14" s="16" customFormat="1" ht="24.75" customHeight="1">
      <c r="A398" s="80"/>
      <c r="B398" s="85"/>
      <c r="C398" s="73"/>
      <c r="D398" s="24" t="s">
        <v>2</v>
      </c>
      <c r="E398" s="31">
        <f t="shared" ref="E398" si="220">SUM(F398:K398)</f>
        <v>0</v>
      </c>
      <c r="F398" s="54">
        <v>0</v>
      </c>
      <c r="G398" s="25">
        <v>0</v>
      </c>
      <c r="H398" s="25">
        <v>0</v>
      </c>
      <c r="I398" s="25">
        <v>0</v>
      </c>
      <c r="J398" s="25">
        <v>0</v>
      </c>
      <c r="K398" s="25">
        <v>0</v>
      </c>
      <c r="L398" s="75"/>
      <c r="M398" s="87"/>
      <c r="N398" s="16">
        <v>1</v>
      </c>
    </row>
    <row r="399" spans="1:14" s="16" customFormat="1" ht="30" customHeight="1">
      <c r="A399" s="80"/>
      <c r="B399" s="85"/>
      <c r="C399" s="73"/>
      <c r="D399" s="24" t="s">
        <v>3</v>
      </c>
      <c r="E399" s="31">
        <f t="shared" si="217"/>
        <v>16936294.199999999</v>
      </c>
      <c r="F399" s="54">
        <v>2696744.9</v>
      </c>
      <c r="G399" s="25">
        <v>2897165.8</v>
      </c>
      <c r="H399" s="25">
        <v>2754945.2</v>
      </c>
      <c r="I399" s="26">
        <v>2754945.2</v>
      </c>
      <c r="J399" s="26">
        <v>2754945.2</v>
      </c>
      <c r="K399" s="25">
        <v>3077547.9</v>
      </c>
      <c r="L399" s="75"/>
      <c r="M399" s="87"/>
      <c r="N399" s="17">
        <f>I399-H399</f>
        <v>0</v>
      </c>
    </row>
    <row r="400" spans="1:14" s="16" customFormat="1" ht="24" customHeight="1">
      <c r="A400" s="80"/>
      <c r="B400" s="85"/>
      <c r="C400" s="73"/>
      <c r="D400" s="24" t="s">
        <v>4</v>
      </c>
      <c r="E400" s="31">
        <f t="shared" si="217"/>
        <v>0</v>
      </c>
      <c r="F400" s="54">
        <v>0</v>
      </c>
      <c r="G400" s="25">
        <v>0</v>
      </c>
      <c r="H400" s="25">
        <v>0</v>
      </c>
      <c r="I400" s="25">
        <v>0</v>
      </c>
      <c r="J400" s="25">
        <v>0</v>
      </c>
      <c r="K400" s="25">
        <v>0</v>
      </c>
      <c r="L400" s="75"/>
      <c r="M400" s="87"/>
      <c r="N400" s="16">
        <v>1</v>
      </c>
    </row>
    <row r="401" spans="1:14" s="16" customFormat="1" ht="21" customHeight="1">
      <c r="A401" s="80"/>
      <c r="B401" s="86"/>
      <c r="C401" s="73"/>
      <c r="D401" s="24" t="s">
        <v>5</v>
      </c>
      <c r="E401" s="31">
        <f t="shared" si="217"/>
        <v>0</v>
      </c>
      <c r="F401" s="54">
        <v>0</v>
      </c>
      <c r="G401" s="25">
        <v>0</v>
      </c>
      <c r="H401" s="25">
        <v>0</v>
      </c>
      <c r="I401" s="25">
        <v>0</v>
      </c>
      <c r="J401" s="25">
        <v>0</v>
      </c>
      <c r="K401" s="25">
        <v>0</v>
      </c>
      <c r="L401" s="76"/>
      <c r="M401" s="87"/>
      <c r="N401" s="16">
        <v>1</v>
      </c>
    </row>
    <row r="402" spans="1:14" s="16" customFormat="1" ht="20.100000000000001" customHeight="1">
      <c r="A402" s="99" t="s">
        <v>165</v>
      </c>
      <c r="B402" s="84" t="s">
        <v>68</v>
      </c>
      <c r="C402" s="73" t="s">
        <v>35</v>
      </c>
      <c r="D402" s="24" t="s">
        <v>1</v>
      </c>
      <c r="E402" s="31">
        <f t="shared" si="217"/>
        <v>4074.2</v>
      </c>
      <c r="F402" s="54">
        <f>F403+F404+F405+F406</f>
        <v>830.8</v>
      </c>
      <c r="G402" s="25">
        <f t="shared" ref="G402:J402" si="221">G403+G404+G405+G406</f>
        <v>805.5</v>
      </c>
      <c r="H402" s="25">
        <f t="shared" si="221"/>
        <v>535.70000000000005</v>
      </c>
      <c r="I402" s="25">
        <f t="shared" si="221"/>
        <v>535.70000000000005</v>
      </c>
      <c r="J402" s="25">
        <f t="shared" si="221"/>
        <v>535.70000000000005</v>
      </c>
      <c r="K402" s="25">
        <f t="shared" ref="K402" si="222">K403+K404+K405+K406</f>
        <v>830.8</v>
      </c>
      <c r="L402" s="74" t="s">
        <v>243</v>
      </c>
      <c r="M402" s="95" t="s">
        <v>27</v>
      </c>
      <c r="N402" s="16">
        <v>1</v>
      </c>
    </row>
    <row r="403" spans="1:14" s="16" customFormat="1" ht="20.100000000000001" customHeight="1">
      <c r="A403" s="100"/>
      <c r="B403" s="85"/>
      <c r="C403" s="73"/>
      <c r="D403" s="24" t="s">
        <v>2</v>
      </c>
      <c r="E403" s="31">
        <f t="shared" si="217"/>
        <v>0</v>
      </c>
      <c r="F403" s="54">
        <v>0</v>
      </c>
      <c r="G403" s="25">
        <v>0</v>
      </c>
      <c r="H403" s="25">
        <v>0</v>
      </c>
      <c r="I403" s="26">
        <v>0</v>
      </c>
      <c r="J403" s="26">
        <v>0</v>
      </c>
      <c r="K403" s="27">
        <v>0</v>
      </c>
      <c r="L403" s="75"/>
      <c r="M403" s="87"/>
      <c r="N403" s="16">
        <v>1</v>
      </c>
    </row>
    <row r="404" spans="1:14" s="16" customFormat="1" ht="20.100000000000001" customHeight="1">
      <c r="A404" s="100"/>
      <c r="B404" s="85"/>
      <c r="C404" s="73"/>
      <c r="D404" s="24" t="s">
        <v>3</v>
      </c>
      <c r="E404" s="31">
        <f t="shared" si="217"/>
        <v>4074.2</v>
      </c>
      <c r="F404" s="54">
        <f>830.8</f>
        <v>830.8</v>
      </c>
      <c r="G404" s="25">
        <v>805.5</v>
      </c>
      <c r="H404" s="25">
        <v>535.70000000000005</v>
      </c>
      <c r="I404" s="25">
        <v>535.70000000000005</v>
      </c>
      <c r="J404" s="25">
        <v>535.70000000000005</v>
      </c>
      <c r="K404" s="25">
        <f t="shared" ref="K404" si="223">830.8</f>
        <v>830.8</v>
      </c>
      <c r="L404" s="75"/>
      <c r="M404" s="87"/>
      <c r="N404" s="17">
        <f>I404-H404</f>
        <v>0</v>
      </c>
    </row>
    <row r="405" spans="1:14" s="16" customFormat="1" ht="20.100000000000001" customHeight="1">
      <c r="A405" s="100"/>
      <c r="B405" s="85"/>
      <c r="C405" s="73"/>
      <c r="D405" s="24" t="s">
        <v>4</v>
      </c>
      <c r="E405" s="31">
        <f t="shared" si="217"/>
        <v>0</v>
      </c>
      <c r="F405" s="54">
        <v>0</v>
      </c>
      <c r="G405" s="25">
        <v>0</v>
      </c>
      <c r="H405" s="25">
        <v>0</v>
      </c>
      <c r="I405" s="26">
        <v>0</v>
      </c>
      <c r="J405" s="26">
        <v>0</v>
      </c>
      <c r="K405" s="27">
        <v>0</v>
      </c>
      <c r="L405" s="75"/>
      <c r="M405" s="87"/>
      <c r="N405" s="16">
        <v>1</v>
      </c>
    </row>
    <row r="406" spans="1:14" s="16" customFormat="1" ht="20.100000000000001" customHeight="1">
      <c r="A406" s="101"/>
      <c r="B406" s="86"/>
      <c r="C406" s="73"/>
      <c r="D406" s="24" t="s">
        <v>5</v>
      </c>
      <c r="E406" s="31">
        <f t="shared" si="217"/>
        <v>0</v>
      </c>
      <c r="F406" s="54">
        <v>0</v>
      </c>
      <c r="G406" s="25">
        <v>0</v>
      </c>
      <c r="H406" s="25">
        <v>0</v>
      </c>
      <c r="I406" s="26">
        <v>0</v>
      </c>
      <c r="J406" s="26">
        <v>0</v>
      </c>
      <c r="K406" s="27">
        <v>0</v>
      </c>
      <c r="L406" s="76"/>
      <c r="M406" s="87"/>
      <c r="N406" s="16">
        <v>1</v>
      </c>
    </row>
    <row r="407" spans="1:14" s="16" customFormat="1" ht="20.100000000000001" customHeight="1">
      <c r="A407" s="99" t="s">
        <v>166</v>
      </c>
      <c r="B407" s="84" t="s">
        <v>70</v>
      </c>
      <c r="C407" s="73" t="s">
        <v>35</v>
      </c>
      <c r="D407" s="24" t="s">
        <v>1</v>
      </c>
      <c r="E407" s="31">
        <f>E408+E409+E410+E411</f>
        <v>633996.39999999991</v>
      </c>
      <c r="F407" s="54">
        <f>F408+F409+F410+F411</f>
        <v>90459.199999999997</v>
      </c>
      <c r="G407" s="25">
        <f t="shared" ref="G407:J407" si="224">G408+G409+G410+G411</f>
        <v>124046.40000000001</v>
      </c>
      <c r="H407" s="25">
        <f t="shared" si="224"/>
        <v>109677.2</v>
      </c>
      <c r="I407" s="25">
        <f t="shared" si="224"/>
        <v>109677.2</v>
      </c>
      <c r="J407" s="25">
        <f t="shared" si="224"/>
        <v>109677.2</v>
      </c>
      <c r="K407" s="25">
        <f t="shared" ref="K407" si="225">K408+K409+K410+K411</f>
        <v>90459.199999999997</v>
      </c>
      <c r="L407" s="74" t="s">
        <v>328</v>
      </c>
      <c r="M407" s="95" t="s">
        <v>29</v>
      </c>
      <c r="N407" s="16">
        <v>1</v>
      </c>
    </row>
    <row r="408" spans="1:14" s="16" customFormat="1" ht="20.100000000000001" customHeight="1">
      <c r="A408" s="100"/>
      <c r="B408" s="85"/>
      <c r="C408" s="73"/>
      <c r="D408" s="24" t="s">
        <v>2</v>
      </c>
      <c r="E408" s="31">
        <f>SUM(F408:K408)</f>
        <v>0</v>
      </c>
      <c r="F408" s="54">
        <f>F413+F418</f>
        <v>0</v>
      </c>
      <c r="G408" s="25">
        <f t="shared" ref="G408:J409" si="226">G413+G418</f>
        <v>0</v>
      </c>
      <c r="H408" s="25">
        <f t="shared" si="226"/>
        <v>0</v>
      </c>
      <c r="I408" s="25">
        <f t="shared" si="226"/>
        <v>0</v>
      </c>
      <c r="J408" s="25">
        <f t="shared" si="226"/>
        <v>0</v>
      </c>
      <c r="K408" s="25">
        <f t="shared" ref="K408" si="227">K413+K418</f>
        <v>0</v>
      </c>
      <c r="L408" s="75"/>
      <c r="M408" s="87"/>
      <c r="N408" s="16">
        <v>1</v>
      </c>
    </row>
    <row r="409" spans="1:14" s="16" customFormat="1" ht="20.100000000000001" customHeight="1">
      <c r="A409" s="100"/>
      <c r="B409" s="85"/>
      <c r="C409" s="73"/>
      <c r="D409" s="24" t="s">
        <v>3</v>
      </c>
      <c r="E409" s="25">
        <f t="shared" ref="E409:F409" si="228">E414+E419</f>
        <v>633996.39999999991</v>
      </c>
      <c r="F409" s="54">
        <f t="shared" si="228"/>
        <v>90459.199999999997</v>
      </c>
      <c r="G409" s="25">
        <f t="shared" si="226"/>
        <v>124046.40000000001</v>
      </c>
      <c r="H409" s="25">
        <f t="shared" si="226"/>
        <v>109677.2</v>
      </c>
      <c r="I409" s="25">
        <f t="shared" si="226"/>
        <v>109677.2</v>
      </c>
      <c r="J409" s="25">
        <f t="shared" si="226"/>
        <v>109677.2</v>
      </c>
      <c r="K409" s="25">
        <f t="shared" ref="K409" si="229">K414+K419</f>
        <v>90459.199999999997</v>
      </c>
      <c r="L409" s="75"/>
      <c r="M409" s="87"/>
      <c r="N409" s="17">
        <f t="shared" ref="N409" si="230">I409-H409</f>
        <v>0</v>
      </c>
    </row>
    <row r="410" spans="1:14" s="16" customFormat="1" ht="20.100000000000001" customHeight="1">
      <c r="A410" s="100"/>
      <c r="B410" s="85"/>
      <c r="C410" s="73"/>
      <c r="D410" s="24" t="s">
        <v>4</v>
      </c>
      <c r="E410" s="31">
        <f t="shared" ref="E410:E411" si="231">SUM(F410:K410)</f>
        <v>0</v>
      </c>
      <c r="F410" s="54">
        <v>0</v>
      </c>
      <c r="G410" s="25">
        <v>0</v>
      </c>
      <c r="H410" s="25">
        <v>0</v>
      </c>
      <c r="I410" s="25">
        <v>0</v>
      </c>
      <c r="J410" s="25">
        <v>0</v>
      </c>
      <c r="K410" s="25">
        <v>0</v>
      </c>
      <c r="L410" s="75"/>
      <c r="M410" s="87"/>
      <c r="N410" s="16">
        <v>1</v>
      </c>
    </row>
    <row r="411" spans="1:14" s="16" customFormat="1" ht="20.100000000000001" customHeight="1">
      <c r="A411" s="101"/>
      <c r="B411" s="86"/>
      <c r="C411" s="73"/>
      <c r="D411" s="24" t="s">
        <v>5</v>
      </c>
      <c r="E411" s="31">
        <f t="shared" si="231"/>
        <v>0</v>
      </c>
      <c r="F411" s="54">
        <v>0</v>
      </c>
      <c r="G411" s="25">
        <v>0</v>
      </c>
      <c r="H411" s="25">
        <v>0</v>
      </c>
      <c r="I411" s="25">
        <v>0</v>
      </c>
      <c r="J411" s="25">
        <v>0</v>
      </c>
      <c r="K411" s="25">
        <v>0</v>
      </c>
      <c r="L411" s="75"/>
      <c r="M411" s="87"/>
      <c r="N411" s="16">
        <v>1</v>
      </c>
    </row>
    <row r="412" spans="1:14" s="16" customFormat="1" ht="15" customHeight="1">
      <c r="A412" s="99" t="s">
        <v>167</v>
      </c>
      <c r="B412" s="84" t="s">
        <v>127</v>
      </c>
      <c r="C412" s="77" t="s">
        <v>35</v>
      </c>
      <c r="D412" s="24" t="s">
        <v>1</v>
      </c>
      <c r="E412" s="31">
        <f>SUM(E413:E416)</f>
        <v>12431.2</v>
      </c>
      <c r="F412" s="54">
        <f>SUM(F413:F416)</f>
        <v>1773.7</v>
      </c>
      <c r="G412" s="25">
        <f>SUM(G413:G416)</f>
        <v>2432.3000000000002</v>
      </c>
      <c r="H412" s="25">
        <f>SUM(H413:H416)</f>
        <v>2150.5</v>
      </c>
      <c r="I412" s="25">
        <f t="shared" ref="I412:J412" si="232">SUM(I413:I416)</f>
        <v>2150.5</v>
      </c>
      <c r="J412" s="25">
        <f t="shared" si="232"/>
        <v>2150.5</v>
      </c>
      <c r="K412" s="25">
        <f t="shared" ref="K412" si="233">SUM(K413:K416)</f>
        <v>1773.7</v>
      </c>
      <c r="L412" s="75"/>
      <c r="M412" s="87"/>
      <c r="N412" s="16">
        <v>1</v>
      </c>
    </row>
    <row r="413" spans="1:14" s="16" customFormat="1">
      <c r="A413" s="100"/>
      <c r="B413" s="85"/>
      <c r="C413" s="78"/>
      <c r="D413" s="24" t="s">
        <v>2</v>
      </c>
      <c r="E413" s="31">
        <f>SUM(F413:K413)</f>
        <v>0</v>
      </c>
      <c r="F413" s="54">
        <v>0</v>
      </c>
      <c r="G413" s="25">
        <v>0</v>
      </c>
      <c r="H413" s="25">
        <v>0</v>
      </c>
      <c r="I413" s="25">
        <v>0</v>
      </c>
      <c r="J413" s="25">
        <v>0</v>
      </c>
      <c r="K413" s="25">
        <v>0</v>
      </c>
      <c r="L413" s="75"/>
      <c r="M413" s="87"/>
      <c r="N413" s="16">
        <v>1</v>
      </c>
    </row>
    <row r="414" spans="1:14" s="16" customFormat="1">
      <c r="A414" s="100"/>
      <c r="B414" s="85"/>
      <c r="C414" s="78"/>
      <c r="D414" s="24" t="s">
        <v>3</v>
      </c>
      <c r="E414" s="31">
        <f t="shared" ref="E414:E416" si="234">SUM(F414:K414)</f>
        <v>12431.2</v>
      </c>
      <c r="F414" s="54">
        <v>1773.7</v>
      </c>
      <c r="G414" s="25">
        <v>2432.3000000000002</v>
      </c>
      <c r="H414" s="25">
        <v>2150.5</v>
      </c>
      <c r="I414" s="25">
        <v>2150.5</v>
      </c>
      <c r="J414" s="25">
        <v>2150.5</v>
      </c>
      <c r="K414" s="25">
        <v>1773.7</v>
      </c>
      <c r="L414" s="75"/>
      <c r="M414" s="87"/>
      <c r="N414" s="17">
        <f t="shared" ref="N414" si="235">I414-H414</f>
        <v>0</v>
      </c>
    </row>
    <row r="415" spans="1:14" s="16" customFormat="1">
      <c r="A415" s="100"/>
      <c r="B415" s="85"/>
      <c r="C415" s="78"/>
      <c r="D415" s="24" t="s">
        <v>4</v>
      </c>
      <c r="E415" s="31">
        <f t="shared" si="234"/>
        <v>0</v>
      </c>
      <c r="F415" s="54">
        <v>0</v>
      </c>
      <c r="G415" s="25">
        <v>0</v>
      </c>
      <c r="H415" s="25">
        <v>0</v>
      </c>
      <c r="I415" s="25">
        <v>0</v>
      </c>
      <c r="J415" s="25">
        <v>0</v>
      </c>
      <c r="K415" s="25">
        <v>0</v>
      </c>
      <c r="L415" s="75"/>
      <c r="M415" s="87"/>
      <c r="N415" s="16">
        <v>1</v>
      </c>
    </row>
    <row r="416" spans="1:14" s="16" customFormat="1" ht="64.5" customHeight="1">
      <c r="A416" s="101"/>
      <c r="B416" s="86"/>
      <c r="C416" s="78"/>
      <c r="D416" s="24" t="s">
        <v>5</v>
      </c>
      <c r="E416" s="31">
        <f t="shared" si="234"/>
        <v>0</v>
      </c>
      <c r="F416" s="54">
        <v>0</v>
      </c>
      <c r="G416" s="25">
        <v>0</v>
      </c>
      <c r="H416" s="25">
        <v>0</v>
      </c>
      <c r="I416" s="25">
        <v>0</v>
      </c>
      <c r="J416" s="25">
        <v>0</v>
      </c>
      <c r="K416" s="25">
        <v>0</v>
      </c>
      <c r="L416" s="75"/>
      <c r="M416" s="87"/>
      <c r="N416" s="16">
        <v>1</v>
      </c>
    </row>
    <row r="417" spans="1:14" s="16" customFormat="1" ht="15" customHeight="1">
      <c r="A417" s="99" t="s">
        <v>168</v>
      </c>
      <c r="B417" s="84" t="s">
        <v>128</v>
      </c>
      <c r="C417" s="77" t="s">
        <v>35</v>
      </c>
      <c r="D417" s="24" t="s">
        <v>1</v>
      </c>
      <c r="E417" s="31">
        <f>SUM(E418:E421)</f>
        <v>621565.19999999995</v>
      </c>
      <c r="F417" s="54">
        <f>SUM(F418:F421)</f>
        <v>88685.5</v>
      </c>
      <c r="G417" s="25">
        <f>SUM(G418:G421)</f>
        <v>121614.1</v>
      </c>
      <c r="H417" s="25">
        <f>SUM(H418:H421)</f>
        <v>107526.7</v>
      </c>
      <c r="I417" s="25">
        <f t="shared" ref="I417:J417" si="236">SUM(I418:I421)</f>
        <v>107526.7</v>
      </c>
      <c r="J417" s="25">
        <f t="shared" si="236"/>
        <v>107526.7</v>
      </c>
      <c r="K417" s="25">
        <f t="shared" ref="K417" si="237">SUM(K418:K421)</f>
        <v>88685.5</v>
      </c>
      <c r="L417" s="75"/>
      <c r="M417" s="87"/>
      <c r="N417" s="16">
        <v>1</v>
      </c>
    </row>
    <row r="418" spans="1:14" s="16" customFormat="1">
      <c r="A418" s="100"/>
      <c r="B418" s="85"/>
      <c r="C418" s="78"/>
      <c r="D418" s="24" t="s">
        <v>2</v>
      </c>
      <c r="E418" s="31">
        <v>0</v>
      </c>
      <c r="F418" s="54">
        <v>0</v>
      </c>
      <c r="G418" s="25">
        <v>0</v>
      </c>
      <c r="H418" s="25">
        <v>0</v>
      </c>
      <c r="I418" s="25">
        <v>0</v>
      </c>
      <c r="J418" s="25">
        <v>0</v>
      </c>
      <c r="K418" s="25">
        <v>0</v>
      </c>
      <c r="L418" s="75"/>
      <c r="M418" s="87"/>
      <c r="N418" s="16">
        <v>1</v>
      </c>
    </row>
    <row r="419" spans="1:14" s="16" customFormat="1">
      <c r="A419" s="100"/>
      <c r="B419" s="85"/>
      <c r="C419" s="78"/>
      <c r="D419" s="24" t="s">
        <v>3</v>
      </c>
      <c r="E419" s="31">
        <f t="shared" ref="E419:E421" si="238">SUM(F419:K419)</f>
        <v>621565.19999999995</v>
      </c>
      <c r="F419" s="54">
        <v>88685.5</v>
      </c>
      <c r="G419" s="25">
        <v>121614.1</v>
      </c>
      <c r="H419" s="25">
        <v>107526.7</v>
      </c>
      <c r="I419" s="25">
        <v>107526.7</v>
      </c>
      <c r="J419" s="25">
        <v>107526.7</v>
      </c>
      <c r="K419" s="25">
        <v>88685.5</v>
      </c>
      <c r="L419" s="75"/>
      <c r="M419" s="87"/>
      <c r="N419" s="17">
        <f t="shared" ref="N419" si="239">I419-H419</f>
        <v>0</v>
      </c>
    </row>
    <row r="420" spans="1:14" s="16" customFormat="1">
      <c r="A420" s="100"/>
      <c r="B420" s="85"/>
      <c r="C420" s="78"/>
      <c r="D420" s="24" t="s">
        <v>4</v>
      </c>
      <c r="E420" s="31">
        <f t="shared" si="238"/>
        <v>0</v>
      </c>
      <c r="F420" s="54">
        <v>0</v>
      </c>
      <c r="G420" s="25">
        <v>0</v>
      </c>
      <c r="H420" s="25">
        <v>0</v>
      </c>
      <c r="I420" s="25">
        <v>0</v>
      </c>
      <c r="J420" s="25">
        <v>0</v>
      </c>
      <c r="K420" s="25">
        <v>0</v>
      </c>
      <c r="L420" s="75"/>
      <c r="M420" s="87"/>
      <c r="N420" s="16">
        <v>1</v>
      </c>
    </row>
    <row r="421" spans="1:14" s="16" customFormat="1">
      <c r="A421" s="101"/>
      <c r="B421" s="86"/>
      <c r="C421" s="78"/>
      <c r="D421" s="24" t="s">
        <v>5</v>
      </c>
      <c r="E421" s="31">
        <f t="shared" si="238"/>
        <v>0</v>
      </c>
      <c r="F421" s="54">
        <v>0</v>
      </c>
      <c r="G421" s="25">
        <v>0</v>
      </c>
      <c r="H421" s="25">
        <v>0</v>
      </c>
      <c r="I421" s="25">
        <v>0</v>
      </c>
      <c r="J421" s="25">
        <v>0</v>
      </c>
      <c r="K421" s="25">
        <v>0</v>
      </c>
      <c r="L421" s="76"/>
      <c r="M421" s="88"/>
      <c r="N421" s="16">
        <v>1</v>
      </c>
    </row>
    <row r="422" spans="1:14" s="16" customFormat="1" ht="27" customHeight="1">
      <c r="A422" s="80" t="s">
        <v>39</v>
      </c>
      <c r="B422" s="84" t="s">
        <v>333</v>
      </c>
      <c r="C422" s="73" t="s">
        <v>35</v>
      </c>
      <c r="D422" s="24" t="s">
        <v>1</v>
      </c>
      <c r="E422" s="31">
        <f>SUM(F422:K422)</f>
        <v>24619176.200000003</v>
      </c>
      <c r="F422" s="54">
        <f>F423+F424+F425+F426</f>
        <v>3681233.8000000003</v>
      </c>
      <c r="G422" s="25">
        <f t="shared" ref="G422:J422" si="240">G423+G424+G425+G426</f>
        <v>4234940.1000000006</v>
      </c>
      <c r="H422" s="25">
        <f t="shared" si="240"/>
        <v>4297265.0999999996</v>
      </c>
      <c r="I422" s="25">
        <f t="shared" si="240"/>
        <v>4298648.3</v>
      </c>
      <c r="J422" s="25">
        <f t="shared" si="240"/>
        <v>4297901.8</v>
      </c>
      <c r="K422" s="25">
        <f t="shared" ref="K422" si="241">K423+K424+K425+K426</f>
        <v>3809187.0999999996</v>
      </c>
      <c r="L422" s="74" t="s">
        <v>340</v>
      </c>
      <c r="M422" s="95" t="s">
        <v>26</v>
      </c>
      <c r="N422" s="16">
        <v>1</v>
      </c>
    </row>
    <row r="423" spans="1:14" s="16" customFormat="1" ht="21" customHeight="1">
      <c r="A423" s="80"/>
      <c r="B423" s="85"/>
      <c r="C423" s="73"/>
      <c r="D423" s="24" t="s">
        <v>2</v>
      </c>
      <c r="E423" s="31">
        <f t="shared" ref="E423:E471" si="242">SUM(F423:K423)</f>
        <v>4361991.3999999994</v>
      </c>
      <c r="F423" s="25">
        <f>F428+F433+F438+F443</f>
        <v>672267.1</v>
      </c>
      <c r="G423" s="25">
        <f t="shared" ref="G423:J426" si="243">G428+G433+G438+G443</f>
        <v>697498.4</v>
      </c>
      <c r="H423" s="25">
        <f t="shared" si="243"/>
        <v>754589.8</v>
      </c>
      <c r="I423" s="25">
        <f t="shared" si="243"/>
        <v>754804.4</v>
      </c>
      <c r="J423" s="25">
        <f t="shared" si="243"/>
        <v>754057.9</v>
      </c>
      <c r="K423" s="25">
        <f t="shared" ref="K423" si="244">K428+K433+K438+K443</f>
        <v>728773.8</v>
      </c>
      <c r="L423" s="75"/>
      <c r="M423" s="87"/>
      <c r="N423" s="16">
        <v>1</v>
      </c>
    </row>
    <row r="424" spans="1:14" s="16" customFormat="1">
      <c r="A424" s="80"/>
      <c r="B424" s="85"/>
      <c r="C424" s="73"/>
      <c r="D424" s="24" t="s">
        <v>3</v>
      </c>
      <c r="E424" s="31">
        <f t="shared" si="242"/>
        <v>20254320.400000002</v>
      </c>
      <c r="F424" s="25">
        <f t="shared" ref="F424:F426" si="245">F429+F434+F439+F444</f>
        <v>3008966.7</v>
      </c>
      <c r="G424" s="25">
        <f t="shared" si="243"/>
        <v>3534577.3000000003</v>
      </c>
      <c r="H424" s="25">
        <f t="shared" si="243"/>
        <v>3542675.3</v>
      </c>
      <c r="I424" s="25">
        <f t="shared" si="243"/>
        <v>3543843.9</v>
      </c>
      <c r="J424" s="25">
        <f t="shared" si="243"/>
        <v>3543843.9</v>
      </c>
      <c r="K424" s="25">
        <f t="shared" ref="K424" si="246">K429+K434+K439+K444</f>
        <v>3080413.3</v>
      </c>
      <c r="L424" s="75"/>
      <c r="M424" s="87"/>
      <c r="N424" s="17">
        <f t="shared" ref="N424" si="247">I424-H424</f>
        <v>1168.6000000000931</v>
      </c>
    </row>
    <row r="425" spans="1:14" s="16" customFormat="1">
      <c r="A425" s="80"/>
      <c r="B425" s="85"/>
      <c r="C425" s="73"/>
      <c r="D425" s="24" t="s">
        <v>4</v>
      </c>
      <c r="E425" s="31">
        <f t="shared" si="242"/>
        <v>2864.4</v>
      </c>
      <c r="F425" s="25">
        <f t="shared" si="245"/>
        <v>0</v>
      </c>
      <c r="G425" s="25">
        <f t="shared" si="243"/>
        <v>2864.4</v>
      </c>
      <c r="H425" s="25">
        <f t="shared" si="243"/>
        <v>0</v>
      </c>
      <c r="I425" s="25">
        <f t="shared" si="243"/>
        <v>0</v>
      </c>
      <c r="J425" s="25">
        <f t="shared" si="243"/>
        <v>0</v>
      </c>
      <c r="K425" s="25">
        <f t="shared" ref="K425" si="248">K430+K435+K440+K445</f>
        <v>0</v>
      </c>
      <c r="L425" s="75"/>
      <c r="M425" s="87"/>
      <c r="N425" s="16">
        <v>1</v>
      </c>
    </row>
    <row r="426" spans="1:14" s="16" customFormat="1">
      <c r="A426" s="80"/>
      <c r="B426" s="86"/>
      <c r="C426" s="73"/>
      <c r="D426" s="24" t="s">
        <v>5</v>
      </c>
      <c r="E426" s="31">
        <f t="shared" si="242"/>
        <v>0</v>
      </c>
      <c r="F426" s="25">
        <f t="shared" si="245"/>
        <v>0</v>
      </c>
      <c r="G426" s="25">
        <f t="shared" si="243"/>
        <v>0</v>
      </c>
      <c r="H426" s="25">
        <f t="shared" si="243"/>
        <v>0</v>
      </c>
      <c r="I426" s="25">
        <f t="shared" si="243"/>
        <v>0</v>
      </c>
      <c r="J426" s="25">
        <f t="shared" si="243"/>
        <v>0</v>
      </c>
      <c r="K426" s="25">
        <f t="shared" ref="K426" si="249">K431+K436+K441+K446</f>
        <v>0</v>
      </c>
      <c r="L426" s="75"/>
      <c r="M426" s="87"/>
      <c r="N426" s="16">
        <v>1</v>
      </c>
    </row>
    <row r="427" spans="1:14" s="16" customFormat="1" ht="21" customHeight="1">
      <c r="A427" s="80" t="s">
        <v>169</v>
      </c>
      <c r="B427" s="84" t="s">
        <v>67</v>
      </c>
      <c r="C427" s="73" t="s">
        <v>35</v>
      </c>
      <c r="D427" s="24" t="s">
        <v>1</v>
      </c>
      <c r="E427" s="31">
        <f>SUM(F427:K427)</f>
        <v>4352091.3999999994</v>
      </c>
      <c r="F427" s="54">
        <f>F428+F429+F430+F431</f>
        <v>672267.1</v>
      </c>
      <c r="G427" s="25">
        <f t="shared" ref="G427:J427" si="250">G428+G429+G430+G431</f>
        <v>697498.4</v>
      </c>
      <c r="H427" s="25">
        <f t="shared" si="250"/>
        <v>751289.8</v>
      </c>
      <c r="I427" s="25">
        <f t="shared" si="250"/>
        <v>751504.4</v>
      </c>
      <c r="J427" s="25">
        <f t="shared" si="250"/>
        <v>750757.9</v>
      </c>
      <c r="K427" s="25">
        <f t="shared" ref="K427" si="251">K428+K429+K430+K431</f>
        <v>728773.8</v>
      </c>
      <c r="L427" s="92" t="s">
        <v>340</v>
      </c>
      <c r="M427" s="95" t="s">
        <v>95</v>
      </c>
      <c r="N427" s="16">
        <v>1</v>
      </c>
    </row>
    <row r="428" spans="1:14" s="16" customFormat="1" ht="17.25" customHeight="1">
      <c r="A428" s="80"/>
      <c r="B428" s="85"/>
      <c r="C428" s="73"/>
      <c r="D428" s="24" t="s">
        <v>2</v>
      </c>
      <c r="E428" s="31">
        <f t="shared" ref="E428:E436" si="252">SUM(F428:K428)</f>
        <v>4352091.3999999994</v>
      </c>
      <c r="F428" s="54">
        <v>672267.1</v>
      </c>
      <c r="G428" s="25">
        <v>697498.4</v>
      </c>
      <c r="H428" s="25">
        <f>754589.8-3300</f>
        <v>751289.8</v>
      </c>
      <c r="I428" s="26">
        <f>754804.4-3300</f>
        <v>751504.4</v>
      </c>
      <c r="J428" s="26">
        <f>754057.9-3300</f>
        <v>750757.9</v>
      </c>
      <c r="K428" s="27">
        <f>788773.8-60000</f>
        <v>728773.8</v>
      </c>
      <c r="L428" s="93"/>
      <c r="M428" s="87"/>
      <c r="N428" s="16">
        <v>1</v>
      </c>
    </row>
    <row r="429" spans="1:14" s="16" customFormat="1">
      <c r="A429" s="80"/>
      <c r="B429" s="85"/>
      <c r="C429" s="73"/>
      <c r="D429" s="24" t="s">
        <v>3</v>
      </c>
      <c r="E429" s="31">
        <f t="shared" si="252"/>
        <v>0</v>
      </c>
      <c r="F429" s="54">
        <v>0</v>
      </c>
      <c r="G429" s="25">
        <v>0</v>
      </c>
      <c r="H429" s="25">
        <v>0</v>
      </c>
      <c r="I429" s="26">
        <v>0</v>
      </c>
      <c r="J429" s="26">
        <v>0</v>
      </c>
      <c r="K429" s="27">
        <v>0</v>
      </c>
      <c r="L429" s="93"/>
      <c r="M429" s="87"/>
      <c r="N429" s="17">
        <f t="shared" ref="N429" si="253">I429-H429</f>
        <v>0</v>
      </c>
    </row>
    <row r="430" spans="1:14" s="16" customFormat="1">
      <c r="A430" s="80"/>
      <c r="B430" s="85"/>
      <c r="C430" s="73"/>
      <c r="D430" s="24" t="s">
        <v>4</v>
      </c>
      <c r="E430" s="31">
        <f t="shared" si="252"/>
        <v>0</v>
      </c>
      <c r="F430" s="54">
        <v>0</v>
      </c>
      <c r="G430" s="25">
        <v>0</v>
      </c>
      <c r="H430" s="25">
        <v>0</v>
      </c>
      <c r="I430" s="26">
        <v>0</v>
      </c>
      <c r="J430" s="26">
        <v>0</v>
      </c>
      <c r="K430" s="27">
        <v>0</v>
      </c>
      <c r="L430" s="93"/>
      <c r="M430" s="87"/>
      <c r="N430" s="16">
        <v>1</v>
      </c>
    </row>
    <row r="431" spans="1:14" s="16" customFormat="1">
      <c r="A431" s="80"/>
      <c r="B431" s="86"/>
      <c r="C431" s="73"/>
      <c r="D431" s="24" t="s">
        <v>5</v>
      </c>
      <c r="E431" s="31">
        <f t="shared" si="252"/>
        <v>0</v>
      </c>
      <c r="F431" s="54">
        <v>0</v>
      </c>
      <c r="G431" s="25">
        <v>0</v>
      </c>
      <c r="H431" s="25">
        <v>0</v>
      </c>
      <c r="I431" s="26">
        <v>0</v>
      </c>
      <c r="J431" s="26">
        <v>0</v>
      </c>
      <c r="K431" s="27">
        <v>0</v>
      </c>
      <c r="L431" s="93"/>
      <c r="M431" s="87"/>
      <c r="N431" s="16">
        <v>1</v>
      </c>
    </row>
    <row r="432" spans="1:14" s="16" customFormat="1" ht="15" customHeight="1">
      <c r="A432" s="80" t="s">
        <v>170</v>
      </c>
      <c r="B432" s="84" t="s">
        <v>71</v>
      </c>
      <c r="C432" s="73" t="s">
        <v>35</v>
      </c>
      <c r="D432" s="24" t="s">
        <v>1</v>
      </c>
      <c r="E432" s="31">
        <f t="shared" si="252"/>
        <v>20230033.200000003</v>
      </c>
      <c r="F432" s="54">
        <f>F433+F434+F435+F436</f>
        <v>3007951.7</v>
      </c>
      <c r="G432" s="25">
        <f t="shared" ref="G432:J432" si="254">G433+G434+G435+G436</f>
        <v>3531402.1</v>
      </c>
      <c r="H432" s="25">
        <f t="shared" si="254"/>
        <v>3535976.3</v>
      </c>
      <c r="I432" s="25">
        <f t="shared" si="254"/>
        <v>3537144.9</v>
      </c>
      <c r="J432" s="25">
        <f t="shared" si="254"/>
        <v>3537144.9</v>
      </c>
      <c r="K432" s="25">
        <f t="shared" ref="K432" si="255">K433+K434+K435+K436</f>
        <v>3080413.3</v>
      </c>
      <c r="L432" s="93"/>
      <c r="M432" s="87"/>
      <c r="N432" s="16">
        <v>1</v>
      </c>
    </row>
    <row r="433" spans="1:14" s="16" customFormat="1">
      <c r="A433" s="80"/>
      <c r="B433" s="85"/>
      <c r="C433" s="73"/>
      <c r="D433" s="24" t="s">
        <v>2</v>
      </c>
      <c r="E433" s="31">
        <f t="shared" si="252"/>
        <v>0</v>
      </c>
      <c r="F433" s="54">
        <v>0</v>
      </c>
      <c r="G433" s="25">
        <v>0</v>
      </c>
      <c r="H433" s="25">
        <v>0</v>
      </c>
      <c r="I433" s="26">
        <v>0</v>
      </c>
      <c r="J433" s="26">
        <v>0</v>
      </c>
      <c r="K433" s="27">
        <v>0</v>
      </c>
      <c r="L433" s="93"/>
      <c r="M433" s="87"/>
      <c r="N433" s="16">
        <v>1</v>
      </c>
    </row>
    <row r="434" spans="1:14" s="16" customFormat="1">
      <c r="A434" s="80"/>
      <c r="B434" s="85"/>
      <c r="C434" s="73"/>
      <c r="D434" s="24" t="s">
        <v>3</v>
      </c>
      <c r="E434" s="31">
        <f t="shared" si="252"/>
        <v>20230033.200000003</v>
      </c>
      <c r="F434" s="54">
        <v>3007951.7</v>
      </c>
      <c r="G434" s="25">
        <f>3531402.1</f>
        <v>3531402.1</v>
      </c>
      <c r="H434" s="25">
        <v>3535976.3</v>
      </c>
      <c r="I434" s="25">
        <v>3537144.9</v>
      </c>
      <c r="J434" s="25">
        <v>3537144.9</v>
      </c>
      <c r="K434" s="25">
        <f>3080413.3</f>
        <v>3080413.3</v>
      </c>
      <c r="L434" s="93"/>
      <c r="M434" s="87"/>
      <c r="N434" s="17">
        <f t="shared" ref="N434" si="256">I434-H434</f>
        <v>1168.6000000000931</v>
      </c>
    </row>
    <row r="435" spans="1:14" s="16" customFormat="1">
      <c r="A435" s="80"/>
      <c r="B435" s="85"/>
      <c r="C435" s="73"/>
      <c r="D435" s="24" t="s">
        <v>4</v>
      </c>
      <c r="E435" s="31">
        <f t="shared" si="252"/>
        <v>0</v>
      </c>
      <c r="F435" s="54">
        <v>0</v>
      </c>
      <c r="G435" s="25">
        <v>0</v>
      </c>
      <c r="H435" s="25">
        <v>0</v>
      </c>
      <c r="I435" s="25">
        <v>0</v>
      </c>
      <c r="J435" s="25">
        <v>0</v>
      </c>
      <c r="K435" s="25">
        <v>0</v>
      </c>
      <c r="L435" s="93"/>
      <c r="M435" s="87"/>
      <c r="N435" s="16">
        <v>1</v>
      </c>
    </row>
    <row r="436" spans="1:14" s="16" customFormat="1">
      <c r="A436" s="80"/>
      <c r="B436" s="86"/>
      <c r="C436" s="73"/>
      <c r="D436" s="24" t="s">
        <v>5</v>
      </c>
      <c r="E436" s="31">
        <f t="shared" si="252"/>
        <v>0</v>
      </c>
      <c r="F436" s="54">
        <v>0</v>
      </c>
      <c r="G436" s="25">
        <v>0</v>
      </c>
      <c r="H436" s="25">
        <v>0</v>
      </c>
      <c r="I436" s="25">
        <v>0</v>
      </c>
      <c r="J436" s="25">
        <v>0</v>
      </c>
      <c r="K436" s="25">
        <v>0</v>
      </c>
      <c r="L436" s="93"/>
      <c r="M436" s="88"/>
      <c r="N436" s="16">
        <v>1</v>
      </c>
    </row>
    <row r="437" spans="1:14" s="16" customFormat="1">
      <c r="A437" s="80" t="s">
        <v>264</v>
      </c>
      <c r="B437" s="84" t="s">
        <v>265</v>
      </c>
      <c r="C437" s="73" t="s">
        <v>35</v>
      </c>
      <c r="D437" s="24" t="s">
        <v>1</v>
      </c>
      <c r="E437" s="31">
        <f t="shared" ref="E437:E441" si="257">SUM(F437:K437)</f>
        <v>34057</v>
      </c>
      <c r="F437" s="54">
        <f>F438+F439+F440+F441</f>
        <v>1015</v>
      </c>
      <c r="G437" s="25">
        <f t="shared" ref="G437:J437" si="258">G438+G439+G440+G441</f>
        <v>3045</v>
      </c>
      <c r="H437" s="25">
        <f t="shared" si="258"/>
        <v>9999</v>
      </c>
      <c r="I437" s="25">
        <f t="shared" si="258"/>
        <v>9999</v>
      </c>
      <c r="J437" s="25">
        <f t="shared" si="258"/>
        <v>9999</v>
      </c>
      <c r="K437" s="25">
        <f t="shared" ref="K437" si="259">K438+K439+K440+K441</f>
        <v>0</v>
      </c>
      <c r="L437" s="93"/>
      <c r="M437" s="47"/>
    </row>
    <row r="438" spans="1:14" s="16" customFormat="1">
      <c r="A438" s="80"/>
      <c r="B438" s="85"/>
      <c r="C438" s="73"/>
      <c r="D438" s="24" t="s">
        <v>2</v>
      </c>
      <c r="E438" s="31">
        <f t="shared" si="257"/>
        <v>9900</v>
      </c>
      <c r="F438" s="54">
        <v>0</v>
      </c>
      <c r="G438" s="25">
        <v>0</v>
      </c>
      <c r="H438" s="25">
        <v>3300</v>
      </c>
      <c r="I438" s="26">
        <v>3300</v>
      </c>
      <c r="J438" s="26">
        <v>3300</v>
      </c>
      <c r="K438" s="27">
        <v>0</v>
      </c>
      <c r="L438" s="93"/>
      <c r="M438" s="47"/>
    </row>
    <row r="439" spans="1:14" s="16" customFormat="1">
      <c r="A439" s="80"/>
      <c r="B439" s="85"/>
      <c r="C439" s="73"/>
      <c r="D439" s="24" t="s">
        <v>3</v>
      </c>
      <c r="E439" s="31">
        <f t="shared" si="257"/>
        <v>24157</v>
      </c>
      <c r="F439" s="54">
        <v>1015</v>
      </c>
      <c r="G439" s="25">
        <v>3045</v>
      </c>
      <c r="H439" s="25">
        <v>6699</v>
      </c>
      <c r="I439" s="25">
        <v>6699</v>
      </c>
      <c r="J439" s="25">
        <v>6699</v>
      </c>
      <c r="K439" s="25">
        <v>0</v>
      </c>
      <c r="L439" s="93"/>
      <c r="M439" s="47"/>
    </row>
    <row r="440" spans="1:14" s="16" customFormat="1">
      <c r="A440" s="80"/>
      <c r="B440" s="85"/>
      <c r="C440" s="73"/>
      <c r="D440" s="24" t="s">
        <v>4</v>
      </c>
      <c r="E440" s="31">
        <f t="shared" si="257"/>
        <v>0</v>
      </c>
      <c r="F440" s="54">
        <v>0</v>
      </c>
      <c r="G440" s="25">
        <v>0</v>
      </c>
      <c r="H440" s="25">
        <v>0</v>
      </c>
      <c r="I440" s="25">
        <v>0</v>
      </c>
      <c r="J440" s="25">
        <v>0</v>
      </c>
      <c r="K440" s="25">
        <v>0</v>
      </c>
      <c r="L440" s="93"/>
      <c r="M440" s="47"/>
    </row>
    <row r="441" spans="1:14" s="16" customFormat="1">
      <c r="A441" s="80"/>
      <c r="B441" s="86"/>
      <c r="C441" s="73"/>
      <c r="D441" s="24" t="s">
        <v>5</v>
      </c>
      <c r="E441" s="31">
        <f t="shared" si="257"/>
        <v>0</v>
      </c>
      <c r="F441" s="54">
        <v>0</v>
      </c>
      <c r="G441" s="25">
        <v>0</v>
      </c>
      <c r="H441" s="25">
        <v>0</v>
      </c>
      <c r="I441" s="25">
        <v>0</v>
      </c>
      <c r="J441" s="25">
        <v>0</v>
      </c>
      <c r="K441" s="25">
        <v>0</v>
      </c>
      <c r="L441" s="93"/>
      <c r="M441" s="47"/>
    </row>
    <row r="442" spans="1:14" s="16" customFormat="1">
      <c r="A442" s="80" t="s">
        <v>293</v>
      </c>
      <c r="B442" s="84" t="s">
        <v>294</v>
      </c>
      <c r="C442" s="73">
        <v>2024</v>
      </c>
      <c r="D442" s="24" t="s">
        <v>1</v>
      </c>
      <c r="E442" s="31">
        <f t="shared" ref="E442:E446" si="260">SUM(F442:K442)</f>
        <v>2994.6</v>
      </c>
      <c r="F442" s="25">
        <f>F443+F444+F445+F446</f>
        <v>0</v>
      </c>
      <c r="G442" s="25">
        <f t="shared" ref="G442:J442" si="261">G443+G444+G445+G446</f>
        <v>2994.6</v>
      </c>
      <c r="H442" s="25">
        <f t="shared" si="261"/>
        <v>0</v>
      </c>
      <c r="I442" s="25">
        <f t="shared" si="261"/>
        <v>0</v>
      </c>
      <c r="J442" s="25">
        <f t="shared" si="261"/>
        <v>0</v>
      </c>
      <c r="K442" s="25">
        <f t="shared" ref="K442" si="262">K443+K444+K445+K446</f>
        <v>0</v>
      </c>
      <c r="L442" s="93"/>
      <c r="M442" s="57"/>
    </row>
    <row r="443" spans="1:14" s="16" customFormat="1">
      <c r="A443" s="80"/>
      <c r="B443" s="85"/>
      <c r="C443" s="73"/>
      <c r="D443" s="24" t="s">
        <v>2</v>
      </c>
      <c r="E443" s="31">
        <f t="shared" si="260"/>
        <v>0</v>
      </c>
      <c r="F443" s="25">
        <v>0</v>
      </c>
      <c r="G443" s="25">
        <v>0</v>
      </c>
      <c r="H443" s="25">
        <v>0</v>
      </c>
      <c r="I443" s="26">
        <v>0</v>
      </c>
      <c r="J443" s="26">
        <v>0</v>
      </c>
      <c r="K443" s="27">
        <v>0</v>
      </c>
      <c r="L443" s="93"/>
      <c r="M443" s="57"/>
    </row>
    <row r="444" spans="1:14" s="16" customFormat="1">
      <c r="A444" s="80"/>
      <c r="B444" s="85"/>
      <c r="C444" s="73"/>
      <c r="D444" s="24" t="s">
        <v>3</v>
      </c>
      <c r="E444" s="31">
        <f t="shared" si="260"/>
        <v>130.19999999999999</v>
      </c>
      <c r="F444" s="25">
        <v>0</v>
      </c>
      <c r="G444" s="25">
        <v>130.19999999999999</v>
      </c>
      <c r="H444" s="25">
        <v>0</v>
      </c>
      <c r="I444" s="25">
        <v>0</v>
      </c>
      <c r="J444" s="25">
        <v>0</v>
      </c>
      <c r="K444" s="25">
        <v>0</v>
      </c>
      <c r="L444" s="93"/>
      <c r="M444" s="57"/>
    </row>
    <row r="445" spans="1:14" s="16" customFormat="1">
      <c r="A445" s="80"/>
      <c r="B445" s="85"/>
      <c r="C445" s="73"/>
      <c r="D445" s="24" t="s">
        <v>4</v>
      </c>
      <c r="E445" s="31">
        <f t="shared" si="260"/>
        <v>2864.4</v>
      </c>
      <c r="F445" s="25">
        <v>0</v>
      </c>
      <c r="G445" s="25">
        <v>2864.4</v>
      </c>
      <c r="H445" s="25">
        <v>0</v>
      </c>
      <c r="I445" s="25">
        <v>0</v>
      </c>
      <c r="J445" s="25">
        <v>0</v>
      </c>
      <c r="K445" s="25">
        <v>0</v>
      </c>
      <c r="L445" s="93"/>
      <c r="M445" s="57"/>
    </row>
    <row r="446" spans="1:14" s="16" customFormat="1">
      <c r="A446" s="80"/>
      <c r="B446" s="86"/>
      <c r="C446" s="73"/>
      <c r="D446" s="24" t="s">
        <v>5</v>
      </c>
      <c r="E446" s="31">
        <f t="shared" si="260"/>
        <v>0</v>
      </c>
      <c r="F446" s="25">
        <v>0</v>
      </c>
      <c r="G446" s="25">
        <v>0</v>
      </c>
      <c r="H446" s="25">
        <v>0</v>
      </c>
      <c r="I446" s="25">
        <v>0</v>
      </c>
      <c r="J446" s="25">
        <v>0</v>
      </c>
      <c r="K446" s="25">
        <v>0</v>
      </c>
      <c r="L446" s="94"/>
      <c r="M446" s="57"/>
    </row>
    <row r="447" spans="1:14" s="16" customFormat="1" ht="15" customHeight="1">
      <c r="A447" s="80" t="s">
        <v>40</v>
      </c>
      <c r="B447" s="84" t="s">
        <v>72</v>
      </c>
      <c r="C447" s="73" t="s">
        <v>218</v>
      </c>
      <c r="D447" s="24" t="s">
        <v>1</v>
      </c>
      <c r="E447" s="31">
        <f t="shared" si="242"/>
        <v>453681.9</v>
      </c>
      <c r="F447" s="54">
        <f>F448+F449+F450+F451</f>
        <v>225673.1</v>
      </c>
      <c r="G447" s="25">
        <f t="shared" ref="G447" si="263">G448+G449+G450+G451</f>
        <v>228008.8</v>
      </c>
      <c r="H447" s="25">
        <f t="shared" ref="H447:K447" si="264">H448+H449+H450+H451</f>
        <v>0</v>
      </c>
      <c r="I447" s="25">
        <f t="shared" si="264"/>
        <v>0</v>
      </c>
      <c r="J447" s="25">
        <f t="shared" si="264"/>
        <v>0</v>
      </c>
      <c r="K447" s="25">
        <f t="shared" si="264"/>
        <v>0</v>
      </c>
      <c r="L447" s="74" t="s">
        <v>341</v>
      </c>
      <c r="M447" s="95" t="s">
        <v>96</v>
      </c>
      <c r="N447" s="16">
        <v>1</v>
      </c>
    </row>
    <row r="448" spans="1:14" s="16" customFormat="1">
      <c r="A448" s="80"/>
      <c r="B448" s="85"/>
      <c r="C448" s="73"/>
      <c r="D448" s="24" t="s">
        <v>2</v>
      </c>
      <c r="E448" s="31">
        <f>E453</f>
        <v>0</v>
      </c>
      <c r="F448" s="56">
        <f t="shared" ref="F448:G451" si="265">F453</f>
        <v>0</v>
      </c>
      <c r="G448" s="31">
        <f t="shared" si="265"/>
        <v>0</v>
      </c>
      <c r="H448" s="31">
        <f t="shared" ref="H448:K448" si="266">H453</f>
        <v>0</v>
      </c>
      <c r="I448" s="31">
        <f t="shared" si="266"/>
        <v>0</v>
      </c>
      <c r="J448" s="31">
        <f t="shared" si="266"/>
        <v>0</v>
      </c>
      <c r="K448" s="31">
        <f t="shared" si="266"/>
        <v>0</v>
      </c>
      <c r="L448" s="75"/>
      <c r="M448" s="87"/>
      <c r="N448" s="16">
        <v>1</v>
      </c>
    </row>
    <row r="449" spans="1:14" s="16" customFormat="1">
      <c r="A449" s="80"/>
      <c r="B449" s="85"/>
      <c r="C449" s="73"/>
      <c r="D449" s="24" t="s">
        <v>3</v>
      </c>
      <c r="E449" s="31">
        <f t="shared" ref="E449:E451" si="267">E454</f>
        <v>19725.3</v>
      </c>
      <c r="F449" s="56">
        <f t="shared" si="265"/>
        <v>9811.9</v>
      </c>
      <c r="G449" s="31">
        <f>G454</f>
        <v>9913.4</v>
      </c>
      <c r="H449" s="31">
        <f t="shared" ref="H449:K449" si="268">H454</f>
        <v>0</v>
      </c>
      <c r="I449" s="31">
        <f t="shared" si="268"/>
        <v>0</v>
      </c>
      <c r="J449" s="31">
        <f t="shared" si="268"/>
        <v>0</v>
      </c>
      <c r="K449" s="31">
        <f t="shared" si="268"/>
        <v>0</v>
      </c>
      <c r="L449" s="75"/>
      <c r="M449" s="87"/>
      <c r="N449" s="17">
        <f t="shared" ref="N449" si="269">I449-H449</f>
        <v>0</v>
      </c>
    </row>
    <row r="450" spans="1:14" s="16" customFormat="1">
      <c r="A450" s="80"/>
      <c r="B450" s="85"/>
      <c r="C450" s="73"/>
      <c r="D450" s="24" t="s">
        <v>4</v>
      </c>
      <c r="E450" s="31">
        <f t="shared" si="267"/>
        <v>433956.6</v>
      </c>
      <c r="F450" s="56">
        <f t="shared" si="265"/>
        <v>215861.2</v>
      </c>
      <c r="G450" s="31">
        <f>G455</f>
        <v>218095.4</v>
      </c>
      <c r="H450" s="31">
        <f t="shared" ref="H450:K450" si="270">H455</f>
        <v>0</v>
      </c>
      <c r="I450" s="31">
        <f t="shared" si="270"/>
        <v>0</v>
      </c>
      <c r="J450" s="31">
        <f t="shared" si="270"/>
        <v>0</v>
      </c>
      <c r="K450" s="31">
        <f t="shared" si="270"/>
        <v>0</v>
      </c>
      <c r="L450" s="75"/>
      <c r="M450" s="87"/>
      <c r="N450" s="16">
        <v>1</v>
      </c>
    </row>
    <row r="451" spans="1:14" s="16" customFormat="1">
      <c r="A451" s="80"/>
      <c r="B451" s="86"/>
      <c r="C451" s="73"/>
      <c r="D451" s="24" t="s">
        <v>5</v>
      </c>
      <c r="E451" s="31">
        <f t="shared" si="267"/>
        <v>0</v>
      </c>
      <c r="F451" s="56">
        <f t="shared" si="265"/>
        <v>0</v>
      </c>
      <c r="G451" s="31">
        <f t="shared" si="265"/>
        <v>0</v>
      </c>
      <c r="H451" s="31">
        <f t="shared" ref="H451:K451" si="271">H456</f>
        <v>0</v>
      </c>
      <c r="I451" s="31">
        <f t="shared" si="271"/>
        <v>0</v>
      </c>
      <c r="J451" s="31">
        <f t="shared" si="271"/>
        <v>0</v>
      </c>
      <c r="K451" s="31">
        <f t="shared" si="271"/>
        <v>0</v>
      </c>
      <c r="L451" s="75"/>
      <c r="M451" s="87"/>
      <c r="N451" s="16">
        <v>1</v>
      </c>
    </row>
    <row r="452" spans="1:14" s="16" customFormat="1">
      <c r="A452" s="80" t="s">
        <v>250</v>
      </c>
      <c r="B452" s="84" t="s">
        <v>256</v>
      </c>
      <c r="C452" s="73" t="s">
        <v>218</v>
      </c>
      <c r="D452" s="24" t="s">
        <v>1</v>
      </c>
      <c r="E452" s="31">
        <f t="shared" ref="E452:E456" si="272">SUM(F452:K452)</f>
        <v>453681.9</v>
      </c>
      <c r="F452" s="54">
        <f>F453+F454+F455+F456</f>
        <v>225673.1</v>
      </c>
      <c r="G452" s="25">
        <f t="shared" ref="G452:K452" si="273">G453+G454+G455+G456</f>
        <v>228008.8</v>
      </c>
      <c r="H452" s="25">
        <f t="shared" si="273"/>
        <v>0</v>
      </c>
      <c r="I452" s="25">
        <f t="shared" si="273"/>
        <v>0</v>
      </c>
      <c r="J452" s="25">
        <f t="shared" si="273"/>
        <v>0</v>
      </c>
      <c r="K452" s="25">
        <f t="shared" si="273"/>
        <v>0</v>
      </c>
      <c r="L452" s="75"/>
      <c r="M452" s="87"/>
    </row>
    <row r="453" spans="1:14" s="16" customFormat="1">
      <c r="A453" s="80"/>
      <c r="B453" s="85"/>
      <c r="C453" s="73"/>
      <c r="D453" s="24" t="s">
        <v>2</v>
      </c>
      <c r="E453" s="31">
        <f t="shared" si="272"/>
        <v>0</v>
      </c>
      <c r="F453" s="54">
        <v>0</v>
      </c>
      <c r="G453" s="25">
        <v>0</v>
      </c>
      <c r="H453" s="25">
        <v>0</v>
      </c>
      <c r="I453" s="26">
        <v>0</v>
      </c>
      <c r="J453" s="26">
        <v>0</v>
      </c>
      <c r="K453" s="27">
        <v>0</v>
      </c>
      <c r="L453" s="75"/>
      <c r="M453" s="87"/>
    </row>
    <row r="454" spans="1:14" s="16" customFormat="1">
      <c r="A454" s="80"/>
      <c r="B454" s="85"/>
      <c r="C454" s="73"/>
      <c r="D454" s="24" t="s">
        <v>3</v>
      </c>
      <c r="E454" s="31">
        <f t="shared" si="272"/>
        <v>19725.3</v>
      </c>
      <c r="F454" s="54">
        <v>9811.9</v>
      </c>
      <c r="G454" s="25">
        <v>9913.4</v>
      </c>
      <c r="H454" s="25">
        <v>0</v>
      </c>
      <c r="I454" s="25">
        <v>0</v>
      </c>
      <c r="J454" s="25">
        <v>0</v>
      </c>
      <c r="K454" s="25">
        <v>0</v>
      </c>
      <c r="L454" s="75"/>
      <c r="M454" s="87"/>
    </row>
    <row r="455" spans="1:14" s="16" customFormat="1">
      <c r="A455" s="80"/>
      <c r="B455" s="85"/>
      <c r="C455" s="73"/>
      <c r="D455" s="24" t="s">
        <v>4</v>
      </c>
      <c r="E455" s="31">
        <f t="shared" si="272"/>
        <v>433956.6</v>
      </c>
      <c r="F455" s="54">
        <v>215861.2</v>
      </c>
      <c r="G455" s="25">
        <v>218095.4</v>
      </c>
      <c r="H455" s="25">
        <v>0</v>
      </c>
      <c r="I455" s="25">
        <v>0</v>
      </c>
      <c r="J455" s="25">
        <v>0</v>
      </c>
      <c r="K455" s="25">
        <v>0</v>
      </c>
      <c r="L455" s="75"/>
      <c r="M455" s="87"/>
    </row>
    <row r="456" spans="1:14" s="16" customFormat="1">
      <c r="A456" s="80"/>
      <c r="B456" s="86"/>
      <c r="C456" s="73"/>
      <c r="D456" s="24" t="s">
        <v>5</v>
      </c>
      <c r="E456" s="31">
        <f t="shared" si="272"/>
        <v>0</v>
      </c>
      <c r="F456" s="54">
        <v>0</v>
      </c>
      <c r="G456" s="25">
        <v>0</v>
      </c>
      <c r="H456" s="25">
        <v>0</v>
      </c>
      <c r="I456" s="25">
        <v>0</v>
      </c>
      <c r="J456" s="25">
        <v>0</v>
      </c>
      <c r="K456" s="25">
        <v>0</v>
      </c>
      <c r="L456" s="76"/>
      <c r="M456" s="88"/>
    </row>
    <row r="457" spans="1:14" s="16" customFormat="1" ht="15" customHeight="1">
      <c r="A457" s="80" t="s">
        <v>73</v>
      </c>
      <c r="B457" s="84" t="s">
        <v>209</v>
      </c>
      <c r="C457" s="73" t="s">
        <v>35</v>
      </c>
      <c r="D457" s="24" t="s">
        <v>1</v>
      </c>
      <c r="E457" s="31">
        <f t="shared" ref="E457" si="274">SUM(F457:K457)</f>
        <v>73411.3</v>
      </c>
      <c r="F457" s="54">
        <f>F458+F459+F460+F461</f>
        <v>6771.7</v>
      </c>
      <c r="G457" s="25">
        <f>G458+G459+G460+G461</f>
        <v>19193.599999999999</v>
      </c>
      <c r="H457" s="25">
        <f>H458+H459+H460+H461</f>
        <v>13558.1</v>
      </c>
      <c r="I457" s="25">
        <f t="shared" ref="I457:J457" si="275">I458+I459+I460+I461</f>
        <v>13558.1</v>
      </c>
      <c r="J457" s="25">
        <f t="shared" si="275"/>
        <v>13558.1</v>
      </c>
      <c r="K457" s="25">
        <f t="shared" ref="K457" si="276">K458+K459+K460+K461</f>
        <v>6771.7</v>
      </c>
      <c r="L457" s="74" t="s">
        <v>329</v>
      </c>
      <c r="M457" s="95" t="s">
        <v>96</v>
      </c>
      <c r="N457" s="16">
        <v>1</v>
      </c>
    </row>
    <row r="458" spans="1:14" s="16" customFormat="1">
      <c r="A458" s="80"/>
      <c r="B458" s="85"/>
      <c r="C458" s="73"/>
      <c r="D458" s="24" t="s">
        <v>2</v>
      </c>
      <c r="E458" s="31">
        <f>E463</f>
        <v>0</v>
      </c>
      <c r="F458" s="56">
        <f t="shared" ref="F458:J461" si="277">F463</f>
        <v>0</v>
      </c>
      <c r="G458" s="31">
        <f t="shared" si="277"/>
        <v>0</v>
      </c>
      <c r="H458" s="31">
        <f t="shared" si="277"/>
        <v>0</v>
      </c>
      <c r="I458" s="31">
        <f t="shared" si="277"/>
        <v>0</v>
      </c>
      <c r="J458" s="31">
        <f t="shared" si="277"/>
        <v>0</v>
      </c>
      <c r="K458" s="31">
        <f t="shared" ref="K458" si="278">K463</f>
        <v>0</v>
      </c>
      <c r="L458" s="75"/>
      <c r="M458" s="87"/>
      <c r="N458" s="16">
        <v>1</v>
      </c>
    </row>
    <row r="459" spans="1:14" s="16" customFormat="1">
      <c r="A459" s="80"/>
      <c r="B459" s="85"/>
      <c r="C459" s="73"/>
      <c r="D459" s="24" t="s">
        <v>3</v>
      </c>
      <c r="E459" s="31">
        <f t="shared" ref="E459:K461" si="279">E464</f>
        <v>73411.3</v>
      </c>
      <c r="F459" s="56">
        <f t="shared" si="277"/>
        <v>6771.7</v>
      </c>
      <c r="G459" s="31">
        <f t="shared" si="277"/>
        <v>19193.599999999999</v>
      </c>
      <c r="H459" s="31">
        <f t="shared" si="277"/>
        <v>13558.1</v>
      </c>
      <c r="I459" s="31">
        <f t="shared" si="277"/>
        <v>13558.1</v>
      </c>
      <c r="J459" s="31">
        <f t="shared" si="277"/>
        <v>13558.1</v>
      </c>
      <c r="K459" s="31">
        <f t="shared" si="279"/>
        <v>6771.7</v>
      </c>
      <c r="L459" s="75"/>
      <c r="M459" s="87"/>
      <c r="N459" s="17">
        <f t="shared" ref="N459" si="280">I459-H459</f>
        <v>0</v>
      </c>
    </row>
    <row r="460" spans="1:14" s="16" customFormat="1">
      <c r="A460" s="80"/>
      <c r="B460" s="85"/>
      <c r="C460" s="73"/>
      <c r="D460" s="24" t="s">
        <v>4</v>
      </c>
      <c r="E460" s="31">
        <f t="shared" si="279"/>
        <v>0</v>
      </c>
      <c r="F460" s="56">
        <f t="shared" si="277"/>
        <v>0</v>
      </c>
      <c r="G460" s="31">
        <f t="shared" si="277"/>
        <v>0</v>
      </c>
      <c r="H460" s="31">
        <f t="shared" si="277"/>
        <v>0</v>
      </c>
      <c r="I460" s="31">
        <f t="shared" si="277"/>
        <v>0</v>
      </c>
      <c r="J460" s="31">
        <f t="shared" si="277"/>
        <v>0</v>
      </c>
      <c r="K460" s="31">
        <f t="shared" si="279"/>
        <v>0</v>
      </c>
      <c r="L460" s="75"/>
      <c r="M460" s="87"/>
      <c r="N460" s="16">
        <v>1</v>
      </c>
    </row>
    <row r="461" spans="1:14" s="16" customFormat="1" ht="17.25" customHeight="1">
      <c r="A461" s="80"/>
      <c r="B461" s="86"/>
      <c r="C461" s="73"/>
      <c r="D461" s="24" t="s">
        <v>5</v>
      </c>
      <c r="E461" s="31">
        <f t="shared" si="279"/>
        <v>0</v>
      </c>
      <c r="F461" s="56">
        <f t="shared" si="277"/>
        <v>0</v>
      </c>
      <c r="G461" s="31">
        <f t="shared" si="277"/>
        <v>0</v>
      </c>
      <c r="H461" s="31">
        <f t="shared" si="277"/>
        <v>0</v>
      </c>
      <c r="I461" s="31">
        <f t="shared" si="277"/>
        <v>0</v>
      </c>
      <c r="J461" s="31">
        <f t="shared" si="277"/>
        <v>0</v>
      </c>
      <c r="K461" s="31">
        <f t="shared" si="279"/>
        <v>0</v>
      </c>
      <c r="L461" s="75"/>
      <c r="M461" s="87"/>
      <c r="N461" s="16">
        <v>1</v>
      </c>
    </row>
    <row r="462" spans="1:14" s="16" customFormat="1" ht="16.5" customHeight="1">
      <c r="A462" s="80" t="s">
        <v>251</v>
      </c>
      <c r="B462" s="84" t="s">
        <v>257</v>
      </c>
      <c r="C462" s="73" t="s">
        <v>35</v>
      </c>
      <c r="D462" s="24" t="s">
        <v>1</v>
      </c>
      <c r="E462" s="31">
        <f t="shared" ref="E462:E466" si="281">SUM(F462:K462)</f>
        <v>73411.3</v>
      </c>
      <c r="F462" s="54">
        <f>F463+F464+F465+F466</f>
        <v>6771.7</v>
      </c>
      <c r="G462" s="25">
        <f>G463+G464+G465+G466</f>
        <v>19193.599999999999</v>
      </c>
      <c r="H462" s="25">
        <f>H463+H464+H465+H466</f>
        <v>13558.1</v>
      </c>
      <c r="I462" s="25">
        <f t="shared" ref="I462:J462" si="282">I463+I464+I465+I466</f>
        <v>13558.1</v>
      </c>
      <c r="J462" s="25">
        <f t="shared" si="282"/>
        <v>13558.1</v>
      </c>
      <c r="K462" s="25">
        <f t="shared" ref="K462" si="283">K463+K464+K465+K466</f>
        <v>6771.7</v>
      </c>
      <c r="L462" s="75"/>
      <c r="M462" s="87"/>
    </row>
    <row r="463" spans="1:14" s="16" customFormat="1" ht="17.25" customHeight="1">
      <c r="A463" s="80"/>
      <c r="B463" s="85"/>
      <c r="C463" s="73"/>
      <c r="D463" s="24" t="s">
        <v>2</v>
      </c>
      <c r="E463" s="31">
        <f t="shared" si="281"/>
        <v>0</v>
      </c>
      <c r="F463" s="54">
        <v>0</v>
      </c>
      <c r="G463" s="25">
        <v>0</v>
      </c>
      <c r="H463" s="25">
        <v>0</v>
      </c>
      <c r="I463" s="26">
        <v>0</v>
      </c>
      <c r="J463" s="26">
        <v>0</v>
      </c>
      <c r="K463" s="27">
        <v>0</v>
      </c>
      <c r="L463" s="75"/>
      <c r="M463" s="87"/>
    </row>
    <row r="464" spans="1:14" s="16" customFormat="1" ht="21" customHeight="1">
      <c r="A464" s="80"/>
      <c r="B464" s="85"/>
      <c r="C464" s="73"/>
      <c r="D464" s="24" t="s">
        <v>3</v>
      </c>
      <c r="E464" s="31">
        <f t="shared" si="281"/>
        <v>73411.3</v>
      </c>
      <c r="F464" s="54">
        <v>6771.7</v>
      </c>
      <c r="G464" s="31">
        <v>19193.599999999999</v>
      </c>
      <c r="H464" s="31">
        <v>13558.1</v>
      </c>
      <c r="I464" s="31">
        <v>13558.1</v>
      </c>
      <c r="J464" s="31">
        <v>13558.1</v>
      </c>
      <c r="K464" s="25">
        <v>6771.7</v>
      </c>
      <c r="L464" s="75"/>
      <c r="M464" s="87"/>
    </row>
    <row r="465" spans="1:14" s="16" customFormat="1" ht="15.75" customHeight="1">
      <c r="A465" s="80"/>
      <c r="B465" s="85"/>
      <c r="C465" s="73"/>
      <c r="D465" s="24" t="s">
        <v>4</v>
      </c>
      <c r="E465" s="31">
        <f t="shared" si="281"/>
        <v>0</v>
      </c>
      <c r="F465" s="54"/>
      <c r="G465" s="25"/>
      <c r="H465" s="25"/>
      <c r="I465" s="26"/>
      <c r="J465" s="26"/>
      <c r="K465" s="27"/>
      <c r="L465" s="75"/>
      <c r="M465" s="87"/>
    </row>
    <row r="466" spans="1:14" s="16" customFormat="1" ht="18.75" customHeight="1">
      <c r="A466" s="80"/>
      <c r="B466" s="86"/>
      <c r="C466" s="73"/>
      <c r="D466" s="24" t="s">
        <v>5</v>
      </c>
      <c r="E466" s="31">
        <f t="shared" si="281"/>
        <v>0</v>
      </c>
      <c r="F466" s="54">
        <v>0</v>
      </c>
      <c r="G466" s="25">
        <v>0</v>
      </c>
      <c r="H466" s="25">
        <v>0</v>
      </c>
      <c r="I466" s="26">
        <v>0</v>
      </c>
      <c r="J466" s="26">
        <v>0</v>
      </c>
      <c r="K466" s="27">
        <v>0</v>
      </c>
      <c r="L466" s="76"/>
      <c r="M466" s="88"/>
    </row>
    <row r="467" spans="1:14" s="16" customFormat="1" ht="23.25" customHeight="1">
      <c r="A467" s="80" t="s">
        <v>75</v>
      </c>
      <c r="B467" s="84" t="s">
        <v>334</v>
      </c>
      <c r="C467" s="73" t="s">
        <v>35</v>
      </c>
      <c r="D467" s="24" t="s">
        <v>1</v>
      </c>
      <c r="E467" s="31">
        <f t="shared" si="242"/>
        <v>3448719.5</v>
      </c>
      <c r="F467" s="54">
        <f>F468+F469+F470+F471</f>
        <v>724958.4</v>
      </c>
      <c r="G467" s="25">
        <f t="shared" ref="G467:J467" si="284">G468+G469+G470+G471</f>
        <v>794824.3</v>
      </c>
      <c r="H467" s="25">
        <f t="shared" si="284"/>
        <v>383646</v>
      </c>
      <c r="I467" s="25">
        <f t="shared" si="284"/>
        <v>393468.3</v>
      </c>
      <c r="J467" s="25">
        <f t="shared" si="284"/>
        <v>393465.59999999998</v>
      </c>
      <c r="K467" s="25">
        <f t="shared" ref="K467" si="285">K468+K469+K470+K471</f>
        <v>758356.9</v>
      </c>
      <c r="L467" s="74" t="s">
        <v>330</v>
      </c>
      <c r="M467" s="95" t="s">
        <v>94</v>
      </c>
      <c r="N467" s="16">
        <v>1</v>
      </c>
    </row>
    <row r="468" spans="1:14" s="16" customFormat="1" ht="18.75" customHeight="1">
      <c r="A468" s="80"/>
      <c r="B468" s="85"/>
      <c r="C468" s="73"/>
      <c r="D468" s="24" t="s">
        <v>2</v>
      </c>
      <c r="E468" s="31">
        <f t="shared" si="242"/>
        <v>3446870.3</v>
      </c>
      <c r="F468" s="54">
        <f>F473+F478</f>
        <v>724342</v>
      </c>
      <c r="G468" s="25">
        <f t="shared" ref="G468:J469" si="286">G473+G478</f>
        <v>794207.9</v>
      </c>
      <c r="H468" s="25">
        <f t="shared" si="286"/>
        <v>383646</v>
      </c>
      <c r="I468" s="25">
        <f t="shared" si="286"/>
        <v>393468.3</v>
      </c>
      <c r="J468" s="25">
        <f t="shared" si="286"/>
        <v>393465.59999999998</v>
      </c>
      <c r="K468" s="25">
        <f t="shared" ref="K468" si="287">K473+K478</f>
        <v>757740.5</v>
      </c>
      <c r="L468" s="148"/>
      <c r="M468" s="87"/>
      <c r="N468" s="16">
        <v>1</v>
      </c>
    </row>
    <row r="469" spans="1:14" s="16" customFormat="1" ht="17.25" customHeight="1">
      <c r="A469" s="80"/>
      <c r="B469" s="85"/>
      <c r="C469" s="73"/>
      <c r="D469" s="24" t="s">
        <v>3</v>
      </c>
      <c r="E469" s="31">
        <f t="shared" si="242"/>
        <v>1849.1999999999998</v>
      </c>
      <c r="F469" s="54">
        <f>F474+F479</f>
        <v>616.4</v>
      </c>
      <c r="G469" s="25">
        <f t="shared" si="286"/>
        <v>616.4</v>
      </c>
      <c r="H469" s="25">
        <f t="shared" si="286"/>
        <v>0</v>
      </c>
      <c r="I469" s="25">
        <f t="shared" si="286"/>
        <v>0</v>
      </c>
      <c r="J469" s="25">
        <f t="shared" si="286"/>
        <v>0</v>
      </c>
      <c r="K469" s="25">
        <f t="shared" ref="K469" si="288">K474+K479</f>
        <v>616.4</v>
      </c>
      <c r="L469" s="148"/>
      <c r="M469" s="87"/>
      <c r="N469" s="17">
        <f t="shared" ref="N469" si="289">I469-H469</f>
        <v>0</v>
      </c>
    </row>
    <row r="470" spans="1:14" s="16" customFormat="1" ht="18.75" customHeight="1">
      <c r="A470" s="80"/>
      <c r="B470" s="85"/>
      <c r="C470" s="73"/>
      <c r="D470" s="24" t="s">
        <v>4</v>
      </c>
      <c r="E470" s="31">
        <f t="shared" si="242"/>
        <v>0</v>
      </c>
      <c r="F470" s="54">
        <v>0</v>
      </c>
      <c r="G470" s="25">
        <v>0</v>
      </c>
      <c r="H470" s="25">
        <v>0</v>
      </c>
      <c r="I470" s="26">
        <v>0</v>
      </c>
      <c r="J470" s="26">
        <v>0</v>
      </c>
      <c r="K470" s="27">
        <v>0</v>
      </c>
      <c r="L470" s="148"/>
      <c r="M470" s="87"/>
      <c r="N470" s="16">
        <v>1</v>
      </c>
    </row>
    <row r="471" spans="1:14" s="16" customFormat="1" ht="20.25" customHeight="1">
      <c r="A471" s="80"/>
      <c r="B471" s="86"/>
      <c r="C471" s="73"/>
      <c r="D471" s="24" t="s">
        <v>5</v>
      </c>
      <c r="E471" s="31">
        <f t="shared" si="242"/>
        <v>0</v>
      </c>
      <c r="F471" s="54">
        <v>0</v>
      </c>
      <c r="G471" s="25">
        <v>0</v>
      </c>
      <c r="H471" s="25">
        <v>0</v>
      </c>
      <c r="I471" s="26">
        <v>0</v>
      </c>
      <c r="J471" s="26">
        <v>0</v>
      </c>
      <c r="K471" s="27">
        <v>0</v>
      </c>
      <c r="L471" s="149"/>
      <c r="M471" s="87"/>
      <c r="N471" s="16">
        <v>1</v>
      </c>
    </row>
    <row r="472" spans="1:14" s="16" customFormat="1" ht="23.25" customHeight="1">
      <c r="A472" s="80" t="s">
        <v>190</v>
      </c>
      <c r="B472" s="84" t="s">
        <v>67</v>
      </c>
      <c r="C472" s="73" t="s">
        <v>35</v>
      </c>
      <c r="D472" s="24" t="s">
        <v>1</v>
      </c>
      <c r="E472" s="31">
        <f t="shared" ref="E472:E476" si="290">SUM(F472:K472)</f>
        <v>3446870.3</v>
      </c>
      <c r="F472" s="54">
        <f>F473+F474+F475+F476</f>
        <v>724342</v>
      </c>
      <c r="G472" s="25">
        <f t="shared" ref="G472:J472" si="291">G473+G474+G475+G476</f>
        <v>794207.9</v>
      </c>
      <c r="H472" s="25">
        <f t="shared" si="291"/>
        <v>383646</v>
      </c>
      <c r="I472" s="25">
        <f t="shared" si="291"/>
        <v>393468.3</v>
      </c>
      <c r="J472" s="25">
        <f t="shared" si="291"/>
        <v>393465.59999999998</v>
      </c>
      <c r="K472" s="25">
        <f t="shared" ref="K472" si="292">K473+K474+K475+K476</f>
        <v>757740.5</v>
      </c>
      <c r="L472" s="92" t="s">
        <v>330</v>
      </c>
      <c r="M472" s="87"/>
      <c r="N472" s="16">
        <v>1</v>
      </c>
    </row>
    <row r="473" spans="1:14" s="16" customFormat="1" ht="20.25" customHeight="1">
      <c r="A473" s="80"/>
      <c r="B473" s="85"/>
      <c r="C473" s="73"/>
      <c r="D473" s="24" t="s">
        <v>2</v>
      </c>
      <c r="E473" s="31">
        <f t="shared" si="290"/>
        <v>3446870.3</v>
      </c>
      <c r="F473" s="54">
        <v>724342</v>
      </c>
      <c r="G473" s="25">
        <v>794207.9</v>
      </c>
      <c r="H473" s="25">
        <v>383646</v>
      </c>
      <c r="I473" s="26">
        <v>393468.3</v>
      </c>
      <c r="J473" s="26">
        <v>393465.59999999998</v>
      </c>
      <c r="K473" s="27">
        <f>707740.5+50000</f>
        <v>757740.5</v>
      </c>
      <c r="L473" s="144"/>
      <c r="M473" s="87"/>
      <c r="N473" s="16">
        <v>1</v>
      </c>
    </row>
    <row r="474" spans="1:14" s="16" customFormat="1" ht="18.75" customHeight="1">
      <c r="A474" s="80"/>
      <c r="B474" s="85"/>
      <c r="C474" s="73"/>
      <c r="D474" s="24" t="s">
        <v>3</v>
      </c>
      <c r="E474" s="31">
        <f t="shared" si="290"/>
        <v>0</v>
      </c>
      <c r="F474" s="54">
        <v>0</v>
      </c>
      <c r="G474" s="25">
        <v>0</v>
      </c>
      <c r="H474" s="25">
        <v>0</v>
      </c>
      <c r="I474" s="26">
        <v>0</v>
      </c>
      <c r="J474" s="26">
        <v>0</v>
      </c>
      <c r="K474" s="27">
        <v>0</v>
      </c>
      <c r="L474" s="144"/>
      <c r="M474" s="87"/>
      <c r="N474" s="17">
        <f t="shared" ref="N474" si="293">I474-H474</f>
        <v>0</v>
      </c>
    </row>
    <row r="475" spans="1:14" s="16" customFormat="1" ht="20.25" customHeight="1">
      <c r="A475" s="80"/>
      <c r="B475" s="85"/>
      <c r="C475" s="73"/>
      <c r="D475" s="24" t="s">
        <v>4</v>
      </c>
      <c r="E475" s="31">
        <f t="shared" si="290"/>
        <v>0</v>
      </c>
      <c r="F475" s="54">
        <v>0</v>
      </c>
      <c r="G475" s="25">
        <v>0</v>
      </c>
      <c r="H475" s="25">
        <v>0</v>
      </c>
      <c r="I475" s="26">
        <v>0</v>
      </c>
      <c r="J475" s="26">
        <v>0</v>
      </c>
      <c r="K475" s="27">
        <v>0</v>
      </c>
      <c r="L475" s="144"/>
      <c r="M475" s="87"/>
      <c r="N475" s="16">
        <v>1</v>
      </c>
    </row>
    <row r="476" spans="1:14" s="16" customFormat="1" ht="18" customHeight="1">
      <c r="A476" s="80"/>
      <c r="B476" s="86"/>
      <c r="C476" s="73"/>
      <c r="D476" s="24" t="s">
        <v>5</v>
      </c>
      <c r="E476" s="31">
        <f t="shared" si="290"/>
        <v>0</v>
      </c>
      <c r="F476" s="54">
        <v>0</v>
      </c>
      <c r="G476" s="25">
        <v>0</v>
      </c>
      <c r="H476" s="25">
        <v>0</v>
      </c>
      <c r="I476" s="26">
        <v>0</v>
      </c>
      <c r="J476" s="26">
        <v>0</v>
      </c>
      <c r="K476" s="27">
        <v>0</v>
      </c>
      <c r="L476" s="144"/>
      <c r="M476" s="87"/>
      <c r="N476" s="16">
        <v>1</v>
      </c>
    </row>
    <row r="477" spans="1:14" s="16" customFormat="1" ht="24" customHeight="1">
      <c r="A477" s="80" t="s">
        <v>191</v>
      </c>
      <c r="B477" s="84" t="s">
        <v>74</v>
      </c>
      <c r="C477" s="73" t="s">
        <v>35</v>
      </c>
      <c r="D477" s="24" t="s">
        <v>1</v>
      </c>
      <c r="E477" s="31">
        <f t="shared" ref="E477:E483" si="294">SUM(F477:K477)</f>
        <v>1849.1999999999998</v>
      </c>
      <c r="F477" s="54">
        <f>F478+F479+F480+F481</f>
        <v>616.4</v>
      </c>
      <c r="G477" s="25">
        <f t="shared" ref="G477:J477" si="295">G478+G479+G480+G481</f>
        <v>616.4</v>
      </c>
      <c r="H477" s="25">
        <f t="shared" si="295"/>
        <v>0</v>
      </c>
      <c r="I477" s="25">
        <f t="shared" si="295"/>
        <v>0</v>
      </c>
      <c r="J477" s="25">
        <f t="shared" si="295"/>
        <v>0</v>
      </c>
      <c r="K477" s="25">
        <f t="shared" ref="K477" si="296">K478+K479+K480+K481</f>
        <v>616.4</v>
      </c>
      <c r="L477" s="145"/>
      <c r="M477" s="87"/>
      <c r="N477" s="16">
        <v>1</v>
      </c>
    </row>
    <row r="478" spans="1:14" s="16" customFormat="1" ht="15.75" customHeight="1">
      <c r="A478" s="80"/>
      <c r="B478" s="85"/>
      <c r="C478" s="73"/>
      <c r="D478" s="24" t="s">
        <v>2</v>
      </c>
      <c r="E478" s="31">
        <f t="shared" si="294"/>
        <v>0</v>
      </c>
      <c r="F478" s="54">
        <v>0</v>
      </c>
      <c r="G478" s="25">
        <v>0</v>
      </c>
      <c r="H478" s="25">
        <v>0</v>
      </c>
      <c r="I478" s="25">
        <v>0</v>
      </c>
      <c r="J478" s="25">
        <v>0</v>
      </c>
      <c r="K478" s="25">
        <v>0</v>
      </c>
      <c r="L478" s="145"/>
      <c r="M478" s="87"/>
      <c r="N478" s="16">
        <v>1</v>
      </c>
    </row>
    <row r="479" spans="1:14" s="16" customFormat="1">
      <c r="A479" s="80"/>
      <c r="B479" s="85"/>
      <c r="C479" s="73"/>
      <c r="D479" s="24" t="s">
        <v>3</v>
      </c>
      <c r="E479" s="31">
        <f t="shared" si="294"/>
        <v>1849.1999999999998</v>
      </c>
      <c r="F479" s="54">
        <v>616.4</v>
      </c>
      <c r="G479" s="25">
        <v>616.4</v>
      </c>
      <c r="H479" s="25"/>
      <c r="I479" s="25"/>
      <c r="J479" s="25"/>
      <c r="K479" s="25">
        <v>616.4</v>
      </c>
      <c r="L479" s="145"/>
      <c r="M479" s="87"/>
      <c r="N479" s="17">
        <f t="shared" ref="N479" si="297">I479-H479</f>
        <v>0</v>
      </c>
    </row>
    <row r="480" spans="1:14" s="16" customFormat="1">
      <c r="A480" s="80"/>
      <c r="B480" s="85"/>
      <c r="C480" s="73"/>
      <c r="D480" s="24" t="s">
        <v>4</v>
      </c>
      <c r="E480" s="31">
        <f t="shared" si="294"/>
        <v>0</v>
      </c>
      <c r="F480" s="54">
        <v>0</v>
      </c>
      <c r="G480" s="25">
        <v>0</v>
      </c>
      <c r="H480" s="25">
        <v>0</v>
      </c>
      <c r="I480" s="25">
        <v>0</v>
      </c>
      <c r="J480" s="25">
        <v>0</v>
      </c>
      <c r="K480" s="25">
        <v>0</v>
      </c>
      <c r="L480" s="145"/>
      <c r="M480" s="87"/>
      <c r="N480" s="16">
        <v>1</v>
      </c>
    </row>
    <row r="481" spans="1:14" s="16" customFormat="1">
      <c r="A481" s="80"/>
      <c r="B481" s="86"/>
      <c r="C481" s="73"/>
      <c r="D481" s="24" t="s">
        <v>5</v>
      </c>
      <c r="E481" s="31">
        <f t="shared" si="294"/>
        <v>0</v>
      </c>
      <c r="F481" s="54">
        <v>0</v>
      </c>
      <c r="G481" s="25">
        <v>0</v>
      </c>
      <c r="H481" s="25">
        <v>0</v>
      </c>
      <c r="I481" s="25">
        <v>0</v>
      </c>
      <c r="J481" s="25">
        <v>0</v>
      </c>
      <c r="K481" s="25">
        <v>0</v>
      </c>
      <c r="L481" s="146"/>
      <c r="M481" s="88"/>
      <c r="N481" s="16">
        <v>1</v>
      </c>
    </row>
    <row r="482" spans="1:14" s="16" customFormat="1" ht="15" customHeight="1">
      <c r="A482" s="80" t="s">
        <v>41</v>
      </c>
      <c r="B482" s="84" t="s">
        <v>247</v>
      </c>
      <c r="C482" s="73" t="s">
        <v>35</v>
      </c>
      <c r="D482" s="24" t="s">
        <v>1</v>
      </c>
      <c r="E482" s="31">
        <f t="shared" ref="E482" si="298">SUM(F482:K482)</f>
        <v>442137.3</v>
      </c>
      <c r="F482" s="54">
        <f>F483+F484+F485+F486</f>
        <v>73927.899999999994</v>
      </c>
      <c r="G482" s="25">
        <f t="shared" ref="G482:J482" si="299">G483+G484+G485+G486</f>
        <v>73494.899999999994</v>
      </c>
      <c r="H482" s="25">
        <f t="shared" si="299"/>
        <v>73494.899999999994</v>
      </c>
      <c r="I482" s="25">
        <f t="shared" si="299"/>
        <v>73494.899999999994</v>
      </c>
      <c r="J482" s="25">
        <f t="shared" si="299"/>
        <v>73494.899999999994</v>
      </c>
      <c r="K482" s="25">
        <f t="shared" ref="K482" si="300">K483+K484+K485+K486</f>
        <v>74229.8</v>
      </c>
      <c r="L482" s="74" t="s">
        <v>331</v>
      </c>
      <c r="M482" s="95" t="s">
        <v>102</v>
      </c>
      <c r="N482" s="16">
        <v>1</v>
      </c>
    </row>
    <row r="483" spans="1:14" s="16" customFormat="1">
      <c r="A483" s="80"/>
      <c r="B483" s="85"/>
      <c r="C483" s="73"/>
      <c r="D483" s="24" t="s">
        <v>2</v>
      </c>
      <c r="E483" s="31">
        <f t="shared" si="294"/>
        <v>442137.3</v>
      </c>
      <c r="F483" s="56">
        <f>F488</f>
        <v>73927.899999999994</v>
      </c>
      <c r="G483" s="31">
        <f t="shared" ref="G483:J486" si="301">G488</f>
        <v>73494.899999999994</v>
      </c>
      <c r="H483" s="31">
        <f>H488</f>
        <v>73494.899999999994</v>
      </c>
      <c r="I483" s="31">
        <f>I488</f>
        <v>73494.899999999994</v>
      </c>
      <c r="J483" s="31">
        <f t="shared" ref="J483" si="302">J488</f>
        <v>73494.899999999994</v>
      </c>
      <c r="K483" s="31">
        <f t="shared" ref="K483" si="303">K488</f>
        <v>74229.8</v>
      </c>
      <c r="L483" s="75"/>
      <c r="M483" s="87"/>
      <c r="N483" s="16">
        <v>1</v>
      </c>
    </row>
    <row r="484" spans="1:14" s="16" customFormat="1">
      <c r="A484" s="80"/>
      <c r="B484" s="85"/>
      <c r="C484" s="73"/>
      <c r="D484" s="24" t="s">
        <v>3</v>
      </c>
      <c r="E484" s="31">
        <f t="shared" ref="E484:K486" si="304">E489</f>
        <v>0</v>
      </c>
      <c r="F484" s="56">
        <f t="shared" si="304"/>
        <v>0</v>
      </c>
      <c r="G484" s="31">
        <f t="shared" si="301"/>
        <v>0</v>
      </c>
      <c r="H484" s="31">
        <f t="shared" si="301"/>
        <v>0</v>
      </c>
      <c r="I484" s="31">
        <f t="shared" si="301"/>
        <v>0</v>
      </c>
      <c r="J484" s="31">
        <f t="shared" si="301"/>
        <v>0</v>
      </c>
      <c r="K484" s="31">
        <f t="shared" si="304"/>
        <v>0</v>
      </c>
      <c r="L484" s="75"/>
      <c r="M484" s="87"/>
      <c r="N484" s="17">
        <f t="shared" ref="N484" si="305">I484-H484</f>
        <v>0</v>
      </c>
    </row>
    <row r="485" spans="1:14" s="16" customFormat="1">
      <c r="A485" s="80"/>
      <c r="B485" s="85"/>
      <c r="C485" s="73"/>
      <c r="D485" s="24" t="s">
        <v>4</v>
      </c>
      <c r="E485" s="31">
        <f t="shared" si="304"/>
        <v>0</v>
      </c>
      <c r="F485" s="56">
        <f t="shared" si="304"/>
        <v>0</v>
      </c>
      <c r="G485" s="31">
        <f t="shared" si="301"/>
        <v>0</v>
      </c>
      <c r="H485" s="31">
        <f t="shared" si="301"/>
        <v>0</v>
      </c>
      <c r="I485" s="31">
        <f t="shared" si="301"/>
        <v>0</v>
      </c>
      <c r="J485" s="31">
        <f t="shared" si="301"/>
        <v>0</v>
      </c>
      <c r="K485" s="31">
        <f t="shared" si="304"/>
        <v>0</v>
      </c>
      <c r="L485" s="75"/>
      <c r="M485" s="87"/>
      <c r="N485" s="16">
        <v>1</v>
      </c>
    </row>
    <row r="486" spans="1:14" s="16" customFormat="1" ht="18" customHeight="1">
      <c r="A486" s="80"/>
      <c r="B486" s="86"/>
      <c r="C486" s="73"/>
      <c r="D486" s="24" t="s">
        <v>5</v>
      </c>
      <c r="E486" s="31">
        <f t="shared" si="304"/>
        <v>0</v>
      </c>
      <c r="F486" s="56">
        <f t="shared" si="304"/>
        <v>0</v>
      </c>
      <c r="G486" s="31">
        <f t="shared" si="301"/>
        <v>0</v>
      </c>
      <c r="H486" s="31">
        <f t="shared" si="301"/>
        <v>0</v>
      </c>
      <c r="I486" s="31">
        <f t="shared" si="301"/>
        <v>0</v>
      </c>
      <c r="J486" s="31">
        <f t="shared" si="301"/>
        <v>0</v>
      </c>
      <c r="K486" s="31">
        <f t="shared" si="304"/>
        <v>0</v>
      </c>
      <c r="L486" s="75"/>
      <c r="M486" s="87"/>
      <c r="N486" s="16">
        <v>1</v>
      </c>
    </row>
    <row r="487" spans="1:14" s="16" customFormat="1" ht="20.25" customHeight="1">
      <c r="A487" s="80" t="s">
        <v>252</v>
      </c>
      <c r="B487" s="84" t="s">
        <v>253</v>
      </c>
      <c r="C487" s="73" t="s">
        <v>35</v>
      </c>
      <c r="D487" s="24" t="s">
        <v>1</v>
      </c>
      <c r="E487" s="31">
        <f t="shared" ref="E487:E491" si="306">SUM(F487:K487)</f>
        <v>442137.3</v>
      </c>
      <c r="F487" s="54">
        <f>F488+F489+F490+F491</f>
        <v>73927.899999999994</v>
      </c>
      <c r="G487" s="25">
        <f t="shared" ref="G487" si="307">G488+G489+G490+G491</f>
        <v>73494.899999999994</v>
      </c>
      <c r="H487" s="25">
        <f>H488+H489+H490+H491</f>
        <v>73494.899999999994</v>
      </c>
      <c r="I487" s="25">
        <f>I488+I489+I490+I491</f>
        <v>73494.899999999994</v>
      </c>
      <c r="J487" s="25">
        <f t="shared" ref="J487" si="308">J488+J489+J490+J491</f>
        <v>73494.899999999994</v>
      </c>
      <c r="K487" s="25">
        <f t="shared" ref="K487" si="309">K488+K489+K490+K491</f>
        <v>74229.8</v>
      </c>
      <c r="L487" s="75"/>
      <c r="M487" s="46"/>
    </row>
    <row r="488" spans="1:14" s="16" customFormat="1" ht="18" customHeight="1">
      <c r="A488" s="80"/>
      <c r="B488" s="85"/>
      <c r="C488" s="73"/>
      <c r="D488" s="24" t="s">
        <v>2</v>
      </c>
      <c r="E488" s="31">
        <f t="shared" si="306"/>
        <v>442137.3</v>
      </c>
      <c r="F488" s="56">
        <v>73927.899999999994</v>
      </c>
      <c r="G488" s="25">
        <f>73494.9</f>
        <v>73494.899999999994</v>
      </c>
      <c r="H488" s="25">
        <v>73494.899999999994</v>
      </c>
      <c r="I488" s="25">
        <v>73494.899999999994</v>
      </c>
      <c r="J488" s="25">
        <v>73494.899999999994</v>
      </c>
      <c r="K488" s="25">
        <v>74229.8</v>
      </c>
      <c r="L488" s="75"/>
      <c r="M488" s="46"/>
    </row>
    <row r="489" spans="1:14" s="16" customFormat="1" ht="17.25" customHeight="1">
      <c r="A489" s="80"/>
      <c r="B489" s="85"/>
      <c r="C489" s="73"/>
      <c r="D489" s="24" t="s">
        <v>3</v>
      </c>
      <c r="E489" s="31">
        <f t="shared" si="306"/>
        <v>0</v>
      </c>
      <c r="F489" s="54">
        <v>0</v>
      </c>
      <c r="G489" s="25">
        <v>0</v>
      </c>
      <c r="H489" s="25">
        <v>0</v>
      </c>
      <c r="I489" s="26">
        <v>0</v>
      </c>
      <c r="J489" s="26">
        <v>0</v>
      </c>
      <c r="K489" s="27">
        <v>0</v>
      </c>
      <c r="L489" s="75"/>
      <c r="M489" s="46"/>
    </row>
    <row r="490" spans="1:14" s="16" customFormat="1" ht="20.25" customHeight="1">
      <c r="A490" s="80"/>
      <c r="B490" s="85"/>
      <c r="C490" s="73"/>
      <c r="D490" s="24" t="s">
        <v>4</v>
      </c>
      <c r="E490" s="31">
        <f t="shared" si="306"/>
        <v>0</v>
      </c>
      <c r="F490" s="54">
        <v>0</v>
      </c>
      <c r="G490" s="25">
        <v>0</v>
      </c>
      <c r="H490" s="25">
        <v>0</v>
      </c>
      <c r="I490" s="26">
        <v>0</v>
      </c>
      <c r="J490" s="26">
        <v>0</v>
      </c>
      <c r="K490" s="27">
        <v>0</v>
      </c>
      <c r="L490" s="75"/>
      <c r="M490" s="46"/>
    </row>
    <row r="491" spans="1:14" s="16" customFormat="1" ht="17.25" customHeight="1">
      <c r="A491" s="80"/>
      <c r="B491" s="86"/>
      <c r="C491" s="73"/>
      <c r="D491" s="24" t="s">
        <v>5</v>
      </c>
      <c r="E491" s="31">
        <f t="shared" si="306"/>
        <v>0</v>
      </c>
      <c r="F491" s="54">
        <v>0</v>
      </c>
      <c r="G491" s="25">
        <v>0</v>
      </c>
      <c r="H491" s="25">
        <v>0</v>
      </c>
      <c r="I491" s="26">
        <v>0</v>
      </c>
      <c r="J491" s="26">
        <v>0</v>
      </c>
      <c r="K491" s="27">
        <v>0</v>
      </c>
      <c r="L491" s="76"/>
      <c r="M491" s="46"/>
    </row>
    <row r="492" spans="1:14" s="16" customFormat="1" ht="20.25" customHeight="1">
      <c r="A492" s="80" t="s">
        <v>42</v>
      </c>
      <c r="B492" s="84" t="s">
        <v>211</v>
      </c>
      <c r="C492" s="73" t="s">
        <v>35</v>
      </c>
      <c r="D492" s="24" t="s">
        <v>1</v>
      </c>
      <c r="E492" s="31">
        <f>E517</f>
        <v>2541220.7999999998</v>
      </c>
      <c r="F492" s="54">
        <f>F493+F494+F495+F496</f>
        <v>475255</v>
      </c>
      <c r="G492" s="25">
        <f t="shared" ref="G492:J492" si="310">G493+G494+G495+G496</f>
        <v>563177.19999999995</v>
      </c>
      <c r="H492" s="25">
        <f t="shared" si="310"/>
        <v>342511.2</v>
      </c>
      <c r="I492" s="25">
        <f t="shared" si="310"/>
        <v>342511.2</v>
      </c>
      <c r="J492" s="25">
        <f t="shared" si="310"/>
        <v>342511.2</v>
      </c>
      <c r="K492" s="25">
        <f t="shared" ref="K492" si="311">K493+K494+K495+K496</f>
        <v>475255</v>
      </c>
      <c r="L492" s="74" t="s">
        <v>89</v>
      </c>
      <c r="M492" s="95" t="s">
        <v>26</v>
      </c>
      <c r="N492" s="16">
        <v>1</v>
      </c>
    </row>
    <row r="493" spans="1:14" s="16" customFormat="1" ht="19.5" customHeight="1">
      <c r="A493" s="80"/>
      <c r="B493" s="85"/>
      <c r="C493" s="73"/>
      <c r="D493" s="24" t="s">
        <v>2</v>
      </c>
      <c r="E493" s="31">
        <f t="shared" ref="E493:K496" si="312">E518</f>
        <v>1270610.3999999999</v>
      </c>
      <c r="F493" s="56">
        <f t="shared" si="312"/>
        <v>237627.5</v>
      </c>
      <c r="G493" s="31">
        <f t="shared" si="312"/>
        <v>281588.59999999998</v>
      </c>
      <c r="H493" s="31">
        <f t="shared" si="312"/>
        <v>171255.6</v>
      </c>
      <c r="I493" s="31">
        <f t="shared" si="312"/>
        <v>171255.6</v>
      </c>
      <c r="J493" s="31">
        <f t="shared" si="312"/>
        <v>171255.6</v>
      </c>
      <c r="K493" s="31">
        <f t="shared" si="312"/>
        <v>237627.5</v>
      </c>
      <c r="L493" s="75"/>
      <c r="M493" s="87"/>
      <c r="N493" s="16">
        <v>1</v>
      </c>
    </row>
    <row r="494" spans="1:14" s="16" customFormat="1" ht="18.75" customHeight="1">
      <c r="A494" s="80"/>
      <c r="B494" s="85"/>
      <c r="C494" s="73"/>
      <c r="D494" s="24" t="s">
        <v>3</v>
      </c>
      <c r="E494" s="31">
        <f t="shared" si="312"/>
        <v>1270610.3999999999</v>
      </c>
      <c r="F494" s="56">
        <f t="shared" si="312"/>
        <v>237627.5</v>
      </c>
      <c r="G494" s="31">
        <f t="shared" si="312"/>
        <v>281588.59999999998</v>
      </c>
      <c r="H494" s="31">
        <f t="shared" si="312"/>
        <v>171255.6</v>
      </c>
      <c r="I494" s="31">
        <f t="shared" si="312"/>
        <v>171255.6</v>
      </c>
      <c r="J494" s="31">
        <f t="shared" si="312"/>
        <v>171255.6</v>
      </c>
      <c r="K494" s="31">
        <f t="shared" si="312"/>
        <v>237627.5</v>
      </c>
      <c r="L494" s="75"/>
      <c r="M494" s="87"/>
      <c r="N494" s="17">
        <f t="shared" ref="N494" si="313">I494-H494</f>
        <v>0</v>
      </c>
    </row>
    <row r="495" spans="1:14" s="16" customFormat="1" ht="15" customHeight="1">
      <c r="A495" s="80"/>
      <c r="B495" s="85"/>
      <c r="C495" s="73"/>
      <c r="D495" s="24" t="s">
        <v>4</v>
      </c>
      <c r="E495" s="31">
        <f t="shared" si="312"/>
        <v>0</v>
      </c>
      <c r="F495" s="56">
        <f t="shared" si="312"/>
        <v>0</v>
      </c>
      <c r="G495" s="31">
        <f t="shared" si="312"/>
        <v>0</v>
      </c>
      <c r="H495" s="31">
        <f t="shared" si="312"/>
        <v>0</v>
      </c>
      <c r="I495" s="31">
        <f t="shared" si="312"/>
        <v>0</v>
      </c>
      <c r="J495" s="31">
        <f t="shared" si="312"/>
        <v>0</v>
      </c>
      <c r="K495" s="31">
        <f t="shared" si="312"/>
        <v>0</v>
      </c>
      <c r="L495" s="75"/>
      <c r="M495" s="87"/>
      <c r="N495" s="16">
        <v>1</v>
      </c>
    </row>
    <row r="496" spans="1:14" s="16" customFormat="1" ht="18.75" customHeight="1">
      <c r="A496" s="80"/>
      <c r="B496" s="86"/>
      <c r="C496" s="73"/>
      <c r="D496" s="24" t="s">
        <v>5</v>
      </c>
      <c r="E496" s="31">
        <f t="shared" si="312"/>
        <v>0</v>
      </c>
      <c r="F496" s="56">
        <f t="shared" si="312"/>
        <v>0</v>
      </c>
      <c r="G496" s="31">
        <f t="shared" si="312"/>
        <v>0</v>
      </c>
      <c r="H496" s="31">
        <f t="shared" si="312"/>
        <v>0</v>
      </c>
      <c r="I496" s="31">
        <f t="shared" si="312"/>
        <v>0</v>
      </c>
      <c r="J496" s="31">
        <f t="shared" si="312"/>
        <v>0</v>
      </c>
      <c r="K496" s="31">
        <f t="shared" si="312"/>
        <v>0</v>
      </c>
      <c r="L496" s="75"/>
      <c r="M496" s="87"/>
      <c r="N496" s="16">
        <v>1</v>
      </c>
    </row>
    <row r="497" spans="1:14" s="16" customFormat="1" ht="15" hidden="1" customHeight="1" outlineLevel="1">
      <c r="A497" s="80" t="s">
        <v>171</v>
      </c>
      <c r="B497" s="84" t="s">
        <v>129</v>
      </c>
      <c r="C497" s="77" t="s">
        <v>35</v>
      </c>
      <c r="D497" s="24" t="s">
        <v>1</v>
      </c>
      <c r="E497" s="31">
        <f>SUM(E498:E501)</f>
        <v>0</v>
      </c>
      <c r="F497" s="54">
        <f>SUM(F498:F501)</f>
        <v>0</v>
      </c>
      <c r="G497" s="25">
        <f>SUM(G498:G501)</f>
        <v>0</v>
      </c>
      <c r="H497" s="25">
        <f>SUM(H498:H501)</f>
        <v>0</v>
      </c>
      <c r="I497" s="25">
        <f t="shared" ref="I497:J497" si="314">SUM(I498:I501)</f>
        <v>0</v>
      </c>
      <c r="J497" s="25">
        <f t="shared" si="314"/>
        <v>0</v>
      </c>
      <c r="K497" s="25">
        <f t="shared" ref="K497" si="315">SUM(K498:K501)</f>
        <v>0</v>
      </c>
      <c r="L497" s="75"/>
      <c r="M497" s="87"/>
      <c r="N497" s="16">
        <v>1</v>
      </c>
    </row>
    <row r="498" spans="1:14" s="16" customFormat="1" ht="15" hidden="1" customHeight="1" outlineLevel="1">
      <c r="A498" s="80"/>
      <c r="B498" s="85"/>
      <c r="C498" s="78"/>
      <c r="D498" s="24" t="s">
        <v>2</v>
      </c>
      <c r="E498" s="31"/>
      <c r="F498" s="54"/>
      <c r="G498" s="25"/>
      <c r="H498" s="25"/>
      <c r="I498" s="25"/>
      <c r="J498" s="25"/>
      <c r="K498" s="25"/>
      <c r="L498" s="75"/>
      <c r="M498" s="87"/>
      <c r="N498" s="16">
        <v>1</v>
      </c>
    </row>
    <row r="499" spans="1:14" s="16" customFormat="1" ht="15" hidden="1" customHeight="1" outlineLevel="1">
      <c r="A499" s="80"/>
      <c r="B499" s="85"/>
      <c r="C499" s="78"/>
      <c r="D499" s="24" t="s">
        <v>3</v>
      </c>
      <c r="E499" s="31">
        <f t="shared" ref="E499" si="316">SUM(F499:K499)</f>
        <v>0</v>
      </c>
      <c r="F499" s="54"/>
      <c r="G499" s="25"/>
      <c r="H499" s="25"/>
      <c r="I499" s="25"/>
      <c r="J499" s="25"/>
      <c r="K499" s="25"/>
      <c r="L499" s="75"/>
      <c r="M499" s="87"/>
      <c r="N499" s="17">
        <f t="shared" ref="N499" si="317">I499-H499</f>
        <v>0</v>
      </c>
    </row>
    <row r="500" spans="1:14" s="16" customFormat="1" ht="15" hidden="1" customHeight="1" outlineLevel="1">
      <c r="A500" s="80"/>
      <c r="B500" s="85"/>
      <c r="C500" s="78"/>
      <c r="D500" s="24" t="s">
        <v>4</v>
      </c>
      <c r="E500" s="31"/>
      <c r="F500" s="54"/>
      <c r="G500" s="25"/>
      <c r="H500" s="25"/>
      <c r="I500" s="25"/>
      <c r="J500" s="25"/>
      <c r="K500" s="25">
        <v>0</v>
      </c>
      <c r="L500" s="75"/>
      <c r="M500" s="87"/>
      <c r="N500" s="16">
        <v>1</v>
      </c>
    </row>
    <row r="501" spans="1:14" s="16" customFormat="1" ht="15" hidden="1" customHeight="1" outlineLevel="1">
      <c r="A501" s="80"/>
      <c r="B501" s="86"/>
      <c r="C501" s="78"/>
      <c r="D501" s="24" t="s">
        <v>5</v>
      </c>
      <c r="E501" s="31"/>
      <c r="F501" s="54"/>
      <c r="G501" s="25"/>
      <c r="H501" s="25"/>
      <c r="I501" s="25"/>
      <c r="J501" s="25"/>
      <c r="K501" s="25">
        <v>0</v>
      </c>
      <c r="L501" s="75"/>
      <c r="M501" s="87"/>
      <c r="N501" s="16">
        <v>1</v>
      </c>
    </row>
    <row r="502" spans="1:14" s="16" customFormat="1" ht="15" hidden="1" customHeight="1" outlineLevel="1">
      <c r="A502" s="80" t="s">
        <v>172</v>
      </c>
      <c r="B502" s="84" t="s">
        <v>130</v>
      </c>
      <c r="C502" s="77" t="s">
        <v>35</v>
      </c>
      <c r="D502" s="24" t="s">
        <v>1</v>
      </c>
      <c r="E502" s="31">
        <f>SUM(E503:E506)</f>
        <v>0</v>
      </c>
      <c r="F502" s="54">
        <f>SUM(F503:F506)</f>
        <v>0</v>
      </c>
      <c r="G502" s="25">
        <f>SUM(G503:G506)</f>
        <v>0</v>
      </c>
      <c r="H502" s="25">
        <f>SUM(H503:H506)</f>
        <v>0</v>
      </c>
      <c r="I502" s="25">
        <f t="shared" ref="I502:J502" si="318">SUM(I503:I506)</f>
        <v>0</v>
      </c>
      <c r="J502" s="25">
        <f t="shared" si="318"/>
        <v>0</v>
      </c>
      <c r="K502" s="25">
        <f t="shared" ref="K502" si="319">SUM(K503:K506)</f>
        <v>0</v>
      </c>
      <c r="L502" s="75"/>
      <c r="M502" s="87"/>
      <c r="N502" s="16">
        <v>1</v>
      </c>
    </row>
    <row r="503" spans="1:14" s="16" customFormat="1" ht="15" hidden="1" customHeight="1" outlineLevel="1">
      <c r="A503" s="80"/>
      <c r="B503" s="85"/>
      <c r="C503" s="78"/>
      <c r="D503" s="24" t="s">
        <v>2</v>
      </c>
      <c r="E503" s="31"/>
      <c r="F503" s="54"/>
      <c r="G503" s="25"/>
      <c r="H503" s="25"/>
      <c r="I503" s="25"/>
      <c r="J503" s="25"/>
      <c r="K503" s="25"/>
      <c r="L503" s="75"/>
      <c r="M503" s="87"/>
      <c r="N503" s="16">
        <v>1</v>
      </c>
    </row>
    <row r="504" spans="1:14" s="16" customFormat="1" ht="15" hidden="1" customHeight="1" outlineLevel="1">
      <c r="A504" s="80"/>
      <c r="B504" s="85"/>
      <c r="C504" s="78"/>
      <c r="D504" s="24" t="s">
        <v>3</v>
      </c>
      <c r="E504" s="31">
        <f t="shared" ref="E504" si="320">SUM(F504:K504)</f>
        <v>0</v>
      </c>
      <c r="F504" s="54"/>
      <c r="G504" s="25"/>
      <c r="H504" s="25"/>
      <c r="I504" s="25"/>
      <c r="J504" s="25"/>
      <c r="K504" s="25"/>
      <c r="L504" s="75"/>
      <c r="M504" s="87"/>
      <c r="N504" s="17">
        <f t="shared" ref="N504" si="321">I504-H504</f>
        <v>0</v>
      </c>
    </row>
    <row r="505" spans="1:14" s="16" customFormat="1" ht="15" hidden="1" customHeight="1" outlineLevel="1">
      <c r="A505" s="80"/>
      <c r="B505" s="85"/>
      <c r="C505" s="78"/>
      <c r="D505" s="24" t="s">
        <v>4</v>
      </c>
      <c r="E505" s="31"/>
      <c r="F505" s="54"/>
      <c r="G505" s="25"/>
      <c r="H505" s="25"/>
      <c r="I505" s="25"/>
      <c r="J505" s="25"/>
      <c r="K505" s="25">
        <v>0</v>
      </c>
      <c r="L505" s="75"/>
      <c r="M505" s="87"/>
      <c r="N505" s="16">
        <v>1</v>
      </c>
    </row>
    <row r="506" spans="1:14" s="16" customFormat="1" ht="15" hidden="1" customHeight="1" outlineLevel="1">
      <c r="A506" s="80"/>
      <c r="B506" s="86"/>
      <c r="C506" s="78"/>
      <c r="D506" s="24" t="s">
        <v>5</v>
      </c>
      <c r="E506" s="31"/>
      <c r="F506" s="54"/>
      <c r="G506" s="25"/>
      <c r="H506" s="25"/>
      <c r="I506" s="25"/>
      <c r="J506" s="25"/>
      <c r="K506" s="25">
        <v>0</v>
      </c>
      <c r="L506" s="75"/>
      <c r="M506" s="87"/>
      <c r="N506" s="16">
        <v>1</v>
      </c>
    </row>
    <row r="507" spans="1:14" s="16" customFormat="1" ht="15" hidden="1" customHeight="1" outlineLevel="1">
      <c r="A507" s="80" t="s">
        <v>173</v>
      </c>
      <c r="B507" s="84" t="s">
        <v>129</v>
      </c>
      <c r="C507" s="77" t="s">
        <v>35</v>
      </c>
      <c r="D507" s="24" t="s">
        <v>1</v>
      </c>
      <c r="E507" s="31">
        <f>SUM(E508:E511)</f>
        <v>0</v>
      </c>
      <c r="F507" s="54">
        <f>SUM(F508:F511)</f>
        <v>0</v>
      </c>
      <c r="G507" s="25">
        <f>SUM(G508:G511)</f>
        <v>0</v>
      </c>
      <c r="H507" s="25">
        <f>SUM(H508:H511)</f>
        <v>0</v>
      </c>
      <c r="I507" s="25">
        <f t="shared" ref="I507:J507" si="322">SUM(I508:I511)</f>
        <v>0</v>
      </c>
      <c r="J507" s="25">
        <f t="shared" si="322"/>
        <v>0</v>
      </c>
      <c r="K507" s="25">
        <f t="shared" ref="K507" si="323">SUM(K508:K511)</f>
        <v>0</v>
      </c>
      <c r="L507" s="75"/>
      <c r="M507" s="87"/>
      <c r="N507" s="16">
        <v>1</v>
      </c>
    </row>
    <row r="508" spans="1:14" s="16" customFormat="1" ht="15" hidden="1" customHeight="1" outlineLevel="1">
      <c r="A508" s="80"/>
      <c r="B508" s="85"/>
      <c r="C508" s="78"/>
      <c r="D508" s="24" t="s">
        <v>2</v>
      </c>
      <c r="E508" s="31">
        <f>SUM(F508:K508)</f>
        <v>0</v>
      </c>
      <c r="F508" s="54"/>
      <c r="G508" s="25"/>
      <c r="H508" s="25"/>
      <c r="I508" s="25"/>
      <c r="J508" s="25"/>
      <c r="K508" s="25">
        <v>0</v>
      </c>
      <c r="L508" s="75"/>
      <c r="M508" s="87"/>
      <c r="N508" s="16">
        <v>1</v>
      </c>
    </row>
    <row r="509" spans="1:14" s="16" customFormat="1" ht="15" hidden="1" customHeight="1" outlineLevel="1">
      <c r="A509" s="80"/>
      <c r="B509" s="85"/>
      <c r="C509" s="78"/>
      <c r="D509" s="24" t="s">
        <v>3</v>
      </c>
      <c r="E509" s="31"/>
      <c r="F509" s="54"/>
      <c r="G509" s="25"/>
      <c r="H509" s="25"/>
      <c r="I509" s="25"/>
      <c r="J509" s="25"/>
      <c r="K509" s="25"/>
      <c r="L509" s="75"/>
      <c r="M509" s="87"/>
      <c r="N509" s="17">
        <f t="shared" ref="N509" si="324">I509-H509</f>
        <v>0</v>
      </c>
    </row>
    <row r="510" spans="1:14" s="16" customFormat="1" ht="15" hidden="1" customHeight="1" outlineLevel="1">
      <c r="A510" s="80"/>
      <c r="B510" s="85"/>
      <c r="C510" s="78"/>
      <c r="D510" s="24" t="s">
        <v>4</v>
      </c>
      <c r="E510" s="31"/>
      <c r="F510" s="54"/>
      <c r="G510" s="25"/>
      <c r="H510" s="25"/>
      <c r="I510" s="25"/>
      <c r="J510" s="25"/>
      <c r="K510" s="25"/>
      <c r="L510" s="75"/>
      <c r="M510" s="87"/>
      <c r="N510" s="16">
        <v>1</v>
      </c>
    </row>
    <row r="511" spans="1:14" s="16" customFormat="1" ht="15" hidden="1" customHeight="1" outlineLevel="1">
      <c r="A511" s="80"/>
      <c r="B511" s="86"/>
      <c r="C511" s="78"/>
      <c r="D511" s="24" t="s">
        <v>5</v>
      </c>
      <c r="E511" s="31"/>
      <c r="F511" s="54"/>
      <c r="G511" s="25"/>
      <c r="H511" s="25"/>
      <c r="I511" s="25"/>
      <c r="J511" s="25"/>
      <c r="K511" s="25"/>
      <c r="L511" s="75"/>
      <c r="M511" s="87"/>
      <c r="N511" s="16">
        <v>1</v>
      </c>
    </row>
    <row r="512" spans="1:14" s="16" customFormat="1" ht="15" hidden="1" customHeight="1" outlineLevel="1">
      <c r="A512" s="80" t="s">
        <v>174</v>
      </c>
      <c r="B512" s="84" t="s">
        <v>130</v>
      </c>
      <c r="C512" s="77" t="s">
        <v>35</v>
      </c>
      <c r="D512" s="24" t="s">
        <v>1</v>
      </c>
      <c r="E512" s="31">
        <f>SUM(E513:E516)</f>
        <v>0</v>
      </c>
      <c r="F512" s="54">
        <f>SUM(F513:F516)</f>
        <v>0</v>
      </c>
      <c r="G512" s="25">
        <f>SUM(G513:G516)</f>
        <v>0</v>
      </c>
      <c r="H512" s="25">
        <f>SUM(H513:H516)</f>
        <v>0</v>
      </c>
      <c r="I512" s="25">
        <f t="shared" ref="I512:J512" si="325">SUM(I513:I516)</f>
        <v>0</v>
      </c>
      <c r="J512" s="25">
        <f t="shared" si="325"/>
        <v>0</v>
      </c>
      <c r="K512" s="25">
        <f t="shared" ref="K512" si="326">SUM(K513:K516)</f>
        <v>0</v>
      </c>
      <c r="L512" s="75"/>
      <c r="M512" s="87"/>
      <c r="N512" s="16">
        <v>1</v>
      </c>
    </row>
    <row r="513" spans="1:14" s="16" customFormat="1" ht="15" hidden="1" customHeight="1" outlineLevel="1">
      <c r="A513" s="80"/>
      <c r="B513" s="85"/>
      <c r="C513" s="78"/>
      <c r="D513" s="24" t="s">
        <v>2</v>
      </c>
      <c r="E513" s="31">
        <f>SUM(F513:K513)</f>
        <v>0</v>
      </c>
      <c r="F513" s="54"/>
      <c r="G513" s="25"/>
      <c r="H513" s="25"/>
      <c r="I513" s="25"/>
      <c r="J513" s="25"/>
      <c r="K513" s="25">
        <v>0</v>
      </c>
      <c r="L513" s="75"/>
      <c r="M513" s="87"/>
      <c r="N513" s="16">
        <v>1</v>
      </c>
    </row>
    <row r="514" spans="1:14" s="16" customFormat="1" ht="15" hidden="1" customHeight="1" outlineLevel="1">
      <c r="A514" s="80"/>
      <c r="B514" s="85"/>
      <c r="C514" s="78"/>
      <c r="D514" s="24" t="s">
        <v>3</v>
      </c>
      <c r="E514" s="31"/>
      <c r="F514" s="54"/>
      <c r="G514" s="25"/>
      <c r="H514" s="25"/>
      <c r="I514" s="25"/>
      <c r="J514" s="25"/>
      <c r="K514" s="25"/>
      <c r="L514" s="75"/>
      <c r="M514" s="87"/>
      <c r="N514" s="17">
        <f t="shared" ref="N514" si="327">I514-H514</f>
        <v>0</v>
      </c>
    </row>
    <row r="515" spans="1:14" s="16" customFormat="1" ht="15" hidden="1" customHeight="1" outlineLevel="1">
      <c r="A515" s="80"/>
      <c r="B515" s="85"/>
      <c r="C515" s="78"/>
      <c r="D515" s="24" t="s">
        <v>4</v>
      </c>
      <c r="E515" s="31"/>
      <c r="F515" s="54"/>
      <c r="G515" s="25"/>
      <c r="H515" s="25"/>
      <c r="I515" s="25"/>
      <c r="J515" s="25"/>
      <c r="K515" s="25"/>
      <c r="L515" s="75"/>
      <c r="M515" s="87"/>
      <c r="N515" s="16">
        <v>1</v>
      </c>
    </row>
    <row r="516" spans="1:14" s="16" customFormat="1" ht="15" hidden="1" customHeight="1" outlineLevel="1">
      <c r="A516" s="80"/>
      <c r="B516" s="86"/>
      <c r="C516" s="78"/>
      <c r="D516" s="24" t="s">
        <v>5</v>
      </c>
      <c r="E516" s="31"/>
      <c r="F516" s="54"/>
      <c r="G516" s="25"/>
      <c r="H516" s="25"/>
      <c r="I516" s="25"/>
      <c r="J516" s="25"/>
      <c r="K516" s="25"/>
      <c r="L516" s="75"/>
      <c r="M516" s="88"/>
      <c r="N516" s="16">
        <v>1</v>
      </c>
    </row>
    <row r="517" spans="1:14" s="16" customFormat="1" ht="15" customHeight="1" outlineLevel="1">
      <c r="A517" s="80" t="s">
        <v>254</v>
      </c>
      <c r="B517" s="84" t="s">
        <v>255</v>
      </c>
      <c r="C517" s="73" t="s">
        <v>35</v>
      </c>
      <c r="D517" s="24" t="s">
        <v>1</v>
      </c>
      <c r="E517" s="31">
        <f t="shared" ref="E517:E519" si="328">SUM(F517:K517)</f>
        <v>2541220.7999999998</v>
      </c>
      <c r="F517" s="54">
        <f>F518+F519+F520+F521</f>
        <v>475255</v>
      </c>
      <c r="G517" s="25">
        <f t="shared" ref="G517:J517" si="329">G518+G519+G520+G521</f>
        <v>563177.19999999995</v>
      </c>
      <c r="H517" s="25">
        <f t="shared" si="329"/>
        <v>342511.2</v>
      </c>
      <c r="I517" s="25">
        <f t="shared" si="329"/>
        <v>342511.2</v>
      </c>
      <c r="J517" s="25">
        <f t="shared" si="329"/>
        <v>342511.2</v>
      </c>
      <c r="K517" s="25">
        <f t="shared" ref="K517" si="330">K518+K519+K520+K521</f>
        <v>475255</v>
      </c>
      <c r="L517" s="75"/>
      <c r="M517" s="46"/>
    </row>
    <row r="518" spans="1:14" s="16" customFormat="1" ht="15" customHeight="1" outlineLevel="1">
      <c r="A518" s="80"/>
      <c r="B518" s="85"/>
      <c r="C518" s="73"/>
      <c r="D518" s="24" t="s">
        <v>2</v>
      </c>
      <c r="E518" s="31">
        <f t="shared" si="328"/>
        <v>1270610.3999999999</v>
      </c>
      <c r="F518" s="54">
        <v>237627.5</v>
      </c>
      <c r="G518" s="25">
        <v>281588.59999999998</v>
      </c>
      <c r="H518" s="25">
        <v>171255.6</v>
      </c>
      <c r="I518" s="25">
        <v>171255.6</v>
      </c>
      <c r="J518" s="25">
        <v>171255.6</v>
      </c>
      <c r="K518" s="25">
        <v>237627.5</v>
      </c>
      <c r="L518" s="75"/>
      <c r="M518" s="46"/>
    </row>
    <row r="519" spans="1:14" s="16" customFormat="1" ht="15" customHeight="1" outlineLevel="1">
      <c r="A519" s="80"/>
      <c r="B519" s="85"/>
      <c r="C519" s="73"/>
      <c r="D519" s="24" t="s">
        <v>3</v>
      </c>
      <c r="E519" s="31">
        <f t="shared" si="328"/>
        <v>1270610.3999999999</v>
      </c>
      <c r="F519" s="54">
        <v>237627.5</v>
      </c>
      <c r="G519" s="25">
        <v>281588.59999999998</v>
      </c>
      <c r="H519" s="25">
        <v>171255.6</v>
      </c>
      <c r="I519" s="25">
        <v>171255.6</v>
      </c>
      <c r="J519" s="25">
        <v>171255.6</v>
      </c>
      <c r="K519" s="25">
        <v>237627.5</v>
      </c>
      <c r="L519" s="75"/>
      <c r="M519" s="46"/>
    </row>
    <row r="520" spans="1:14" s="16" customFormat="1" ht="15" customHeight="1" outlineLevel="1">
      <c r="A520" s="80"/>
      <c r="B520" s="85"/>
      <c r="C520" s="73"/>
      <c r="D520" s="24" t="s">
        <v>4</v>
      </c>
      <c r="E520" s="31"/>
      <c r="F520" s="54"/>
      <c r="G520" s="25"/>
      <c r="H520" s="25"/>
      <c r="I520" s="26"/>
      <c r="J520" s="26"/>
      <c r="K520" s="27"/>
      <c r="L520" s="75"/>
      <c r="M520" s="46"/>
    </row>
    <row r="521" spans="1:14" s="16" customFormat="1" ht="15" customHeight="1" outlineLevel="1">
      <c r="A521" s="80"/>
      <c r="B521" s="86"/>
      <c r="C521" s="73"/>
      <c r="D521" s="24" t="s">
        <v>5</v>
      </c>
      <c r="E521" s="31"/>
      <c r="F521" s="54"/>
      <c r="G521" s="25"/>
      <c r="H521" s="25"/>
      <c r="I521" s="26"/>
      <c r="J521" s="26"/>
      <c r="K521" s="27"/>
      <c r="L521" s="76"/>
      <c r="M521" s="46"/>
    </row>
    <row r="522" spans="1:14" s="16" customFormat="1" ht="23.25" customHeight="1">
      <c r="A522" s="80" t="s">
        <v>192</v>
      </c>
      <c r="B522" s="84" t="s">
        <v>76</v>
      </c>
      <c r="C522" s="73" t="s">
        <v>35</v>
      </c>
      <c r="D522" s="24" t="s">
        <v>1</v>
      </c>
      <c r="E522" s="31">
        <f>SUM(E523:E526)</f>
        <v>2591453.7000000002</v>
      </c>
      <c r="F522" s="54">
        <f>SUM(F523:F526)</f>
        <v>396966.19999999995</v>
      </c>
      <c r="G522" s="25">
        <f t="shared" ref="G522:J522" si="331">SUM(G523:G526)</f>
        <v>461234.7</v>
      </c>
      <c r="H522" s="25">
        <f t="shared" si="331"/>
        <v>444879.10000000003</v>
      </c>
      <c r="I522" s="25">
        <f t="shared" si="331"/>
        <v>444861.10000000003</v>
      </c>
      <c r="J522" s="25">
        <f t="shared" si="331"/>
        <v>444843</v>
      </c>
      <c r="K522" s="25">
        <f t="shared" ref="K522" si="332">SUM(K523:K526)</f>
        <v>398669.6</v>
      </c>
      <c r="L522" s="147" t="s">
        <v>88</v>
      </c>
      <c r="M522" s="95" t="s">
        <v>97</v>
      </c>
      <c r="N522" s="16">
        <v>1</v>
      </c>
    </row>
    <row r="523" spans="1:14" s="16" customFormat="1" ht="26.25" customHeight="1">
      <c r="A523" s="80"/>
      <c r="B523" s="85"/>
      <c r="C523" s="73"/>
      <c r="D523" s="24" t="s">
        <v>2</v>
      </c>
      <c r="E523" s="31">
        <f>SUM(F523:K523)</f>
        <v>2591453.7000000002</v>
      </c>
      <c r="F523" s="54">
        <f>F528+F533+F538+F543</f>
        <v>396966.19999999995</v>
      </c>
      <c r="G523" s="25">
        <f t="shared" ref="G523:J526" si="333">G528+G533+G538+G543</f>
        <v>461234.7</v>
      </c>
      <c r="H523" s="25">
        <f t="shared" si="333"/>
        <v>444879.10000000003</v>
      </c>
      <c r="I523" s="25">
        <f t="shared" si="333"/>
        <v>444861.10000000003</v>
      </c>
      <c r="J523" s="25">
        <f t="shared" si="333"/>
        <v>444843</v>
      </c>
      <c r="K523" s="25">
        <f t="shared" ref="K523" si="334">K528+K533+K538+K543</f>
        <v>398669.6</v>
      </c>
      <c r="L523" s="147"/>
      <c r="M523" s="87"/>
      <c r="N523" s="16">
        <v>1</v>
      </c>
    </row>
    <row r="524" spans="1:14" s="16" customFormat="1">
      <c r="A524" s="80"/>
      <c r="B524" s="85"/>
      <c r="C524" s="73"/>
      <c r="D524" s="24" t="s">
        <v>3</v>
      </c>
      <c r="E524" s="31">
        <f t="shared" ref="E524:E526" si="335">SUM(F524:K524)</f>
        <v>0</v>
      </c>
      <c r="F524" s="54">
        <f>F529+F534+F539+F544</f>
        <v>0</v>
      </c>
      <c r="G524" s="25">
        <f t="shared" si="333"/>
        <v>0</v>
      </c>
      <c r="H524" s="25">
        <f t="shared" si="333"/>
        <v>0</v>
      </c>
      <c r="I524" s="25">
        <f t="shared" si="333"/>
        <v>0</v>
      </c>
      <c r="J524" s="25">
        <f t="shared" si="333"/>
        <v>0</v>
      </c>
      <c r="K524" s="25">
        <f t="shared" ref="K524" si="336">K529+K534+K539+K544</f>
        <v>0</v>
      </c>
      <c r="L524" s="147"/>
      <c r="M524" s="87"/>
      <c r="N524" s="17">
        <f t="shared" ref="N524" si="337">I524-H524</f>
        <v>0</v>
      </c>
    </row>
    <row r="525" spans="1:14" s="16" customFormat="1">
      <c r="A525" s="80"/>
      <c r="B525" s="85"/>
      <c r="C525" s="73"/>
      <c r="D525" s="24" t="s">
        <v>4</v>
      </c>
      <c r="E525" s="31">
        <f t="shared" si="335"/>
        <v>0</v>
      </c>
      <c r="F525" s="54">
        <f t="shared" ref="F525:F526" si="338">F530+F535+F540+F545</f>
        <v>0</v>
      </c>
      <c r="G525" s="25">
        <f t="shared" si="333"/>
        <v>0</v>
      </c>
      <c r="H525" s="25">
        <f t="shared" si="333"/>
        <v>0</v>
      </c>
      <c r="I525" s="25">
        <f t="shared" si="333"/>
        <v>0</v>
      </c>
      <c r="J525" s="25">
        <f t="shared" si="333"/>
        <v>0</v>
      </c>
      <c r="K525" s="25">
        <f t="shared" ref="K525" si="339">K530+K535+K540+K545</f>
        <v>0</v>
      </c>
      <c r="L525" s="147"/>
      <c r="M525" s="87"/>
      <c r="N525" s="16">
        <v>1</v>
      </c>
    </row>
    <row r="526" spans="1:14" s="16" customFormat="1" ht="15.75" customHeight="1">
      <c r="A526" s="80"/>
      <c r="B526" s="86"/>
      <c r="C526" s="73"/>
      <c r="D526" s="24" t="s">
        <v>5</v>
      </c>
      <c r="E526" s="31">
        <f t="shared" si="335"/>
        <v>0</v>
      </c>
      <c r="F526" s="54">
        <f t="shared" si="338"/>
        <v>0</v>
      </c>
      <c r="G526" s="25">
        <f t="shared" si="333"/>
        <v>0</v>
      </c>
      <c r="H526" s="25">
        <f t="shared" si="333"/>
        <v>0</v>
      </c>
      <c r="I526" s="25">
        <f t="shared" si="333"/>
        <v>0</v>
      </c>
      <c r="J526" s="25">
        <f t="shared" si="333"/>
        <v>0</v>
      </c>
      <c r="K526" s="25">
        <f t="shared" ref="K526" si="340">K531+K536+K541+K546</f>
        <v>0</v>
      </c>
      <c r="L526" s="147"/>
      <c r="M526" s="87"/>
      <c r="N526" s="16">
        <v>1</v>
      </c>
    </row>
    <row r="527" spans="1:14" s="16" customFormat="1" ht="15" customHeight="1">
      <c r="A527" s="80" t="s">
        <v>193</v>
      </c>
      <c r="B527" s="84" t="s">
        <v>77</v>
      </c>
      <c r="C527" s="73" t="s">
        <v>35</v>
      </c>
      <c r="D527" s="24" t="s">
        <v>1</v>
      </c>
      <c r="E527" s="31">
        <f>SUM(E528:E531)</f>
        <v>338717.3</v>
      </c>
      <c r="F527" s="54">
        <f>SUM(F528:F531)</f>
        <v>51200.5</v>
      </c>
      <c r="G527" s="25">
        <f>SUM(G528:G531)</f>
        <v>58020.6</v>
      </c>
      <c r="H527" s="25">
        <f>SUM(H528:H531)</f>
        <v>58644</v>
      </c>
      <c r="I527" s="25">
        <f t="shared" ref="I527:J527" si="341">SUM(I528:I531)</f>
        <v>58636.7</v>
      </c>
      <c r="J527" s="25">
        <f t="shared" si="341"/>
        <v>58629.3</v>
      </c>
      <c r="K527" s="25">
        <f t="shared" ref="K527" si="342">SUM(K528:K531)</f>
        <v>53586.2</v>
      </c>
      <c r="L527" s="147" t="s">
        <v>85</v>
      </c>
      <c r="M527" s="95" t="s">
        <v>34</v>
      </c>
      <c r="N527" s="16">
        <v>1</v>
      </c>
    </row>
    <row r="528" spans="1:14" s="16" customFormat="1">
      <c r="A528" s="80"/>
      <c r="B528" s="85"/>
      <c r="C528" s="73"/>
      <c r="D528" s="24" t="s">
        <v>2</v>
      </c>
      <c r="E528" s="31">
        <f>SUM(F528:K528)</f>
        <v>338717.3</v>
      </c>
      <c r="F528" s="54">
        <v>51200.5</v>
      </c>
      <c r="G528" s="25">
        <v>58020.6</v>
      </c>
      <c r="H528" s="25">
        <v>58644</v>
      </c>
      <c r="I528" s="25">
        <v>58636.7</v>
      </c>
      <c r="J528" s="25">
        <v>58629.3</v>
      </c>
      <c r="K528" s="25">
        <f>54086.2-2500+2000</f>
        <v>53586.2</v>
      </c>
      <c r="L528" s="147"/>
      <c r="M528" s="87"/>
      <c r="N528" s="16">
        <v>1</v>
      </c>
    </row>
    <row r="529" spans="1:14" s="16" customFormat="1">
      <c r="A529" s="80"/>
      <c r="B529" s="85"/>
      <c r="C529" s="73"/>
      <c r="D529" s="24" t="s">
        <v>3</v>
      </c>
      <c r="E529" s="31">
        <f t="shared" ref="E529" si="343">SUM(F529:K529)</f>
        <v>0</v>
      </c>
      <c r="F529" s="54">
        <v>0</v>
      </c>
      <c r="G529" s="25">
        <v>0</v>
      </c>
      <c r="H529" s="25">
        <v>0</v>
      </c>
      <c r="I529" s="25">
        <v>0</v>
      </c>
      <c r="J529" s="25">
        <v>0</v>
      </c>
      <c r="K529" s="25">
        <v>0</v>
      </c>
      <c r="L529" s="147"/>
      <c r="M529" s="87"/>
      <c r="N529" s="17">
        <f t="shared" ref="N529" si="344">I529-H529</f>
        <v>0</v>
      </c>
    </row>
    <row r="530" spans="1:14" s="16" customFormat="1">
      <c r="A530" s="80"/>
      <c r="B530" s="85"/>
      <c r="C530" s="73"/>
      <c r="D530" s="24" t="s">
        <v>4</v>
      </c>
      <c r="E530" s="31">
        <f t="shared" ref="E530:E531" si="345">SUM(F530:K530)</f>
        <v>0</v>
      </c>
      <c r="F530" s="54">
        <v>0</v>
      </c>
      <c r="G530" s="25">
        <v>0</v>
      </c>
      <c r="H530" s="25">
        <v>0</v>
      </c>
      <c r="I530" s="25">
        <v>0</v>
      </c>
      <c r="J530" s="25">
        <v>0</v>
      </c>
      <c r="K530" s="25">
        <v>0</v>
      </c>
      <c r="L530" s="147"/>
      <c r="M530" s="87"/>
      <c r="N530" s="16">
        <v>1</v>
      </c>
    </row>
    <row r="531" spans="1:14" s="16" customFormat="1">
      <c r="A531" s="80"/>
      <c r="B531" s="86"/>
      <c r="C531" s="73"/>
      <c r="D531" s="24" t="s">
        <v>5</v>
      </c>
      <c r="E531" s="31">
        <f t="shared" si="345"/>
        <v>0</v>
      </c>
      <c r="F531" s="54">
        <v>0</v>
      </c>
      <c r="G531" s="25">
        <v>0</v>
      </c>
      <c r="H531" s="25">
        <v>0</v>
      </c>
      <c r="I531" s="25">
        <v>0</v>
      </c>
      <c r="J531" s="25">
        <v>0</v>
      </c>
      <c r="K531" s="25">
        <v>0</v>
      </c>
      <c r="L531" s="147"/>
      <c r="M531" s="87"/>
      <c r="N531" s="16">
        <v>1</v>
      </c>
    </row>
    <row r="532" spans="1:14" s="16" customFormat="1" ht="15" customHeight="1">
      <c r="A532" s="80" t="s">
        <v>194</v>
      </c>
      <c r="B532" s="84" t="s">
        <v>78</v>
      </c>
      <c r="C532" s="73" t="s">
        <v>35</v>
      </c>
      <c r="D532" s="24" t="s">
        <v>1</v>
      </c>
      <c r="E532" s="31">
        <f>SUM(E533:E536)</f>
        <v>1557914.2000000002</v>
      </c>
      <c r="F532" s="54">
        <f>SUM(F533:F536)</f>
        <v>240439.6</v>
      </c>
      <c r="G532" s="25">
        <f>SUM(G533:G536)</f>
        <v>272089.8</v>
      </c>
      <c r="H532" s="25">
        <f>SUM(H533:H536)</f>
        <v>268686.2</v>
      </c>
      <c r="I532" s="25">
        <f t="shared" ref="I532:J532" si="346">SUM(I533:I536)</f>
        <v>268675.5</v>
      </c>
      <c r="J532" s="25">
        <f t="shared" si="346"/>
        <v>268664.8</v>
      </c>
      <c r="K532" s="25">
        <f>SUM(K533:K536)</f>
        <v>239358.3</v>
      </c>
      <c r="L532" s="147" t="s">
        <v>86</v>
      </c>
      <c r="M532" s="95" t="s">
        <v>28</v>
      </c>
      <c r="N532" s="16">
        <v>1</v>
      </c>
    </row>
    <row r="533" spans="1:14" s="16" customFormat="1">
      <c r="A533" s="80"/>
      <c r="B533" s="85"/>
      <c r="C533" s="73"/>
      <c r="D533" s="24" t="s">
        <v>2</v>
      </c>
      <c r="E533" s="31">
        <f>SUM(F533:K533)</f>
        <v>1557914.2000000002</v>
      </c>
      <c r="F533" s="54">
        <v>240439.6</v>
      </c>
      <c r="G533" s="25">
        <v>272089.8</v>
      </c>
      <c r="H533" s="25">
        <v>268686.2</v>
      </c>
      <c r="I533" s="25">
        <v>268675.5</v>
      </c>
      <c r="J533" s="25">
        <v>268664.8</v>
      </c>
      <c r="K533" s="25">
        <f>250483.3-20300+2500+175+7000-500</f>
        <v>239358.3</v>
      </c>
      <c r="L533" s="147"/>
      <c r="M533" s="87"/>
      <c r="N533" s="16">
        <v>1</v>
      </c>
    </row>
    <row r="534" spans="1:14" s="16" customFormat="1">
      <c r="A534" s="80"/>
      <c r="B534" s="85"/>
      <c r="C534" s="73"/>
      <c r="D534" s="39" t="s">
        <v>3</v>
      </c>
      <c r="E534" s="31">
        <f t="shared" ref="E534:E536" si="347">SUM(F534:K534)</f>
        <v>0</v>
      </c>
      <c r="F534" s="54">
        <v>0</v>
      </c>
      <c r="G534" s="25">
        <v>0</v>
      </c>
      <c r="H534" s="25">
        <v>0</v>
      </c>
      <c r="I534" s="25">
        <v>0</v>
      </c>
      <c r="J534" s="25">
        <v>0</v>
      </c>
      <c r="K534" s="25">
        <v>0</v>
      </c>
      <c r="L534" s="147"/>
      <c r="M534" s="87"/>
      <c r="N534" s="17">
        <f t="shared" ref="N534" si="348">I534-H534</f>
        <v>0</v>
      </c>
    </row>
    <row r="535" spans="1:14" s="16" customFormat="1">
      <c r="A535" s="80"/>
      <c r="B535" s="85"/>
      <c r="C535" s="73"/>
      <c r="D535" s="24" t="s">
        <v>4</v>
      </c>
      <c r="E535" s="31">
        <f t="shared" si="347"/>
        <v>0</v>
      </c>
      <c r="F535" s="54">
        <v>0</v>
      </c>
      <c r="G535" s="25">
        <v>0</v>
      </c>
      <c r="H535" s="25">
        <v>0</v>
      </c>
      <c r="I535" s="25">
        <v>0</v>
      </c>
      <c r="J535" s="25">
        <v>0</v>
      </c>
      <c r="K535" s="25">
        <v>0</v>
      </c>
      <c r="L535" s="147"/>
      <c r="M535" s="87"/>
      <c r="N535" s="16">
        <v>1</v>
      </c>
    </row>
    <row r="536" spans="1:14" s="16" customFormat="1">
      <c r="A536" s="80"/>
      <c r="B536" s="86"/>
      <c r="C536" s="73"/>
      <c r="D536" s="39" t="s">
        <v>5</v>
      </c>
      <c r="E536" s="31">
        <f t="shared" si="347"/>
        <v>0</v>
      </c>
      <c r="F536" s="54">
        <v>0</v>
      </c>
      <c r="G536" s="25">
        <v>0</v>
      </c>
      <c r="H536" s="25">
        <v>0</v>
      </c>
      <c r="I536" s="25">
        <v>0</v>
      </c>
      <c r="J536" s="25">
        <v>0</v>
      </c>
      <c r="K536" s="25">
        <v>0</v>
      </c>
      <c r="L536" s="147"/>
      <c r="M536" s="87"/>
      <c r="N536" s="16">
        <v>1</v>
      </c>
    </row>
    <row r="537" spans="1:14" s="16" customFormat="1" ht="15" customHeight="1">
      <c r="A537" s="80" t="s">
        <v>195</v>
      </c>
      <c r="B537" s="84" t="s">
        <v>79</v>
      </c>
      <c r="C537" s="73" t="s">
        <v>35</v>
      </c>
      <c r="D537" s="24" t="s">
        <v>1</v>
      </c>
      <c r="E537" s="31">
        <f t="shared" ref="E537:K537" si="349">SUM(E538:E541)</f>
        <v>636766.5</v>
      </c>
      <c r="F537" s="54">
        <f t="shared" si="349"/>
        <v>97012.6</v>
      </c>
      <c r="G537" s="25">
        <f t="shared" si="349"/>
        <v>120984.1</v>
      </c>
      <c r="H537" s="25">
        <f t="shared" si="349"/>
        <v>107437</v>
      </c>
      <c r="I537" s="25">
        <f t="shared" si="349"/>
        <v>107437</v>
      </c>
      <c r="J537" s="25">
        <f t="shared" si="349"/>
        <v>107437</v>
      </c>
      <c r="K537" s="25">
        <f t="shared" si="349"/>
        <v>96458.8</v>
      </c>
      <c r="L537" s="74" t="s">
        <v>93</v>
      </c>
      <c r="M537" s="95" t="s">
        <v>103</v>
      </c>
      <c r="N537" s="16">
        <v>1</v>
      </c>
    </row>
    <row r="538" spans="1:14" s="16" customFormat="1">
      <c r="A538" s="80"/>
      <c r="B538" s="85"/>
      <c r="C538" s="73"/>
      <c r="D538" s="24" t="s">
        <v>2</v>
      </c>
      <c r="E538" s="31">
        <f>SUM(F538:K538)</f>
        <v>636766.5</v>
      </c>
      <c r="F538" s="54">
        <f>98044.5-1031.9</f>
        <v>97012.6</v>
      </c>
      <c r="G538" s="25">
        <v>120984.1</v>
      </c>
      <c r="H538" s="25">
        <v>107437</v>
      </c>
      <c r="I538" s="25">
        <v>107437</v>
      </c>
      <c r="J538" s="25">
        <v>107437</v>
      </c>
      <c r="K538" s="25">
        <f>75958.8+20000+500</f>
        <v>96458.8</v>
      </c>
      <c r="L538" s="75"/>
      <c r="M538" s="87"/>
      <c r="N538" s="16">
        <v>1</v>
      </c>
    </row>
    <row r="539" spans="1:14" s="16" customFormat="1">
      <c r="A539" s="80"/>
      <c r="B539" s="85"/>
      <c r="C539" s="73"/>
      <c r="D539" s="24" t="s">
        <v>3</v>
      </c>
      <c r="E539" s="31">
        <f t="shared" ref="E539:E541" si="350">SUM(F539:K539)</f>
        <v>0</v>
      </c>
      <c r="F539" s="54">
        <v>0</v>
      </c>
      <c r="G539" s="25">
        <v>0</v>
      </c>
      <c r="H539" s="25">
        <v>0</v>
      </c>
      <c r="I539" s="25">
        <v>0</v>
      </c>
      <c r="J539" s="25">
        <v>0</v>
      </c>
      <c r="K539" s="25">
        <v>0</v>
      </c>
      <c r="L539" s="75"/>
      <c r="M539" s="87"/>
      <c r="N539" s="17">
        <f t="shared" ref="N539" si="351">I539-H539</f>
        <v>0</v>
      </c>
    </row>
    <row r="540" spans="1:14" s="16" customFormat="1">
      <c r="A540" s="80"/>
      <c r="B540" s="85"/>
      <c r="C540" s="73"/>
      <c r="D540" s="24" t="s">
        <v>4</v>
      </c>
      <c r="E540" s="31">
        <f t="shared" si="350"/>
        <v>0</v>
      </c>
      <c r="F540" s="54">
        <v>0</v>
      </c>
      <c r="G540" s="25">
        <v>0</v>
      </c>
      <c r="H540" s="25">
        <v>0</v>
      </c>
      <c r="I540" s="25">
        <v>0</v>
      </c>
      <c r="J540" s="25">
        <v>0</v>
      </c>
      <c r="K540" s="25">
        <v>0</v>
      </c>
      <c r="L540" s="75"/>
      <c r="M540" s="87"/>
      <c r="N540" s="16">
        <v>1</v>
      </c>
    </row>
    <row r="541" spans="1:14" s="16" customFormat="1">
      <c r="A541" s="80"/>
      <c r="B541" s="86"/>
      <c r="C541" s="73"/>
      <c r="D541" s="24" t="s">
        <v>5</v>
      </c>
      <c r="E541" s="31">
        <f t="shared" si="350"/>
        <v>0</v>
      </c>
      <c r="F541" s="54">
        <v>0</v>
      </c>
      <c r="G541" s="25">
        <v>0</v>
      </c>
      <c r="H541" s="25">
        <v>0</v>
      </c>
      <c r="I541" s="25">
        <v>0</v>
      </c>
      <c r="J541" s="25">
        <v>0</v>
      </c>
      <c r="K541" s="25">
        <v>0</v>
      </c>
      <c r="L541" s="76"/>
      <c r="M541" s="87"/>
      <c r="N541" s="16">
        <v>1</v>
      </c>
    </row>
    <row r="542" spans="1:14" s="16" customFormat="1" ht="15" customHeight="1">
      <c r="A542" s="80" t="s">
        <v>196</v>
      </c>
      <c r="B542" s="84" t="s">
        <v>80</v>
      </c>
      <c r="C542" s="73" t="s">
        <v>35</v>
      </c>
      <c r="D542" s="24" t="s">
        <v>1</v>
      </c>
      <c r="E542" s="31">
        <f>SUM(E543:E546)</f>
        <v>58055.7</v>
      </c>
      <c r="F542" s="54">
        <f>SUM(F543:F546)</f>
        <v>8313.5</v>
      </c>
      <c r="G542" s="25">
        <f>SUM(G543:G546)</f>
        <v>10140.200000000001</v>
      </c>
      <c r="H542" s="25">
        <f>SUM(H543:H546)</f>
        <v>10111.9</v>
      </c>
      <c r="I542" s="25">
        <f t="shared" ref="I542:J542" si="352">SUM(I543:I546)</f>
        <v>10111.9</v>
      </c>
      <c r="J542" s="25">
        <f t="shared" si="352"/>
        <v>10111.9</v>
      </c>
      <c r="K542" s="25">
        <f t="shared" ref="K542" si="353">SUM(K543:K546)</f>
        <v>9266.2999999999993</v>
      </c>
      <c r="L542" s="74" t="s">
        <v>87</v>
      </c>
      <c r="M542" s="95" t="s">
        <v>102</v>
      </c>
      <c r="N542" s="16">
        <v>1</v>
      </c>
    </row>
    <row r="543" spans="1:14" s="16" customFormat="1">
      <c r="A543" s="80"/>
      <c r="B543" s="85"/>
      <c r="C543" s="73"/>
      <c r="D543" s="24" t="s">
        <v>2</v>
      </c>
      <c r="E543" s="31">
        <f>SUM(F543:K543)</f>
        <v>58055.7</v>
      </c>
      <c r="F543" s="54">
        <v>8313.5</v>
      </c>
      <c r="G543" s="25">
        <v>10140.200000000001</v>
      </c>
      <c r="H543" s="25">
        <v>10111.9</v>
      </c>
      <c r="I543" s="25">
        <v>10111.9</v>
      </c>
      <c r="J543" s="25">
        <v>10111.9</v>
      </c>
      <c r="K543" s="25">
        <f>8141.3+300-175+1000</f>
        <v>9266.2999999999993</v>
      </c>
      <c r="L543" s="75"/>
      <c r="M543" s="87"/>
      <c r="N543" s="16">
        <v>1</v>
      </c>
    </row>
    <row r="544" spans="1:14" s="16" customFormat="1">
      <c r="A544" s="80"/>
      <c r="B544" s="85"/>
      <c r="C544" s="73"/>
      <c r="D544" s="24" t="s">
        <v>3</v>
      </c>
      <c r="E544" s="31">
        <f t="shared" ref="E544:E546" si="354">SUM(F544:K544)</f>
        <v>0</v>
      </c>
      <c r="F544" s="54">
        <v>0</v>
      </c>
      <c r="G544" s="25">
        <v>0</v>
      </c>
      <c r="H544" s="25">
        <v>0</v>
      </c>
      <c r="I544" s="25">
        <v>0</v>
      </c>
      <c r="J544" s="25">
        <v>0</v>
      </c>
      <c r="K544" s="25">
        <v>0</v>
      </c>
      <c r="L544" s="75"/>
      <c r="M544" s="87"/>
      <c r="N544" s="17">
        <f t="shared" ref="N544" si="355">I544-H544</f>
        <v>0</v>
      </c>
    </row>
    <row r="545" spans="1:14" s="16" customFormat="1">
      <c r="A545" s="80"/>
      <c r="B545" s="85"/>
      <c r="C545" s="73"/>
      <c r="D545" s="24" t="s">
        <v>4</v>
      </c>
      <c r="E545" s="31">
        <f t="shared" si="354"/>
        <v>0</v>
      </c>
      <c r="F545" s="54">
        <v>0</v>
      </c>
      <c r="G545" s="25">
        <v>0</v>
      </c>
      <c r="H545" s="25">
        <v>0</v>
      </c>
      <c r="I545" s="25">
        <v>0</v>
      </c>
      <c r="J545" s="25">
        <v>0</v>
      </c>
      <c r="K545" s="25">
        <v>0</v>
      </c>
      <c r="L545" s="75"/>
      <c r="M545" s="87"/>
      <c r="N545" s="16">
        <v>1</v>
      </c>
    </row>
    <row r="546" spans="1:14" s="16" customFormat="1">
      <c r="A546" s="80"/>
      <c r="B546" s="86"/>
      <c r="C546" s="73"/>
      <c r="D546" s="24" t="s">
        <v>5</v>
      </c>
      <c r="E546" s="31">
        <f t="shared" si="354"/>
        <v>0</v>
      </c>
      <c r="F546" s="54">
        <v>0</v>
      </c>
      <c r="G546" s="25">
        <v>0</v>
      </c>
      <c r="H546" s="25">
        <v>0</v>
      </c>
      <c r="I546" s="25">
        <v>0</v>
      </c>
      <c r="J546" s="25">
        <v>0</v>
      </c>
      <c r="K546" s="25">
        <v>0</v>
      </c>
      <c r="L546" s="76"/>
      <c r="M546" s="88"/>
      <c r="N546" s="16">
        <v>1</v>
      </c>
    </row>
    <row r="547" spans="1:14" s="16" customFormat="1">
      <c r="A547" s="99" t="s">
        <v>222</v>
      </c>
      <c r="B547" s="84" t="s">
        <v>223</v>
      </c>
      <c r="C547" s="77" t="s">
        <v>218</v>
      </c>
      <c r="D547" s="24" t="s">
        <v>1</v>
      </c>
      <c r="E547" s="25">
        <f>SUM(E548:E551)</f>
        <v>51981.1</v>
      </c>
      <c r="F547" s="56">
        <f t="shared" ref="F547:J547" si="356">SUM(F548:F551)</f>
        <v>26176.6</v>
      </c>
      <c r="G547" s="25">
        <f t="shared" si="356"/>
        <v>25804.5</v>
      </c>
      <c r="H547" s="25">
        <f t="shared" si="356"/>
        <v>0</v>
      </c>
      <c r="I547" s="25">
        <f t="shared" si="356"/>
        <v>0</v>
      </c>
      <c r="J547" s="25">
        <f t="shared" si="356"/>
        <v>0</v>
      </c>
      <c r="K547" s="25">
        <f t="shared" ref="K547" si="357">SUM(K548:K552)</f>
        <v>0</v>
      </c>
      <c r="L547" s="74" t="s">
        <v>238</v>
      </c>
      <c r="M547" s="67"/>
    </row>
    <row r="548" spans="1:14" s="16" customFormat="1">
      <c r="A548" s="100"/>
      <c r="B548" s="85"/>
      <c r="C548" s="78"/>
      <c r="D548" s="24" t="s">
        <v>2</v>
      </c>
      <c r="E548" s="31">
        <f t="shared" ref="E548:E551" si="358">SUM(F548:K548)</f>
        <v>0</v>
      </c>
      <c r="F548" s="54">
        <f>F553</f>
        <v>0</v>
      </c>
      <c r="G548" s="25">
        <f t="shared" ref="G548:J548" si="359">G553</f>
        <v>0</v>
      </c>
      <c r="H548" s="25">
        <f t="shared" si="359"/>
        <v>0</v>
      </c>
      <c r="I548" s="25">
        <f t="shared" si="359"/>
        <v>0</v>
      </c>
      <c r="J548" s="25">
        <f t="shared" si="359"/>
        <v>0</v>
      </c>
      <c r="K548" s="25">
        <v>0</v>
      </c>
      <c r="L548" s="75"/>
      <c r="M548" s="67"/>
    </row>
    <row r="549" spans="1:14" s="16" customFormat="1">
      <c r="A549" s="100"/>
      <c r="B549" s="85"/>
      <c r="C549" s="78"/>
      <c r="D549" s="24" t="s">
        <v>3</v>
      </c>
      <c r="E549" s="31">
        <f t="shared" si="358"/>
        <v>0</v>
      </c>
      <c r="F549" s="54">
        <f t="shared" ref="F549:J551" si="360">F554</f>
        <v>0</v>
      </c>
      <c r="G549" s="25">
        <f t="shared" si="360"/>
        <v>0</v>
      </c>
      <c r="H549" s="25">
        <f t="shared" si="360"/>
        <v>0</v>
      </c>
      <c r="I549" s="25">
        <f t="shared" si="360"/>
        <v>0</v>
      </c>
      <c r="J549" s="25">
        <f t="shared" si="360"/>
        <v>0</v>
      </c>
      <c r="K549" s="25">
        <v>0</v>
      </c>
      <c r="L549" s="75"/>
      <c r="M549" s="67"/>
    </row>
    <row r="550" spans="1:14" s="16" customFormat="1">
      <c r="A550" s="100"/>
      <c r="B550" s="85"/>
      <c r="C550" s="78"/>
      <c r="D550" s="24" t="s">
        <v>4</v>
      </c>
      <c r="E550" s="31">
        <f t="shared" si="358"/>
        <v>51981.1</v>
      </c>
      <c r="F550" s="54">
        <f t="shared" si="360"/>
        <v>26176.6</v>
      </c>
      <c r="G550" s="25">
        <f t="shared" si="360"/>
        <v>25804.5</v>
      </c>
      <c r="H550" s="25">
        <f t="shared" si="360"/>
        <v>0</v>
      </c>
      <c r="I550" s="25">
        <f t="shared" si="360"/>
        <v>0</v>
      </c>
      <c r="J550" s="25">
        <f t="shared" si="360"/>
        <v>0</v>
      </c>
      <c r="K550" s="25">
        <v>0</v>
      </c>
      <c r="L550" s="75"/>
      <c r="M550" s="67"/>
    </row>
    <row r="551" spans="1:14" s="16" customFormat="1">
      <c r="A551" s="101"/>
      <c r="B551" s="86"/>
      <c r="C551" s="79"/>
      <c r="D551" s="24" t="s">
        <v>5</v>
      </c>
      <c r="E551" s="31">
        <f t="shared" si="358"/>
        <v>0</v>
      </c>
      <c r="F551" s="54">
        <f t="shared" si="360"/>
        <v>0</v>
      </c>
      <c r="G551" s="25">
        <f t="shared" si="360"/>
        <v>0</v>
      </c>
      <c r="H551" s="25">
        <f t="shared" si="360"/>
        <v>0</v>
      </c>
      <c r="I551" s="25">
        <f t="shared" si="360"/>
        <v>0</v>
      </c>
      <c r="J551" s="25">
        <f t="shared" si="360"/>
        <v>0</v>
      </c>
      <c r="K551" s="25">
        <v>0</v>
      </c>
      <c r="L551" s="75"/>
      <c r="M551" s="67"/>
    </row>
    <row r="552" spans="1:14" s="16" customFormat="1">
      <c r="A552" s="80" t="s">
        <v>224</v>
      </c>
      <c r="B552" s="81" t="s">
        <v>225</v>
      </c>
      <c r="C552" s="77" t="s">
        <v>218</v>
      </c>
      <c r="D552" s="24" t="s">
        <v>1</v>
      </c>
      <c r="E552" s="31">
        <f>SUM(E553:E556)</f>
        <v>51981.1</v>
      </c>
      <c r="F552" s="54">
        <f>SUM(F553:F556)</f>
        <v>26176.6</v>
      </c>
      <c r="G552" s="25">
        <f>SUM(G553:G556)</f>
        <v>25804.5</v>
      </c>
      <c r="H552" s="25">
        <f>SUM(H553:H556)</f>
        <v>0</v>
      </c>
      <c r="I552" s="25">
        <f t="shared" ref="I552:K552" si="361">SUM(I553:I556)</f>
        <v>0</v>
      </c>
      <c r="J552" s="25">
        <f t="shared" si="361"/>
        <v>0</v>
      </c>
      <c r="K552" s="25">
        <f t="shared" si="361"/>
        <v>0</v>
      </c>
      <c r="L552" s="75"/>
      <c r="M552" s="67"/>
    </row>
    <row r="553" spans="1:14" s="16" customFormat="1">
      <c r="A553" s="80"/>
      <c r="B553" s="82"/>
      <c r="C553" s="78"/>
      <c r="D553" s="24" t="s">
        <v>2</v>
      </c>
      <c r="E553" s="31">
        <f t="shared" ref="E553:E556" si="362">SUM(F553:K553)</f>
        <v>0</v>
      </c>
      <c r="F553" s="54">
        <v>0</v>
      </c>
      <c r="G553" s="25">
        <v>0</v>
      </c>
      <c r="H553" s="25">
        <v>0</v>
      </c>
      <c r="I553" s="25">
        <v>0</v>
      </c>
      <c r="J553" s="25">
        <v>0</v>
      </c>
      <c r="K553" s="25">
        <v>0</v>
      </c>
      <c r="L553" s="75"/>
      <c r="M553" s="67"/>
    </row>
    <row r="554" spans="1:14" s="16" customFormat="1">
      <c r="A554" s="80"/>
      <c r="B554" s="82"/>
      <c r="C554" s="78"/>
      <c r="D554" s="24" t="s">
        <v>3</v>
      </c>
      <c r="E554" s="31">
        <f t="shared" si="362"/>
        <v>0</v>
      </c>
      <c r="F554" s="54">
        <v>0</v>
      </c>
      <c r="G554" s="25">
        <v>0</v>
      </c>
      <c r="H554" s="25">
        <v>0</v>
      </c>
      <c r="I554" s="25">
        <v>0</v>
      </c>
      <c r="J554" s="25">
        <v>0</v>
      </c>
      <c r="K554" s="25">
        <v>0</v>
      </c>
      <c r="L554" s="75"/>
      <c r="M554" s="67"/>
    </row>
    <row r="555" spans="1:14" s="16" customFormat="1">
      <c r="A555" s="80"/>
      <c r="B555" s="82"/>
      <c r="C555" s="78"/>
      <c r="D555" s="24" t="s">
        <v>4</v>
      </c>
      <c r="E555" s="31">
        <f t="shared" si="362"/>
        <v>51981.1</v>
      </c>
      <c r="F555" s="54">
        <v>26176.6</v>
      </c>
      <c r="G555" s="25">
        <v>25804.5</v>
      </c>
      <c r="H555" s="25">
        <v>0</v>
      </c>
      <c r="I555" s="25">
        <v>0</v>
      </c>
      <c r="J555" s="25">
        <v>0</v>
      </c>
      <c r="K555" s="25">
        <v>0</v>
      </c>
      <c r="L555" s="75"/>
      <c r="M555" s="67"/>
    </row>
    <row r="556" spans="1:14" s="16" customFormat="1">
      <c r="A556" s="80"/>
      <c r="B556" s="83"/>
      <c r="C556" s="79"/>
      <c r="D556" s="24" t="s">
        <v>5</v>
      </c>
      <c r="E556" s="31">
        <f t="shared" si="362"/>
        <v>0</v>
      </c>
      <c r="F556" s="54">
        <v>0</v>
      </c>
      <c r="G556" s="25">
        <v>0</v>
      </c>
      <c r="H556" s="25">
        <v>0</v>
      </c>
      <c r="I556" s="25">
        <v>0</v>
      </c>
      <c r="J556" s="25">
        <v>0</v>
      </c>
      <c r="K556" s="25">
        <v>0</v>
      </c>
      <c r="L556" s="76"/>
      <c r="M556" s="67"/>
    </row>
    <row r="557" spans="1:14" s="16" customFormat="1" ht="15" customHeight="1">
      <c r="A557" s="99" t="s">
        <v>368</v>
      </c>
      <c r="B557" s="84" t="s">
        <v>369</v>
      </c>
      <c r="C557" s="77" t="s">
        <v>344</v>
      </c>
      <c r="D557" s="24" t="s">
        <v>1</v>
      </c>
      <c r="E557" s="25">
        <f>SUM(E558:E561)</f>
        <v>1014154</v>
      </c>
      <c r="F557" s="25">
        <f t="shared" ref="F557:K557" si="363">SUM(F558:F561)</f>
        <v>0</v>
      </c>
      <c r="G557" s="25">
        <f t="shared" si="363"/>
        <v>0</v>
      </c>
      <c r="H557" s="25">
        <f t="shared" si="363"/>
        <v>262699.90000000002</v>
      </c>
      <c r="I557" s="25">
        <f t="shared" si="363"/>
        <v>262890.5</v>
      </c>
      <c r="J557" s="25">
        <f t="shared" si="363"/>
        <v>262890.5</v>
      </c>
      <c r="K557" s="25">
        <f t="shared" si="363"/>
        <v>225673.1</v>
      </c>
      <c r="L557" s="74" t="s">
        <v>376</v>
      </c>
      <c r="M557" s="87" t="s">
        <v>95</v>
      </c>
    </row>
    <row r="558" spans="1:14" s="16" customFormat="1">
      <c r="A558" s="100"/>
      <c r="B558" s="85"/>
      <c r="C558" s="78"/>
      <c r="D558" s="24" t="s">
        <v>2</v>
      </c>
      <c r="E558" s="31">
        <f t="shared" ref="E558:E561" si="364">SUM(F558:K558)</f>
        <v>0</v>
      </c>
      <c r="F558" s="54">
        <f>F563+F573+F568</f>
        <v>0</v>
      </c>
      <c r="G558" s="54">
        <f t="shared" ref="G558:K558" si="365">G563+G573+G568</f>
        <v>0</v>
      </c>
      <c r="H558" s="54">
        <f t="shared" si="365"/>
        <v>0</v>
      </c>
      <c r="I558" s="54">
        <f t="shared" si="365"/>
        <v>0</v>
      </c>
      <c r="J558" s="54">
        <f t="shared" si="365"/>
        <v>0</v>
      </c>
      <c r="K558" s="54">
        <f t="shared" si="365"/>
        <v>0</v>
      </c>
      <c r="L558" s="75"/>
      <c r="M558" s="87"/>
    </row>
    <row r="559" spans="1:14" s="16" customFormat="1">
      <c r="A559" s="100"/>
      <c r="B559" s="85"/>
      <c r="C559" s="78"/>
      <c r="D559" s="24" t="s">
        <v>3</v>
      </c>
      <c r="E559" s="31">
        <f t="shared" si="364"/>
        <v>40391.799999999996</v>
      </c>
      <c r="F559" s="54">
        <f t="shared" ref="F559:K561" si="366">F564+F574+F569</f>
        <v>0</v>
      </c>
      <c r="G559" s="54">
        <f t="shared" si="366"/>
        <v>0</v>
      </c>
      <c r="H559" s="54">
        <f t="shared" si="366"/>
        <v>10193.299999999999</v>
      </c>
      <c r="I559" s="54">
        <f t="shared" si="366"/>
        <v>10193.299999999999</v>
      </c>
      <c r="J559" s="54">
        <f t="shared" si="366"/>
        <v>10193.299999999999</v>
      </c>
      <c r="K559" s="54">
        <f t="shared" si="366"/>
        <v>9811.9</v>
      </c>
      <c r="L559" s="75"/>
      <c r="M559" s="87"/>
    </row>
    <row r="560" spans="1:14" s="16" customFormat="1">
      <c r="A560" s="100"/>
      <c r="B560" s="85"/>
      <c r="C560" s="78"/>
      <c r="D560" s="24" t="s">
        <v>4</v>
      </c>
      <c r="E560" s="31">
        <f t="shared" ref="E560" si="367">SUM(F560:K560)</f>
        <v>973762.2</v>
      </c>
      <c r="F560" s="54">
        <f t="shared" si="366"/>
        <v>0</v>
      </c>
      <c r="G560" s="54">
        <f t="shared" si="366"/>
        <v>0</v>
      </c>
      <c r="H560" s="54">
        <f t="shared" si="366"/>
        <v>252506.6</v>
      </c>
      <c r="I560" s="54">
        <f t="shared" si="366"/>
        <v>252697.2</v>
      </c>
      <c r="J560" s="54">
        <f t="shared" si="366"/>
        <v>252697.2</v>
      </c>
      <c r="K560" s="54">
        <f t="shared" si="366"/>
        <v>215861.2</v>
      </c>
      <c r="L560" s="75"/>
      <c r="M560" s="87"/>
    </row>
    <row r="561" spans="1:13" s="16" customFormat="1" ht="67.5" customHeight="1">
      <c r="A561" s="101"/>
      <c r="B561" s="86"/>
      <c r="C561" s="79"/>
      <c r="D561" s="24" t="s">
        <v>5</v>
      </c>
      <c r="E561" s="31">
        <f t="shared" si="364"/>
        <v>0</v>
      </c>
      <c r="F561" s="54">
        <f t="shared" si="366"/>
        <v>0</v>
      </c>
      <c r="G561" s="54">
        <f t="shared" si="366"/>
        <v>0</v>
      </c>
      <c r="H561" s="54">
        <f t="shared" si="366"/>
        <v>0</v>
      </c>
      <c r="I561" s="54">
        <f t="shared" si="366"/>
        <v>0</v>
      </c>
      <c r="J561" s="54">
        <f t="shared" si="366"/>
        <v>0</v>
      </c>
      <c r="K561" s="54">
        <f t="shared" si="366"/>
        <v>0</v>
      </c>
      <c r="L561" s="75"/>
      <c r="M561" s="87"/>
    </row>
    <row r="562" spans="1:13" s="16" customFormat="1">
      <c r="A562" s="80" t="s">
        <v>370</v>
      </c>
      <c r="B562" s="84" t="s">
        <v>373</v>
      </c>
      <c r="C562" s="73" t="s">
        <v>344</v>
      </c>
      <c r="D562" s="24" t="s">
        <v>1</v>
      </c>
      <c r="E562" s="31">
        <f t="shared" ref="E562:E566" si="368">SUM(F562:K562)</f>
        <v>909699.79999999993</v>
      </c>
      <c r="F562" s="54">
        <f>F563+F564+F565+F566</f>
        <v>0</v>
      </c>
      <c r="G562" s="25">
        <f t="shared" ref="G562:K562" si="369">G563+G564+G565+G566</f>
        <v>0</v>
      </c>
      <c r="H562" s="25">
        <f t="shared" si="369"/>
        <v>228008.9</v>
      </c>
      <c r="I562" s="25">
        <f t="shared" si="369"/>
        <v>228008.9</v>
      </c>
      <c r="J562" s="25">
        <f t="shared" si="369"/>
        <v>228008.9</v>
      </c>
      <c r="K562" s="25">
        <f t="shared" si="369"/>
        <v>225673.1</v>
      </c>
      <c r="L562" s="75" t="s">
        <v>375</v>
      </c>
      <c r="M562" s="87"/>
    </row>
    <row r="563" spans="1:13" s="16" customFormat="1">
      <c r="A563" s="80"/>
      <c r="B563" s="85"/>
      <c r="C563" s="73"/>
      <c r="D563" s="24" t="s">
        <v>2</v>
      </c>
      <c r="E563" s="31">
        <f t="shared" si="368"/>
        <v>0</v>
      </c>
      <c r="F563" s="54">
        <v>0</v>
      </c>
      <c r="G563" s="25">
        <v>0</v>
      </c>
      <c r="H563" s="25">
        <v>0</v>
      </c>
      <c r="I563" s="26">
        <v>0</v>
      </c>
      <c r="J563" s="26">
        <v>0</v>
      </c>
      <c r="K563" s="27">
        <v>0</v>
      </c>
      <c r="L563" s="75"/>
      <c r="M563" s="87"/>
    </row>
    <row r="564" spans="1:13" s="16" customFormat="1">
      <c r="A564" s="80"/>
      <c r="B564" s="85"/>
      <c r="C564" s="73"/>
      <c r="D564" s="24" t="s">
        <v>3</v>
      </c>
      <c r="E564" s="31">
        <f t="shared" si="368"/>
        <v>39254.799999999996</v>
      </c>
      <c r="F564" s="54">
        <v>0</v>
      </c>
      <c r="G564" s="25">
        <v>0</v>
      </c>
      <c r="H564" s="25">
        <v>9814.2999999999993</v>
      </c>
      <c r="I564" s="25">
        <v>9814.2999999999993</v>
      </c>
      <c r="J564" s="25">
        <v>9814.2999999999993</v>
      </c>
      <c r="K564" s="25">
        <v>9811.9</v>
      </c>
      <c r="L564" s="75"/>
      <c r="M564" s="87"/>
    </row>
    <row r="565" spans="1:13" s="16" customFormat="1">
      <c r="A565" s="80"/>
      <c r="B565" s="85"/>
      <c r="C565" s="73"/>
      <c r="D565" s="24" t="s">
        <v>4</v>
      </c>
      <c r="E565" s="31">
        <f t="shared" si="368"/>
        <v>870445</v>
      </c>
      <c r="F565" s="54">
        <v>0</v>
      </c>
      <c r="G565" s="25">
        <v>0</v>
      </c>
      <c r="H565" s="25">
        <v>218194.6</v>
      </c>
      <c r="I565" s="25">
        <v>218194.6</v>
      </c>
      <c r="J565" s="25">
        <v>218194.6</v>
      </c>
      <c r="K565" s="25">
        <v>215861.2</v>
      </c>
      <c r="L565" s="75"/>
      <c r="M565" s="87"/>
    </row>
    <row r="566" spans="1:13" s="16" customFormat="1">
      <c r="A566" s="80"/>
      <c r="B566" s="86"/>
      <c r="C566" s="73"/>
      <c r="D566" s="24" t="s">
        <v>5</v>
      </c>
      <c r="E566" s="31">
        <f t="shared" si="368"/>
        <v>0</v>
      </c>
      <c r="F566" s="54">
        <v>0</v>
      </c>
      <c r="G566" s="25">
        <v>0</v>
      </c>
      <c r="H566" s="25">
        <v>0</v>
      </c>
      <c r="I566" s="26">
        <v>0</v>
      </c>
      <c r="J566" s="26">
        <v>0</v>
      </c>
      <c r="K566" s="27">
        <v>0</v>
      </c>
      <c r="L566" s="75"/>
      <c r="M566" s="87"/>
    </row>
    <row r="567" spans="1:13" s="16" customFormat="1">
      <c r="A567" s="80" t="s">
        <v>372</v>
      </c>
      <c r="B567" s="84" t="s">
        <v>294</v>
      </c>
      <c r="C567" s="73" t="s">
        <v>344</v>
      </c>
      <c r="D567" s="24" t="s">
        <v>1</v>
      </c>
      <c r="E567" s="31">
        <f t="shared" ref="E567:E571" si="370">SUM(F567:K567)</f>
        <v>26412.600000000002</v>
      </c>
      <c r="F567" s="25">
        <f>F568+F569+F570+F571</f>
        <v>0</v>
      </c>
      <c r="G567" s="25">
        <f t="shared" ref="G567:K567" si="371">G568+G569+G570+G571</f>
        <v>0</v>
      </c>
      <c r="H567" s="25">
        <f t="shared" si="371"/>
        <v>8804.2000000000007</v>
      </c>
      <c r="I567" s="25">
        <f t="shared" si="371"/>
        <v>8804.2000000000007</v>
      </c>
      <c r="J567" s="25">
        <f t="shared" si="371"/>
        <v>8804.2000000000007</v>
      </c>
      <c r="K567" s="25">
        <f t="shared" si="371"/>
        <v>0</v>
      </c>
      <c r="L567" s="75" t="s">
        <v>377</v>
      </c>
      <c r="M567" s="87"/>
    </row>
    <row r="568" spans="1:13" s="16" customFormat="1">
      <c r="A568" s="80"/>
      <c r="B568" s="85"/>
      <c r="C568" s="73"/>
      <c r="D568" s="24" t="s">
        <v>2</v>
      </c>
      <c r="E568" s="31">
        <f t="shared" si="370"/>
        <v>0</v>
      </c>
      <c r="F568" s="25">
        <v>0</v>
      </c>
      <c r="G568" s="25">
        <v>0</v>
      </c>
      <c r="H568" s="25">
        <v>0</v>
      </c>
      <c r="I568" s="26">
        <v>0</v>
      </c>
      <c r="J568" s="26">
        <v>0</v>
      </c>
      <c r="K568" s="27">
        <v>0</v>
      </c>
      <c r="L568" s="75"/>
      <c r="M568" s="87"/>
    </row>
    <row r="569" spans="1:13" s="16" customFormat="1">
      <c r="A569" s="80"/>
      <c r="B569" s="85"/>
      <c r="C569" s="73"/>
      <c r="D569" s="24" t="s">
        <v>3</v>
      </c>
      <c r="E569" s="31">
        <f t="shared" si="370"/>
        <v>1137</v>
      </c>
      <c r="F569" s="25">
        <v>0</v>
      </c>
      <c r="G569" s="25">
        <v>0</v>
      </c>
      <c r="H569" s="25">
        <v>379</v>
      </c>
      <c r="I569" s="26">
        <v>379</v>
      </c>
      <c r="J569" s="26">
        <v>379</v>
      </c>
      <c r="K569" s="27">
        <v>0</v>
      </c>
      <c r="L569" s="75"/>
      <c r="M569" s="87"/>
    </row>
    <row r="570" spans="1:13" s="16" customFormat="1">
      <c r="A570" s="80"/>
      <c r="B570" s="85"/>
      <c r="C570" s="73"/>
      <c r="D570" s="24" t="s">
        <v>4</v>
      </c>
      <c r="E570" s="31">
        <f t="shared" si="370"/>
        <v>25275.600000000002</v>
      </c>
      <c r="F570" s="25">
        <v>0</v>
      </c>
      <c r="G570" s="25">
        <v>0</v>
      </c>
      <c r="H570" s="25">
        <v>8425.2000000000007</v>
      </c>
      <c r="I570" s="25">
        <v>8425.2000000000007</v>
      </c>
      <c r="J570" s="25">
        <v>8425.2000000000007</v>
      </c>
      <c r="K570" s="25">
        <v>0</v>
      </c>
      <c r="L570" s="75"/>
      <c r="M570" s="87"/>
    </row>
    <row r="571" spans="1:13" s="16" customFormat="1">
      <c r="A571" s="80"/>
      <c r="B571" s="86"/>
      <c r="C571" s="73"/>
      <c r="D571" s="24" t="s">
        <v>5</v>
      </c>
      <c r="E571" s="31">
        <f t="shared" si="370"/>
        <v>0</v>
      </c>
      <c r="F571" s="25">
        <v>0</v>
      </c>
      <c r="G571" s="25">
        <v>0</v>
      </c>
      <c r="H571" s="25">
        <v>0</v>
      </c>
      <c r="I571" s="25">
        <v>0</v>
      </c>
      <c r="J571" s="25">
        <v>0</v>
      </c>
      <c r="K571" s="25">
        <v>0</v>
      </c>
      <c r="L571" s="75"/>
      <c r="M571" s="87"/>
    </row>
    <row r="572" spans="1:13" s="16" customFormat="1">
      <c r="A572" s="80" t="s">
        <v>374</v>
      </c>
      <c r="B572" s="81" t="s">
        <v>225</v>
      </c>
      <c r="C572" s="77" t="s">
        <v>371</v>
      </c>
      <c r="D572" s="24" t="s">
        <v>1</v>
      </c>
      <c r="E572" s="31">
        <f>SUM(E573:E576)</f>
        <v>78041.600000000006</v>
      </c>
      <c r="F572" s="54">
        <f>SUM(F573:F576)</f>
        <v>0</v>
      </c>
      <c r="G572" s="25">
        <f>SUM(G573:G576)</f>
        <v>0</v>
      </c>
      <c r="H572" s="25">
        <f>SUM(H573:H576)</f>
        <v>25886.799999999999</v>
      </c>
      <c r="I572" s="25">
        <f t="shared" ref="I572:J572" si="372">SUM(I573:I576)</f>
        <v>26077.4</v>
      </c>
      <c r="J572" s="25">
        <f t="shared" si="372"/>
        <v>26077.4</v>
      </c>
      <c r="K572" s="25">
        <f t="shared" ref="K572" si="373">SUM(K573:K576)</f>
        <v>0</v>
      </c>
      <c r="L572" s="75"/>
      <c r="M572" s="87"/>
    </row>
    <row r="573" spans="1:13" s="16" customFormat="1">
      <c r="A573" s="80"/>
      <c r="B573" s="82"/>
      <c r="C573" s="78"/>
      <c r="D573" s="24" t="s">
        <v>2</v>
      </c>
      <c r="E573" s="31">
        <f t="shared" ref="E573:E576" si="374">SUM(F573:K573)</f>
        <v>0</v>
      </c>
      <c r="F573" s="54">
        <v>0</v>
      </c>
      <c r="G573" s="25">
        <v>0</v>
      </c>
      <c r="H573" s="25">
        <v>0</v>
      </c>
      <c r="I573" s="25">
        <v>0</v>
      </c>
      <c r="J573" s="25">
        <v>0</v>
      </c>
      <c r="K573" s="25">
        <v>0</v>
      </c>
      <c r="L573" s="75"/>
      <c r="M573" s="87"/>
    </row>
    <row r="574" spans="1:13" s="16" customFormat="1">
      <c r="A574" s="80"/>
      <c r="B574" s="82"/>
      <c r="C574" s="78"/>
      <c r="D574" s="24" t="s">
        <v>3</v>
      </c>
      <c r="E574" s="31">
        <f t="shared" si="374"/>
        <v>0</v>
      </c>
      <c r="F574" s="54">
        <v>0</v>
      </c>
      <c r="G574" s="25">
        <v>0</v>
      </c>
      <c r="H574" s="25">
        <v>0</v>
      </c>
      <c r="I574" s="25">
        <v>0</v>
      </c>
      <c r="J574" s="25">
        <v>0</v>
      </c>
      <c r="K574" s="25">
        <v>0</v>
      </c>
      <c r="L574" s="75"/>
      <c r="M574" s="87"/>
    </row>
    <row r="575" spans="1:13" s="16" customFormat="1">
      <c r="A575" s="80"/>
      <c r="B575" s="82"/>
      <c r="C575" s="78"/>
      <c r="D575" s="24" t="s">
        <v>4</v>
      </c>
      <c r="E575" s="31">
        <f t="shared" si="374"/>
        <v>78041.600000000006</v>
      </c>
      <c r="F575" s="54">
        <v>0</v>
      </c>
      <c r="G575" s="25">
        <v>0</v>
      </c>
      <c r="H575" s="25">
        <f>23815.8+2071</f>
        <v>25886.799999999999</v>
      </c>
      <c r="I575" s="25">
        <f>22426.5+3650.9</f>
        <v>26077.4</v>
      </c>
      <c r="J575" s="25">
        <f>20861.9+5215.5</f>
        <v>26077.4</v>
      </c>
      <c r="K575" s="25">
        <v>0</v>
      </c>
      <c r="L575" s="75"/>
      <c r="M575" s="87"/>
    </row>
    <row r="576" spans="1:13" s="16" customFormat="1">
      <c r="A576" s="80"/>
      <c r="B576" s="83"/>
      <c r="C576" s="79"/>
      <c r="D576" s="24" t="s">
        <v>5</v>
      </c>
      <c r="E576" s="31">
        <f t="shared" si="374"/>
        <v>0</v>
      </c>
      <c r="F576" s="54">
        <v>0</v>
      </c>
      <c r="G576" s="25">
        <v>0</v>
      </c>
      <c r="H576" s="25">
        <v>0</v>
      </c>
      <c r="I576" s="25">
        <v>0</v>
      </c>
      <c r="J576" s="25">
        <v>0</v>
      </c>
      <c r="K576" s="25">
        <v>0</v>
      </c>
      <c r="L576" s="76"/>
      <c r="M576" s="88"/>
    </row>
    <row r="577" spans="1:13" s="16" customFormat="1">
      <c r="A577" s="102">
        <v>4</v>
      </c>
      <c r="B577" s="103" t="s">
        <v>17</v>
      </c>
      <c r="C577" s="116" t="s">
        <v>35</v>
      </c>
      <c r="D577" s="23" t="s">
        <v>1</v>
      </c>
      <c r="E577" s="30">
        <f>E578+E579+E580+E581</f>
        <v>2695638.4</v>
      </c>
      <c r="F577" s="51">
        <f>F578+F579+F580+F581</f>
        <v>470612.99999999994</v>
      </c>
      <c r="G577" s="19">
        <f t="shared" ref="G577:K577" si="375">G578+G579+G580+G581</f>
        <v>578203.30000000005</v>
      </c>
      <c r="H577" s="19">
        <f t="shared" si="375"/>
        <v>476170.4</v>
      </c>
      <c r="I577" s="19">
        <f t="shared" si="375"/>
        <v>385523.9</v>
      </c>
      <c r="J577" s="19">
        <f t="shared" si="375"/>
        <v>343313.9</v>
      </c>
      <c r="K577" s="19">
        <f t="shared" si="375"/>
        <v>441813.89999999997</v>
      </c>
      <c r="L577" s="36"/>
      <c r="M577" s="95" t="s">
        <v>30</v>
      </c>
    </row>
    <row r="578" spans="1:13" s="16" customFormat="1" ht="15" customHeight="1">
      <c r="A578" s="102"/>
      <c r="B578" s="104"/>
      <c r="C578" s="116"/>
      <c r="D578" s="23" t="s">
        <v>2</v>
      </c>
      <c r="E578" s="30">
        <f>SUM(F578:K578)</f>
        <v>524804.89999999991</v>
      </c>
      <c r="F578" s="51">
        <f t="shared" ref="F578:F579" si="376">F583+F598+F608</f>
        <v>66462.3</v>
      </c>
      <c r="G578" s="19">
        <f t="shared" ref="G578:K579" si="377">G583+G598+G608</f>
        <v>183578.5</v>
      </c>
      <c r="H578" s="19">
        <f t="shared" si="377"/>
        <v>86909.7</v>
      </c>
      <c r="I578" s="19">
        <f t="shared" si="377"/>
        <v>77511.600000000006</v>
      </c>
      <c r="J578" s="19">
        <f t="shared" si="377"/>
        <v>72679.600000000006</v>
      </c>
      <c r="K578" s="19">
        <f t="shared" si="377"/>
        <v>37663.200000000004</v>
      </c>
      <c r="L578" s="37"/>
      <c r="M578" s="87"/>
    </row>
    <row r="579" spans="1:13" s="16" customFormat="1">
      <c r="A579" s="102"/>
      <c r="B579" s="104"/>
      <c r="C579" s="116"/>
      <c r="D579" s="23" t="s">
        <v>3</v>
      </c>
      <c r="E579" s="30">
        <f>SUM(F579:K579)</f>
        <v>2170833.5</v>
      </c>
      <c r="F579" s="51">
        <f t="shared" si="376"/>
        <v>404150.69999999995</v>
      </c>
      <c r="G579" s="19">
        <f t="shared" si="377"/>
        <v>394624.8</v>
      </c>
      <c r="H579" s="19">
        <f t="shared" si="377"/>
        <v>389260.7</v>
      </c>
      <c r="I579" s="19">
        <f t="shared" si="377"/>
        <v>308012.30000000005</v>
      </c>
      <c r="J579" s="19">
        <f t="shared" si="377"/>
        <v>270634.3</v>
      </c>
      <c r="K579" s="19">
        <f t="shared" si="377"/>
        <v>404150.69999999995</v>
      </c>
      <c r="L579" s="37"/>
      <c r="M579" s="87"/>
    </row>
    <row r="580" spans="1:13" s="16" customFormat="1">
      <c r="A580" s="102"/>
      <c r="B580" s="104"/>
      <c r="C580" s="116"/>
      <c r="D580" s="23" t="s">
        <v>4</v>
      </c>
      <c r="E580" s="30">
        <f t="shared" ref="E580:K581" si="378">E585+E595+E600+E610</f>
        <v>0</v>
      </c>
      <c r="F580" s="51">
        <f t="shared" si="378"/>
        <v>0</v>
      </c>
      <c r="G580" s="19">
        <f t="shared" si="378"/>
        <v>0</v>
      </c>
      <c r="H580" s="19">
        <f t="shared" si="378"/>
        <v>0</v>
      </c>
      <c r="I580" s="19">
        <f t="shared" si="378"/>
        <v>0</v>
      </c>
      <c r="J580" s="19">
        <f t="shared" si="378"/>
        <v>0</v>
      </c>
      <c r="K580" s="19">
        <f t="shared" si="378"/>
        <v>0</v>
      </c>
      <c r="L580" s="37"/>
      <c r="M580" s="87"/>
    </row>
    <row r="581" spans="1:13" s="16" customFormat="1">
      <c r="A581" s="102"/>
      <c r="B581" s="105"/>
      <c r="C581" s="116"/>
      <c r="D581" s="23" t="s">
        <v>5</v>
      </c>
      <c r="E581" s="30">
        <f t="shared" si="378"/>
        <v>0</v>
      </c>
      <c r="F581" s="51">
        <f t="shared" si="378"/>
        <v>0</v>
      </c>
      <c r="G581" s="19">
        <f t="shared" si="378"/>
        <v>0</v>
      </c>
      <c r="H581" s="19">
        <f t="shared" si="378"/>
        <v>0</v>
      </c>
      <c r="I581" s="19">
        <f t="shared" si="378"/>
        <v>0</v>
      </c>
      <c r="J581" s="19">
        <f t="shared" si="378"/>
        <v>0</v>
      </c>
      <c r="K581" s="19">
        <f t="shared" si="378"/>
        <v>0</v>
      </c>
      <c r="L581" s="37"/>
      <c r="M581" s="87"/>
    </row>
    <row r="582" spans="1:13" s="16" customFormat="1" ht="17.25" customHeight="1">
      <c r="A582" s="80" t="s">
        <v>14</v>
      </c>
      <c r="B582" s="84" t="s">
        <v>131</v>
      </c>
      <c r="C582" s="73" t="s">
        <v>35</v>
      </c>
      <c r="D582" s="24" t="s">
        <v>1</v>
      </c>
      <c r="E582" s="31">
        <f>E583+E584+E585+E586</f>
        <v>898097.9</v>
      </c>
      <c r="F582" s="25">
        <f>F583+F584+F585+F586</f>
        <v>180116.7</v>
      </c>
      <c r="G582" s="25">
        <f t="shared" ref="G582:K582" si="379">G583+G584+G585+G586</f>
        <v>212789.9</v>
      </c>
      <c r="H582" s="25">
        <f t="shared" si="379"/>
        <v>117956.6</v>
      </c>
      <c r="I582" s="25">
        <f t="shared" si="379"/>
        <v>117958</v>
      </c>
      <c r="J582" s="25">
        <f t="shared" si="379"/>
        <v>117959.1</v>
      </c>
      <c r="K582" s="25">
        <f t="shared" si="379"/>
        <v>151317.6</v>
      </c>
      <c r="L582" s="74" t="s">
        <v>335</v>
      </c>
      <c r="M582" s="95" t="s">
        <v>30</v>
      </c>
    </row>
    <row r="583" spans="1:13" s="16" customFormat="1" ht="17.25" customHeight="1">
      <c r="A583" s="80"/>
      <c r="B583" s="85"/>
      <c r="C583" s="73"/>
      <c r="D583" s="24" t="s">
        <v>2</v>
      </c>
      <c r="E583" s="31">
        <f>SUM(F583:K583)</f>
        <v>166631.4</v>
      </c>
      <c r="F583" s="25">
        <f>F588+F593</f>
        <v>38149.800000000003</v>
      </c>
      <c r="G583" s="25">
        <f t="shared" ref="G583:K584" si="380">G588+G593</f>
        <v>96549</v>
      </c>
      <c r="H583" s="25">
        <f t="shared" si="380"/>
        <v>7526</v>
      </c>
      <c r="I583" s="25">
        <f t="shared" si="380"/>
        <v>7527.4</v>
      </c>
      <c r="J583" s="25">
        <f t="shared" si="380"/>
        <v>7528.5</v>
      </c>
      <c r="K583" s="25">
        <f t="shared" si="380"/>
        <v>9350.7000000000007</v>
      </c>
      <c r="L583" s="75"/>
      <c r="M583" s="87"/>
    </row>
    <row r="584" spans="1:13" s="16" customFormat="1" ht="16.5" customHeight="1">
      <c r="A584" s="80"/>
      <c r="B584" s="85"/>
      <c r="C584" s="73"/>
      <c r="D584" s="24" t="s">
        <v>3</v>
      </c>
      <c r="E584" s="31">
        <f t="shared" ref="E584:E586" si="381">SUM(F584:K584)</f>
        <v>731466.5</v>
      </c>
      <c r="F584" s="25">
        <f>F589+F594</f>
        <v>141966.9</v>
      </c>
      <c r="G584" s="25">
        <f t="shared" ref="G584" si="382">G589+G594</f>
        <v>116240.9</v>
      </c>
      <c r="H584" s="25">
        <f t="shared" si="380"/>
        <v>110430.6</v>
      </c>
      <c r="I584" s="25">
        <f t="shared" si="380"/>
        <v>110430.6</v>
      </c>
      <c r="J584" s="25">
        <f t="shared" si="380"/>
        <v>110430.6</v>
      </c>
      <c r="K584" s="25">
        <f>K589+K594</f>
        <v>141966.9</v>
      </c>
      <c r="L584" s="75"/>
      <c r="M584" s="87"/>
    </row>
    <row r="585" spans="1:13" s="16" customFormat="1" ht="13.5" customHeight="1">
      <c r="A585" s="80"/>
      <c r="B585" s="85"/>
      <c r="C585" s="73"/>
      <c r="D585" s="24" t="s">
        <v>4</v>
      </c>
      <c r="E585" s="31">
        <f t="shared" si="381"/>
        <v>0</v>
      </c>
      <c r="F585" s="25">
        <v>0</v>
      </c>
      <c r="G585" s="25">
        <v>0</v>
      </c>
      <c r="H585" s="25">
        <v>0</v>
      </c>
      <c r="I585" s="26">
        <v>0</v>
      </c>
      <c r="J585" s="26">
        <v>0</v>
      </c>
      <c r="K585" s="27">
        <v>0</v>
      </c>
      <c r="L585" s="75"/>
      <c r="M585" s="87"/>
    </row>
    <row r="586" spans="1:13" s="16" customFormat="1" ht="16.5" customHeight="1">
      <c r="A586" s="80"/>
      <c r="B586" s="86"/>
      <c r="C586" s="73"/>
      <c r="D586" s="24" t="s">
        <v>5</v>
      </c>
      <c r="E586" s="31">
        <f t="shared" si="381"/>
        <v>0</v>
      </c>
      <c r="F586" s="25">
        <v>0</v>
      </c>
      <c r="G586" s="25">
        <v>0</v>
      </c>
      <c r="H586" s="25">
        <v>0</v>
      </c>
      <c r="I586" s="26">
        <v>0</v>
      </c>
      <c r="J586" s="26">
        <v>0</v>
      </c>
      <c r="K586" s="27">
        <v>0</v>
      </c>
      <c r="L586" s="75"/>
      <c r="M586" s="87"/>
    </row>
    <row r="587" spans="1:13" s="16" customFormat="1" ht="18.75" customHeight="1">
      <c r="A587" s="80" t="s">
        <v>175</v>
      </c>
      <c r="B587" s="84" t="s">
        <v>104</v>
      </c>
      <c r="C587" s="73" t="s">
        <v>35</v>
      </c>
      <c r="D587" s="24" t="s">
        <v>1</v>
      </c>
      <c r="E587" s="31">
        <f>E588+E589+E590+E591</f>
        <v>166631.4</v>
      </c>
      <c r="F587" s="25">
        <f>F588+F589+F590+F591</f>
        <v>38149.800000000003</v>
      </c>
      <c r="G587" s="25">
        <f t="shared" ref="G587:K587" si="383">G588+G589+G590+G591</f>
        <v>96549</v>
      </c>
      <c r="H587" s="25">
        <f t="shared" si="383"/>
        <v>7526</v>
      </c>
      <c r="I587" s="25">
        <f t="shared" si="383"/>
        <v>7527.4</v>
      </c>
      <c r="J587" s="25">
        <f t="shared" si="383"/>
        <v>7528.5</v>
      </c>
      <c r="K587" s="25">
        <f t="shared" si="383"/>
        <v>9350.7000000000007</v>
      </c>
      <c r="L587" s="75"/>
      <c r="M587" s="87"/>
    </row>
    <row r="588" spans="1:13" s="16" customFormat="1" ht="20.25" customHeight="1">
      <c r="A588" s="80"/>
      <c r="B588" s="85"/>
      <c r="C588" s="73"/>
      <c r="D588" s="24" t="s">
        <v>2</v>
      </c>
      <c r="E588" s="31">
        <f>SUM(F588:K588)</f>
        <v>166631.4</v>
      </c>
      <c r="F588" s="25">
        <v>38149.800000000003</v>
      </c>
      <c r="G588" s="25">
        <v>96549</v>
      </c>
      <c r="H588" s="25">
        <v>7526</v>
      </c>
      <c r="I588" s="25">
        <f>7527.5-0.1</f>
        <v>7527.4</v>
      </c>
      <c r="J588" s="25">
        <f>7528.6-0.1</f>
        <v>7528.5</v>
      </c>
      <c r="K588" s="25">
        <v>9350.7000000000007</v>
      </c>
      <c r="L588" s="75"/>
      <c r="M588" s="87"/>
    </row>
    <row r="589" spans="1:13" s="16" customFormat="1" ht="15.75" customHeight="1">
      <c r="A589" s="80"/>
      <c r="B589" s="85"/>
      <c r="C589" s="73"/>
      <c r="D589" s="24" t="s">
        <v>3</v>
      </c>
      <c r="E589" s="31">
        <f t="shared" ref="E589:E591" si="384">SUM(F589:K589)</f>
        <v>0</v>
      </c>
      <c r="F589" s="54">
        <v>0</v>
      </c>
      <c r="G589" s="25">
        <v>0</v>
      </c>
      <c r="H589" s="25">
        <v>0</v>
      </c>
      <c r="I589" s="26">
        <v>0</v>
      </c>
      <c r="J589" s="26">
        <v>0</v>
      </c>
      <c r="K589" s="27">
        <v>0</v>
      </c>
      <c r="L589" s="75"/>
      <c r="M589" s="87"/>
    </row>
    <row r="590" spans="1:13" s="16" customFormat="1" ht="15.75" customHeight="1">
      <c r="A590" s="80"/>
      <c r="B590" s="85"/>
      <c r="C590" s="73"/>
      <c r="D590" s="24" t="s">
        <v>4</v>
      </c>
      <c r="E590" s="31">
        <f t="shared" si="384"/>
        <v>0</v>
      </c>
      <c r="F590" s="54">
        <v>0</v>
      </c>
      <c r="G590" s="25">
        <v>0</v>
      </c>
      <c r="H590" s="25">
        <v>0</v>
      </c>
      <c r="I590" s="26">
        <v>0</v>
      </c>
      <c r="J590" s="26">
        <v>0</v>
      </c>
      <c r="K590" s="27">
        <v>0</v>
      </c>
      <c r="L590" s="75"/>
      <c r="M590" s="87"/>
    </row>
    <row r="591" spans="1:13" s="16" customFormat="1" ht="16.5" customHeight="1">
      <c r="A591" s="80"/>
      <c r="B591" s="86"/>
      <c r="C591" s="73"/>
      <c r="D591" s="24" t="s">
        <v>5</v>
      </c>
      <c r="E591" s="31">
        <f t="shared" si="384"/>
        <v>0</v>
      </c>
      <c r="F591" s="54">
        <v>0</v>
      </c>
      <c r="G591" s="25">
        <v>0</v>
      </c>
      <c r="H591" s="25">
        <v>0</v>
      </c>
      <c r="I591" s="26">
        <v>0</v>
      </c>
      <c r="J591" s="26">
        <v>0</v>
      </c>
      <c r="K591" s="27">
        <v>0</v>
      </c>
      <c r="L591" s="75"/>
      <c r="M591" s="87"/>
    </row>
    <row r="592" spans="1:13" s="16" customFormat="1" ht="21" customHeight="1">
      <c r="A592" s="80" t="s">
        <v>176</v>
      </c>
      <c r="B592" s="84" t="s">
        <v>81</v>
      </c>
      <c r="C592" s="73" t="s">
        <v>35</v>
      </c>
      <c r="D592" s="24" t="s">
        <v>1</v>
      </c>
      <c r="E592" s="31">
        <f>E593+E594+E595+E596</f>
        <v>731466.5</v>
      </c>
      <c r="F592" s="54">
        <f>F593+F594+F595+F596</f>
        <v>141966.9</v>
      </c>
      <c r="G592" s="25">
        <f t="shared" ref="G592:K592" si="385">G593+G594+G595+G596</f>
        <v>116240.9</v>
      </c>
      <c r="H592" s="25">
        <f t="shared" si="385"/>
        <v>110430.6</v>
      </c>
      <c r="I592" s="25">
        <f t="shared" si="385"/>
        <v>110430.6</v>
      </c>
      <c r="J592" s="25">
        <f t="shared" si="385"/>
        <v>110430.6</v>
      </c>
      <c r="K592" s="25">
        <f t="shared" si="385"/>
        <v>141966.9</v>
      </c>
      <c r="L592" s="75"/>
      <c r="M592" s="87"/>
    </row>
    <row r="593" spans="1:13" s="16" customFormat="1" ht="18.75" customHeight="1">
      <c r="A593" s="80"/>
      <c r="B593" s="85"/>
      <c r="C593" s="73"/>
      <c r="D593" s="24" t="s">
        <v>2</v>
      </c>
      <c r="E593" s="31">
        <f t="shared" ref="E593:E596" si="386">SUM(F593:K593)</f>
        <v>0</v>
      </c>
      <c r="F593" s="54">
        <v>0</v>
      </c>
      <c r="G593" s="25">
        <v>0</v>
      </c>
      <c r="H593" s="25">
        <v>0</v>
      </c>
      <c r="I593" s="26">
        <v>0</v>
      </c>
      <c r="J593" s="26">
        <v>0</v>
      </c>
      <c r="K593" s="27">
        <v>0</v>
      </c>
      <c r="L593" s="75"/>
      <c r="M593" s="87"/>
    </row>
    <row r="594" spans="1:13" s="16" customFormat="1" ht="18" customHeight="1">
      <c r="A594" s="80"/>
      <c r="B594" s="85"/>
      <c r="C594" s="73"/>
      <c r="D594" s="24" t="s">
        <v>3</v>
      </c>
      <c r="E594" s="31">
        <f t="shared" si="386"/>
        <v>731466.5</v>
      </c>
      <c r="F594" s="54">
        <v>141966.9</v>
      </c>
      <c r="G594" s="25">
        <f>116240.9</f>
        <v>116240.9</v>
      </c>
      <c r="H594" s="25">
        <v>110430.6</v>
      </c>
      <c r="I594" s="25">
        <v>110430.6</v>
      </c>
      <c r="J594" s="25">
        <v>110430.6</v>
      </c>
      <c r="K594" s="25">
        <v>141966.9</v>
      </c>
      <c r="L594" s="75"/>
      <c r="M594" s="87"/>
    </row>
    <row r="595" spans="1:13" s="16" customFormat="1" ht="18" customHeight="1">
      <c r="A595" s="80"/>
      <c r="B595" s="85"/>
      <c r="C595" s="73"/>
      <c r="D595" s="24" t="s">
        <v>4</v>
      </c>
      <c r="E595" s="31">
        <f t="shared" si="386"/>
        <v>0</v>
      </c>
      <c r="F595" s="54">
        <v>0</v>
      </c>
      <c r="G595" s="25">
        <v>0</v>
      </c>
      <c r="H595" s="25">
        <v>0</v>
      </c>
      <c r="I595" s="26">
        <v>0</v>
      </c>
      <c r="J595" s="26">
        <v>0</v>
      </c>
      <c r="K595" s="27">
        <v>0</v>
      </c>
      <c r="L595" s="75"/>
      <c r="M595" s="87"/>
    </row>
    <row r="596" spans="1:13" s="16" customFormat="1" ht="18" customHeight="1">
      <c r="A596" s="80"/>
      <c r="B596" s="86"/>
      <c r="C596" s="73"/>
      <c r="D596" s="24" t="s">
        <v>5</v>
      </c>
      <c r="E596" s="31">
        <f t="shared" si="386"/>
        <v>0</v>
      </c>
      <c r="F596" s="54">
        <v>0</v>
      </c>
      <c r="G596" s="25">
        <v>0</v>
      </c>
      <c r="H596" s="25">
        <v>0</v>
      </c>
      <c r="I596" s="26">
        <v>0</v>
      </c>
      <c r="J596" s="26">
        <v>0</v>
      </c>
      <c r="K596" s="27">
        <v>0</v>
      </c>
      <c r="L596" s="76"/>
      <c r="M596" s="88"/>
    </row>
    <row r="597" spans="1:13" s="16" customFormat="1" ht="25.5" customHeight="1">
      <c r="A597" s="80" t="s">
        <v>15</v>
      </c>
      <c r="B597" s="84" t="s">
        <v>134</v>
      </c>
      <c r="C597" s="73" t="s">
        <v>35</v>
      </c>
      <c r="D597" s="24" t="s">
        <v>1</v>
      </c>
      <c r="E597" s="31">
        <f>E598+E599+E600+E601</f>
        <v>159589.70000000001</v>
      </c>
      <c r="F597" s="54">
        <f>F598+F599+F600+F601</f>
        <v>32746.800000000003</v>
      </c>
      <c r="G597" s="25">
        <f t="shared" ref="G597:K597" si="387">G598+G599+G600+G601</f>
        <v>30941.4</v>
      </c>
      <c r="H597" s="25">
        <f t="shared" si="387"/>
        <v>29941</v>
      </c>
      <c r="I597" s="25">
        <f t="shared" si="387"/>
        <v>19667.400000000001</v>
      </c>
      <c r="J597" s="25">
        <f t="shared" si="387"/>
        <v>13546.3</v>
      </c>
      <c r="K597" s="25">
        <f t="shared" si="387"/>
        <v>32746.800000000003</v>
      </c>
      <c r="L597" s="74" t="s">
        <v>336</v>
      </c>
      <c r="M597" s="95" t="s">
        <v>30</v>
      </c>
    </row>
    <row r="598" spans="1:13" s="16" customFormat="1" ht="21" customHeight="1">
      <c r="A598" s="80"/>
      <c r="B598" s="85"/>
      <c r="C598" s="73"/>
      <c r="D598" s="24" t="s">
        <v>2</v>
      </c>
      <c r="E598" s="31">
        <f>E603</f>
        <v>106165.20000000001</v>
      </c>
      <c r="F598" s="56">
        <f t="shared" ref="F598:F601" si="388">F603</f>
        <v>23157.4</v>
      </c>
      <c r="G598" s="31">
        <f t="shared" ref="G598:K601" si="389">G603</f>
        <v>20764</v>
      </c>
      <c r="H598" s="31">
        <f t="shared" si="389"/>
        <v>19593.900000000001</v>
      </c>
      <c r="I598" s="31">
        <f t="shared" si="389"/>
        <v>11801.9</v>
      </c>
      <c r="J598" s="31">
        <f t="shared" si="389"/>
        <v>7690.6</v>
      </c>
      <c r="K598" s="31">
        <f t="shared" si="389"/>
        <v>23157.4</v>
      </c>
      <c r="L598" s="75"/>
      <c r="M598" s="87"/>
    </row>
    <row r="599" spans="1:13" s="16" customFormat="1" ht="20.25" customHeight="1">
      <c r="A599" s="80"/>
      <c r="B599" s="85"/>
      <c r="C599" s="73"/>
      <c r="D599" s="24" t="s">
        <v>3</v>
      </c>
      <c r="E599" s="31">
        <f t="shared" ref="E599:K601" si="390">E604</f>
        <v>53424.5</v>
      </c>
      <c r="F599" s="56">
        <f t="shared" si="388"/>
        <v>9589.4</v>
      </c>
      <c r="G599" s="31">
        <f t="shared" si="390"/>
        <v>10177.4</v>
      </c>
      <c r="H599" s="31">
        <f t="shared" si="389"/>
        <v>10347.1</v>
      </c>
      <c r="I599" s="31">
        <f t="shared" si="389"/>
        <v>7865.5</v>
      </c>
      <c r="J599" s="31">
        <f t="shared" si="389"/>
        <v>5855.7</v>
      </c>
      <c r="K599" s="31">
        <f t="shared" si="390"/>
        <v>9589.4</v>
      </c>
      <c r="L599" s="75"/>
      <c r="M599" s="87"/>
    </row>
    <row r="600" spans="1:13" s="16" customFormat="1" ht="18" customHeight="1">
      <c r="A600" s="80"/>
      <c r="B600" s="85"/>
      <c r="C600" s="73"/>
      <c r="D600" s="24" t="s">
        <v>4</v>
      </c>
      <c r="E600" s="31">
        <f t="shared" si="390"/>
        <v>0</v>
      </c>
      <c r="F600" s="56">
        <f t="shared" si="388"/>
        <v>0</v>
      </c>
      <c r="G600" s="31">
        <f t="shared" si="390"/>
        <v>0</v>
      </c>
      <c r="H600" s="31">
        <f t="shared" si="389"/>
        <v>0</v>
      </c>
      <c r="I600" s="31">
        <f t="shared" si="389"/>
        <v>0</v>
      </c>
      <c r="J600" s="31">
        <f t="shared" si="389"/>
        <v>0</v>
      </c>
      <c r="K600" s="31">
        <f t="shared" si="390"/>
        <v>0</v>
      </c>
      <c r="L600" s="75"/>
      <c r="M600" s="87"/>
    </row>
    <row r="601" spans="1:13" s="16" customFormat="1" ht="18.75" customHeight="1">
      <c r="A601" s="80"/>
      <c r="B601" s="86"/>
      <c r="C601" s="73"/>
      <c r="D601" s="24" t="s">
        <v>5</v>
      </c>
      <c r="E601" s="31">
        <f t="shared" si="390"/>
        <v>0</v>
      </c>
      <c r="F601" s="56">
        <f t="shared" si="388"/>
        <v>0</v>
      </c>
      <c r="G601" s="31">
        <f t="shared" si="390"/>
        <v>0</v>
      </c>
      <c r="H601" s="31">
        <f t="shared" si="389"/>
        <v>0</v>
      </c>
      <c r="I601" s="31">
        <f t="shared" si="389"/>
        <v>0</v>
      </c>
      <c r="J601" s="31">
        <f t="shared" si="389"/>
        <v>0</v>
      </c>
      <c r="K601" s="31">
        <f t="shared" si="390"/>
        <v>0</v>
      </c>
      <c r="L601" s="75"/>
      <c r="M601" s="87"/>
    </row>
    <row r="602" spans="1:13" s="16" customFormat="1" ht="27.75" customHeight="1">
      <c r="A602" s="80" t="s">
        <v>258</v>
      </c>
      <c r="B602" s="84" t="s">
        <v>259</v>
      </c>
      <c r="C602" s="73" t="s">
        <v>35</v>
      </c>
      <c r="D602" s="24" t="s">
        <v>1</v>
      </c>
      <c r="E602" s="31">
        <f>E603+E604+E605+E606</f>
        <v>159589.70000000001</v>
      </c>
      <c r="F602" s="54">
        <f>F603+F604+F605+F606</f>
        <v>32746.800000000003</v>
      </c>
      <c r="G602" s="25">
        <f t="shared" ref="G602:K602" si="391">G603+G604+G605+G606</f>
        <v>30941.4</v>
      </c>
      <c r="H602" s="25">
        <f t="shared" si="391"/>
        <v>29941</v>
      </c>
      <c r="I602" s="25">
        <f t="shared" si="391"/>
        <v>19667.400000000001</v>
      </c>
      <c r="J602" s="25">
        <f t="shared" si="391"/>
        <v>13546.3</v>
      </c>
      <c r="K602" s="25">
        <f t="shared" si="391"/>
        <v>32746.800000000003</v>
      </c>
      <c r="L602" s="75"/>
      <c r="M602" s="46"/>
    </row>
    <row r="603" spans="1:13" s="16" customFormat="1" ht="19.5" customHeight="1">
      <c r="A603" s="80"/>
      <c r="B603" s="85"/>
      <c r="C603" s="73"/>
      <c r="D603" s="24" t="s">
        <v>2</v>
      </c>
      <c r="E603" s="31">
        <f t="shared" ref="E603:E606" si="392">SUM(F603:K603)</f>
        <v>106165.20000000001</v>
      </c>
      <c r="F603" s="54">
        <v>23157.4</v>
      </c>
      <c r="G603" s="31">
        <v>20764</v>
      </c>
      <c r="H603" s="31">
        <v>19593.900000000001</v>
      </c>
      <c r="I603" s="31">
        <v>11801.9</v>
      </c>
      <c r="J603" s="31">
        <v>7690.6</v>
      </c>
      <c r="K603" s="25">
        <v>23157.4</v>
      </c>
      <c r="L603" s="75"/>
      <c r="M603" s="46"/>
    </row>
    <row r="604" spans="1:13" s="16" customFormat="1" ht="18" customHeight="1">
      <c r="A604" s="80"/>
      <c r="B604" s="85"/>
      <c r="C604" s="73"/>
      <c r="D604" s="24" t="s">
        <v>3</v>
      </c>
      <c r="E604" s="31">
        <f t="shared" si="392"/>
        <v>53424.5</v>
      </c>
      <c r="F604" s="54">
        <v>9589.4</v>
      </c>
      <c r="G604" s="25">
        <v>10177.4</v>
      </c>
      <c r="H604" s="31">
        <v>10347.1</v>
      </c>
      <c r="I604" s="31">
        <v>7865.5</v>
      </c>
      <c r="J604" s="31">
        <v>5855.7</v>
      </c>
      <c r="K604" s="25">
        <v>9589.4</v>
      </c>
      <c r="L604" s="75"/>
      <c r="M604" s="46"/>
    </row>
    <row r="605" spans="1:13" s="16" customFormat="1" ht="18" customHeight="1">
      <c r="A605" s="80"/>
      <c r="B605" s="85"/>
      <c r="C605" s="73"/>
      <c r="D605" s="24" t="s">
        <v>4</v>
      </c>
      <c r="E605" s="31">
        <f t="shared" si="392"/>
        <v>0</v>
      </c>
      <c r="F605" s="54">
        <v>0</v>
      </c>
      <c r="G605" s="25">
        <v>0</v>
      </c>
      <c r="H605" s="25">
        <v>0</v>
      </c>
      <c r="I605" s="26">
        <v>0</v>
      </c>
      <c r="J605" s="26">
        <v>0</v>
      </c>
      <c r="K605" s="27">
        <v>0</v>
      </c>
      <c r="L605" s="75"/>
      <c r="M605" s="46"/>
    </row>
    <row r="606" spans="1:13" s="16" customFormat="1" ht="19.5" customHeight="1">
      <c r="A606" s="80"/>
      <c r="B606" s="86"/>
      <c r="C606" s="73"/>
      <c r="D606" s="24" t="s">
        <v>5</v>
      </c>
      <c r="E606" s="31">
        <f t="shared" si="392"/>
        <v>0</v>
      </c>
      <c r="F606" s="54">
        <v>0</v>
      </c>
      <c r="G606" s="25">
        <v>0</v>
      </c>
      <c r="H606" s="25">
        <v>0</v>
      </c>
      <c r="I606" s="26">
        <v>0</v>
      </c>
      <c r="J606" s="26">
        <v>0</v>
      </c>
      <c r="K606" s="27">
        <v>0</v>
      </c>
      <c r="L606" s="76"/>
      <c r="M606" s="46"/>
    </row>
    <row r="607" spans="1:13" s="16" customFormat="1" ht="24" customHeight="1">
      <c r="A607" s="80" t="s">
        <v>16</v>
      </c>
      <c r="B607" s="84" t="s">
        <v>132</v>
      </c>
      <c r="C607" s="73" t="s">
        <v>35</v>
      </c>
      <c r="D607" s="24" t="s">
        <v>1</v>
      </c>
      <c r="E607" s="31">
        <f>E608+E609+E610+E611</f>
        <v>1637950.8</v>
      </c>
      <c r="F607" s="54">
        <f>F608+F609+F610+F611</f>
        <v>257749.5</v>
      </c>
      <c r="G607" s="25">
        <f t="shared" ref="G607:K607" si="393">G608+G609+G610+G611</f>
        <v>334472</v>
      </c>
      <c r="H607" s="25">
        <f t="shared" si="393"/>
        <v>328272.8</v>
      </c>
      <c r="I607" s="25">
        <f t="shared" si="393"/>
        <v>247898.5</v>
      </c>
      <c r="J607" s="25">
        <f t="shared" si="393"/>
        <v>211808.5</v>
      </c>
      <c r="K607" s="25">
        <f t="shared" si="393"/>
        <v>257749.5</v>
      </c>
      <c r="L607" s="74" t="s">
        <v>337</v>
      </c>
      <c r="M607" s="95" t="s">
        <v>30</v>
      </c>
    </row>
    <row r="608" spans="1:13" s="16" customFormat="1" ht="22.5" customHeight="1">
      <c r="A608" s="80"/>
      <c r="B608" s="85"/>
      <c r="C608" s="73"/>
      <c r="D608" s="24" t="s">
        <v>2</v>
      </c>
      <c r="E608" s="31">
        <f>E613</f>
        <v>252008.30000000002</v>
      </c>
      <c r="F608" s="56">
        <f t="shared" ref="F608:F611" si="394">F613</f>
        <v>5155.0999999999995</v>
      </c>
      <c r="G608" s="31">
        <f t="shared" ref="G608:K611" si="395">G613</f>
        <v>66265.5</v>
      </c>
      <c r="H608" s="31">
        <f t="shared" si="395"/>
        <v>59789.799999999996</v>
      </c>
      <c r="I608" s="31">
        <f t="shared" si="395"/>
        <v>58182.3</v>
      </c>
      <c r="J608" s="31">
        <f t="shared" si="395"/>
        <v>57460.5</v>
      </c>
      <c r="K608" s="31">
        <f t="shared" si="395"/>
        <v>5155.0999999999995</v>
      </c>
      <c r="L608" s="75"/>
      <c r="M608" s="87"/>
    </row>
    <row r="609" spans="1:13" s="16" customFormat="1" ht="17.25" customHeight="1">
      <c r="A609" s="80"/>
      <c r="B609" s="85"/>
      <c r="C609" s="73"/>
      <c r="D609" s="24" t="s">
        <v>3</v>
      </c>
      <c r="E609" s="31">
        <f t="shared" ref="E609:K611" si="396">E614</f>
        <v>1385942.5</v>
      </c>
      <c r="F609" s="56">
        <f t="shared" si="394"/>
        <v>252594.4</v>
      </c>
      <c r="G609" s="31">
        <f t="shared" si="396"/>
        <v>268206.5</v>
      </c>
      <c r="H609" s="31">
        <f t="shared" si="395"/>
        <v>268483</v>
      </c>
      <c r="I609" s="31">
        <f t="shared" si="395"/>
        <v>189716.2</v>
      </c>
      <c r="J609" s="31">
        <f t="shared" si="395"/>
        <v>154348</v>
      </c>
      <c r="K609" s="31">
        <f t="shared" si="396"/>
        <v>252594.4</v>
      </c>
      <c r="L609" s="75"/>
      <c r="M609" s="87"/>
    </row>
    <row r="610" spans="1:13" s="16" customFormat="1" ht="17.25" customHeight="1">
      <c r="A610" s="80"/>
      <c r="B610" s="85"/>
      <c r="C610" s="73"/>
      <c r="D610" s="24" t="s">
        <v>4</v>
      </c>
      <c r="E610" s="31">
        <f t="shared" si="396"/>
        <v>0</v>
      </c>
      <c r="F610" s="56">
        <f t="shared" si="394"/>
        <v>0</v>
      </c>
      <c r="G610" s="31">
        <f t="shared" si="396"/>
        <v>0</v>
      </c>
      <c r="H610" s="31">
        <f t="shared" si="395"/>
        <v>0</v>
      </c>
      <c r="I610" s="31">
        <f t="shared" si="395"/>
        <v>0</v>
      </c>
      <c r="J610" s="31">
        <f t="shared" si="395"/>
        <v>0</v>
      </c>
      <c r="K610" s="31">
        <f t="shared" si="396"/>
        <v>0</v>
      </c>
      <c r="L610" s="75"/>
      <c r="M610" s="87"/>
    </row>
    <row r="611" spans="1:13" s="16" customFormat="1" ht="19.5" customHeight="1">
      <c r="A611" s="80"/>
      <c r="B611" s="86"/>
      <c r="C611" s="73"/>
      <c r="D611" s="24" t="s">
        <v>5</v>
      </c>
      <c r="E611" s="31">
        <f t="shared" si="396"/>
        <v>0</v>
      </c>
      <c r="F611" s="56">
        <f t="shared" si="394"/>
        <v>0</v>
      </c>
      <c r="G611" s="31">
        <f t="shared" si="396"/>
        <v>0</v>
      </c>
      <c r="H611" s="31">
        <f t="shared" si="395"/>
        <v>0</v>
      </c>
      <c r="I611" s="31">
        <f t="shared" si="395"/>
        <v>0</v>
      </c>
      <c r="J611" s="31">
        <f t="shared" si="395"/>
        <v>0</v>
      </c>
      <c r="K611" s="31">
        <f t="shared" si="396"/>
        <v>0</v>
      </c>
      <c r="L611" s="75"/>
      <c r="M611" s="87"/>
    </row>
    <row r="612" spans="1:13" s="16" customFormat="1" ht="19.5" customHeight="1">
      <c r="A612" s="80" t="s">
        <v>260</v>
      </c>
      <c r="B612" s="84" t="s">
        <v>261</v>
      </c>
      <c r="C612" s="73" t="s">
        <v>35</v>
      </c>
      <c r="D612" s="24" t="s">
        <v>1</v>
      </c>
      <c r="E612" s="31">
        <f>E613+E614+E615+E616</f>
        <v>1637950.8</v>
      </c>
      <c r="F612" s="25">
        <f>F613+F614+F615+F616</f>
        <v>257749.5</v>
      </c>
      <c r="G612" s="25">
        <f t="shared" ref="G612:K612" si="397">G613+G614+G615+G616</f>
        <v>334472</v>
      </c>
      <c r="H612" s="25">
        <f t="shared" si="397"/>
        <v>328272.8</v>
      </c>
      <c r="I612" s="25">
        <f t="shared" si="397"/>
        <v>247898.5</v>
      </c>
      <c r="J612" s="25">
        <f t="shared" si="397"/>
        <v>211808.5</v>
      </c>
      <c r="K612" s="25">
        <f t="shared" si="397"/>
        <v>257749.5</v>
      </c>
      <c r="L612" s="75"/>
      <c r="M612" s="46"/>
    </row>
    <row r="613" spans="1:13" s="16" customFormat="1" ht="18.75" customHeight="1">
      <c r="A613" s="80"/>
      <c r="B613" s="85"/>
      <c r="C613" s="73"/>
      <c r="D613" s="24" t="s">
        <v>2</v>
      </c>
      <c r="E613" s="31">
        <f t="shared" ref="E613:E616" si="398">SUM(F613:K613)</f>
        <v>252008.30000000002</v>
      </c>
      <c r="F613" s="25">
        <f>719.9+4435.2</f>
        <v>5155.0999999999995</v>
      </c>
      <c r="G613" s="25">
        <f>4157.1+776.9+60938.5+539.8-146.8</f>
        <v>66265.5</v>
      </c>
      <c r="H613" s="25">
        <f>5479.2+54310.4+0.2</f>
        <v>59789.799999999996</v>
      </c>
      <c r="I613" s="25">
        <f>3871.8+54310.4+0.1</f>
        <v>58182.3</v>
      </c>
      <c r="J613" s="25">
        <f>3150+54310.4+0.1</f>
        <v>57460.5</v>
      </c>
      <c r="K613" s="25">
        <f t="shared" ref="K613" si="399">719.9+4435.2</f>
        <v>5155.0999999999995</v>
      </c>
      <c r="L613" s="75"/>
      <c r="M613" s="46"/>
    </row>
    <row r="614" spans="1:13" s="16" customFormat="1" ht="21" customHeight="1">
      <c r="A614" s="80"/>
      <c r="B614" s="85"/>
      <c r="C614" s="73"/>
      <c r="D614" s="24" t="s">
        <v>3</v>
      </c>
      <c r="E614" s="31">
        <f t="shared" si="398"/>
        <v>1385942.5</v>
      </c>
      <c r="F614" s="54">
        <f>35274.9+217319.5</f>
        <v>252594.4</v>
      </c>
      <c r="G614" s="25">
        <f>144623.9+59071.7+38063.4+26447.5</f>
        <v>268206.5</v>
      </c>
      <c r="H614" s="25">
        <v>268483</v>
      </c>
      <c r="I614" s="25">
        <v>189716.2</v>
      </c>
      <c r="J614" s="25">
        <v>154348</v>
      </c>
      <c r="K614" s="25">
        <f t="shared" ref="K614" si="400">35274.9+217319.5</f>
        <v>252594.4</v>
      </c>
      <c r="L614" s="75"/>
      <c r="M614" s="46"/>
    </row>
    <row r="615" spans="1:13" s="16" customFormat="1" ht="18" customHeight="1">
      <c r="A615" s="80"/>
      <c r="B615" s="85"/>
      <c r="C615" s="73"/>
      <c r="D615" s="24" t="s">
        <v>4</v>
      </c>
      <c r="E615" s="41">
        <f t="shared" si="398"/>
        <v>0</v>
      </c>
      <c r="F615" s="55">
        <v>0</v>
      </c>
      <c r="G615" s="42">
        <v>0</v>
      </c>
      <c r="H615" s="42">
        <v>0</v>
      </c>
      <c r="I615" s="43">
        <v>0</v>
      </c>
      <c r="J615" s="43">
        <v>0</v>
      </c>
      <c r="K615" s="44">
        <v>0</v>
      </c>
      <c r="L615" s="75"/>
      <c r="M615" s="46"/>
    </row>
    <row r="616" spans="1:13" s="16" customFormat="1" ht="18" customHeight="1">
      <c r="A616" s="80"/>
      <c r="B616" s="86"/>
      <c r="C616" s="73"/>
      <c r="D616" s="24" t="s">
        <v>5</v>
      </c>
      <c r="E616" s="41">
        <f t="shared" si="398"/>
        <v>0</v>
      </c>
      <c r="F616" s="55">
        <v>0</v>
      </c>
      <c r="G616" s="42">
        <v>0</v>
      </c>
      <c r="H616" s="42">
        <v>0</v>
      </c>
      <c r="I616" s="43">
        <v>0</v>
      </c>
      <c r="J616" s="43">
        <v>0</v>
      </c>
      <c r="K616" s="44">
        <v>0</v>
      </c>
      <c r="L616" s="76"/>
      <c r="M616" s="46"/>
    </row>
    <row r="617" spans="1:13" s="16" customFormat="1" ht="37.5" customHeight="1">
      <c r="A617" s="102">
        <v>5</v>
      </c>
      <c r="B617" s="103" t="s">
        <v>50</v>
      </c>
      <c r="C617" s="116" t="s">
        <v>35</v>
      </c>
      <c r="D617" s="23" t="s">
        <v>1</v>
      </c>
      <c r="E617" s="30">
        <f>E618+E619+E620+E621</f>
        <v>651070.15399999998</v>
      </c>
      <c r="F617" s="51">
        <f t="shared" ref="F617" si="401">F618+F619+F620+F621</f>
        <v>104426.29400000001</v>
      </c>
      <c r="G617" s="19">
        <f t="shared" ref="G617:K617" si="402">G618+G619+G620+G621</f>
        <v>147514.56</v>
      </c>
      <c r="H617" s="19">
        <f t="shared" si="402"/>
        <v>103936.3</v>
      </c>
      <c r="I617" s="19">
        <f t="shared" si="402"/>
        <v>98436.3</v>
      </c>
      <c r="J617" s="19">
        <f t="shared" si="402"/>
        <v>98436.3</v>
      </c>
      <c r="K617" s="19">
        <f t="shared" si="402"/>
        <v>98320.4</v>
      </c>
      <c r="L617" s="74" t="s">
        <v>241</v>
      </c>
      <c r="M617" s="95" t="s">
        <v>31</v>
      </c>
    </row>
    <row r="618" spans="1:13" s="16" customFormat="1" ht="33" customHeight="1">
      <c r="A618" s="102"/>
      <c r="B618" s="104"/>
      <c r="C618" s="116"/>
      <c r="D618" s="23" t="s">
        <v>2</v>
      </c>
      <c r="E618" s="30">
        <f t="shared" ref="E618:K621" si="403">E623+E638+E668</f>
        <v>602905.554</v>
      </c>
      <c r="F618" s="51">
        <f t="shared" si="403"/>
        <v>101261.694</v>
      </c>
      <c r="G618" s="19">
        <f t="shared" si="403"/>
        <v>102514.56</v>
      </c>
      <c r="H618" s="19">
        <f t="shared" si="403"/>
        <v>103936.3</v>
      </c>
      <c r="I618" s="19">
        <f t="shared" si="403"/>
        <v>98436.3</v>
      </c>
      <c r="J618" s="19">
        <f t="shared" si="403"/>
        <v>98436.3</v>
      </c>
      <c r="K618" s="19">
        <f t="shared" si="403"/>
        <v>98320.4</v>
      </c>
      <c r="L618" s="75"/>
      <c r="M618" s="87"/>
    </row>
    <row r="619" spans="1:13" s="16" customFormat="1" ht="24" customHeight="1">
      <c r="A619" s="102"/>
      <c r="B619" s="104"/>
      <c r="C619" s="116"/>
      <c r="D619" s="23" t="s">
        <v>3</v>
      </c>
      <c r="E619" s="30">
        <f t="shared" si="403"/>
        <v>48164.6</v>
      </c>
      <c r="F619" s="51">
        <f t="shared" si="403"/>
        <v>3164.6</v>
      </c>
      <c r="G619" s="19">
        <f t="shared" si="403"/>
        <v>45000</v>
      </c>
      <c r="H619" s="19">
        <f t="shared" si="403"/>
        <v>0</v>
      </c>
      <c r="I619" s="19">
        <f t="shared" si="403"/>
        <v>0</v>
      </c>
      <c r="J619" s="19">
        <f t="shared" si="403"/>
        <v>0</v>
      </c>
      <c r="K619" s="19">
        <f t="shared" si="403"/>
        <v>0</v>
      </c>
      <c r="L619" s="75"/>
      <c r="M619" s="87"/>
    </row>
    <row r="620" spans="1:13" s="16" customFormat="1" ht="21" customHeight="1">
      <c r="A620" s="102"/>
      <c r="B620" s="104"/>
      <c r="C620" s="116"/>
      <c r="D620" s="23" t="s">
        <v>4</v>
      </c>
      <c r="E620" s="30">
        <f t="shared" si="403"/>
        <v>0</v>
      </c>
      <c r="F620" s="51">
        <f t="shared" si="403"/>
        <v>0</v>
      </c>
      <c r="G620" s="19">
        <f t="shared" si="403"/>
        <v>0</v>
      </c>
      <c r="H620" s="19">
        <f t="shared" si="403"/>
        <v>0</v>
      </c>
      <c r="I620" s="19">
        <f t="shared" si="403"/>
        <v>0</v>
      </c>
      <c r="J620" s="19">
        <f t="shared" si="403"/>
        <v>0</v>
      </c>
      <c r="K620" s="19">
        <f t="shared" si="403"/>
        <v>0</v>
      </c>
      <c r="L620" s="75"/>
      <c r="M620" s="87"/>
    </row>
    <row r="621" spans="1:13" s="16" customFormat="1" ht="34.5" customHeight="1">
      <c r="A621" s="102"/>
      <c r="B621" s="105"/>
      <c r="C621" s="116"/>
      <c r="D621" s="23" t="s">
        <v>5</v>
      </c>
      <c r="E621" s="30">
        <f t="shared" si="403"/>
        <v>0</v>
      </c>
      <c r="F621" s="51">
        <f t="shared" si="403"/>
        <v>0</v>
      </c>
      <c r="G621" s="19">
        <f t="shared" si="403"/>
        <v>0</v>
      </c>
      <c r="H621" s="19">
        <f t="shared" si="403"/>
        <v>0</v>
      </c>
      <c r="I621" s="19">
        <f t="shared" si="403"/>
        <v>0</v>
      </c>
      <c r="J621" s="19">
        <f t="shared" si="403"/>
        <v>0</v>
      </c>
      <c r="K621" s="19">
        <f t="shared" si="403"/>
        <v>0</v>
      </c>
      <c r="L621" s="76"/>
      <c r="M621" s="87"/>
    </row>
    <row r="622" spans="1:13" s="16" customFormat="1" ht="35.25" customHeight="1">
      <c r="A622" s="80" t="s">
        <v>43</v>
      </c>
      <c r="B622" s="84" t="s">
        <v>105</v>
      </c>
      <c r="C622" s="114" t="s">
        <v>35</v>
      </c>
      <c r="D622" s="32" t="s">
        <v>1</v>
      </c>
      <c r="E622" s="31">
        <f t="shared" ref="E622:K622" si="404">E623+E624+E625+E626</f>
        <v>589718.85399999993</v>
      </c>
      <c r="F622" s="54">
        <f t="shared" si="404"/>
        <v>101690.29400000001</v>
      </c>
      <c r="G622" s="25">
        <f t="shared" si="404"/>
        <v>100019.26</v>
      </c>
      <c r="H622" s="25">
        <f t="shared" si="404"/>
        <v>101656.3</v>
      </c>
      <c r="I622" s="25">
        <f t="shared" si="404"/>
        <v>96656.3</v>
      </c>
      <c r="J622" s="25">
        <f t="shared" si="404"/>
        <v>96656.3</v>
      </c>
      <c r="K622" s="25">
        <f t="shared" si="404"/>
        <v>93040.4</v>
      </c>
      <c r="L622" s="74" t="s">
        <v>305</v>
      </c>
      <c r="M622" s="87" t="s">
        <v>31</v>
      </c>
    </row>
    <row r="623" spans="1:13" s="16" customFormat="1" ht="21" customHeight="1">
      <c r="A623" s="80"/>
      <c r="B623" s="85"/>
      <c r="C623" s="115"/>
      <c r="D623" s="32" t="s">
        <v>2</v>
      </c>
      <c r="E623" s="31">
        <f>SUM(F623:K623)</f>
        <v>586554.25399999996</v>
      </c>
      <c r="F623" s="54">
        <f t="shared" ref="F623:F624" si="405">F628+F633</f>
        <v>98525.694000000003</v>
      </c>
      <c r="G623" s="25">
        <f t="shared" ref="G623:K624" si="406">G628+G633</f>
        <v>100019.26</v>
      </c>
      <c r="H623" s="25">
        <f t="shared" si="406"/>
        <v>101656.3</v>
      </c>
      <c r="I623" s="25">
        <f t="shared" si="406"/>
        <v>96656.3</v>
      </c>
      <c r="J623" s="25">
        <f t="shared" si="406"/>
        <v>96656.3</v>
      </c>
      <c r="K623" s="25">
        <f t="shared" si="406"/>
        <v>93040.4</v>
      </c>
      <c r="L623" s="75"/>
      <c r="M623" s="87"/>
    </row>
    <row r="624" spans="1:13" s="16" customFormat="1" ht="19.5" customHeight="1">
      <c r="A624" s="80"/>
      <c r="B624" s="85"/>
      <c r="C624" s="115"/>
      <c r="D624" s="32" t="s">
        <v>3</v>
      </c>
      <c r="E624" s="31">
        <f>SUM(F624:K624)</f>
        <v>3164.6</v>
      </c>
      <c r="F624" s="54">
        <f t="shared" si="405"/>
        <v>3164.6</v>
      </c>
      <c r="G624" s="25">
        <f t="shared" si="406"/>
        <v>0</v>
      </c>
      <c r="H624" s="25">
        <f t="shared" si="406"/>
        <v>0</v>
      </c>
      <c r="I624" s="25">
        <f t="shared" si="406"/>
        <v>0</v>
      </c>
      <c r="J624" s="25">
        <f t="shared" si="406"/>
        <v>0</v>
      </c>
      <c r="K624" s="25">
        <f t="shared" si="406"/>
        <v>0</v>
      </c>
      <c r="L624" s="75"/>
      <c r="M624" s="87"/>
    </row>
    <row r="625" spans="1:15" s="16" customFormat="1" ht="19.5" customHeight="1">
      <c r="A625" s="80"/>
      <c r="B625" s="85"/>
      <c r="C625" s="115"/>
      <c r="D625" s="32" t="s">
        <v>4</v>
      </c>
      <c r="E625" s="31">
        <v>0</v>
      </c>
      <c r="F625" s="54">
        <v>0</v>
      </c>
      <c r="G625" s="25">
        <v>0</v>
      </c>
      <c r="H625" s="25">
        <v>0</v>
      </c>
      <c r="I625" s="25">
        <v>0</v>
      </c>
      <c r="J625" s="25">
        <v>0</v>
      </c>
      <c r="K625" s="25">
        <v>0</v>
      </c>
      <c r="L625" s="75"/>
      <c r="M625" s="87"/>
    </row>
    <row r="626" spans="1:15" s="16" customFormat="1" ht="29.25" customHeight="1">
      <c r="A626" s="80"/>
      <c r="B626" s="86"/>
      <c r="C626" s="115"/>
      <c r="D626" s="32" t="s">
        <v>5</v>
      </c>
      <c r="E626" s="31">
        <v>0</v>
      </c>
      <c r="F626" s="54">
        <v>0</v>
      </c>
      <c r="G626" s="25">
        <v>0</v>
      </c>
      <c r="H626" s="25">
        <v>0</v>
      </c>
      <c r="I626" s="25">
        <v>0</v>
      </c>
      <c r="J626" s="25">
        <v>0</v>
      </c>
      <c r="K626" s="25">
        <v>0</v>
      </c>
      <c r="L626" s="75"/>
      <c r="M626" s="88"/>
    </row>
    <row r="627" spans="1:15" s="16" customFormat="1" ht="23.25" customHeight="1">
      <c r="A627" s="80" t="s">
        <v>177</v>
      </c>
      <c r="B627" s="84" t="s">
        <v>106</v>
      </c>
      <c r="C627" s="114" t="s">
        <v>35</v>
      </c>
      <c r="D627" s="32" t="s">
        <v>1</v>
      </c>
      <c r="E627" s="31">
        <f t="shared" ref="E627:K627" si="407">E628+E629+E630+E631</f>
        <v>1796.0540000000001</v>
      </c>
      <c r="F627" s="54">
        <f t="shared" si="407"/>
        <v>557.99400000000003</v>
      </c>
      <c r="G627" s="25">
        <f t="shared" si="407"/>
        <v>278.06</v>
      </c>
      <c r="H627" s="25">
        <f t="shared" si="407"/>
        <v>200</v>
      </c>
      <c r="I627" s="25">
        <f t="shared" si="407"/>
        <v>200</v>
      </c>
      <c r="J627" s="25">
        <f t="shared" si="407"/>
        <v>200</v>
      </c>
      <c r="K627" s="25">
        <f t="shared" si="407"/>
        <v>360</v>
      </c>
      <c r="L627" s="74" t="s">
        <v>306</v>
      </c>
      <c r="M627" s="87" t="s">
        <v>46</v>
      </c>
    </row>
    <row r="628" spans="1:15" s="16" customFormat="1" ht="15.75" customHeight="1">
      <c r="A628" s="80"/>
      <c r="B628" s="85"/>
      <c r="C628" s="115"/>
      <c r="D628" s="32" t="s">
        <v>2</v>
      </c>
      <c r="E628" s="31">
        <f>SUM(F628:K628)</f>
        <v>1796.0540000000001</v>
      </c>
      <c r="F628" s="54">
        <v>557.99400000000003</v>
      </c>
      <c r="G628" s="25">
        <v>278.06</v>
      </c>
      <c r="H628" s="25">
        <v>200</v>
      </c>
      <c r="I628" s="25">
        <v>200</v>
      </c>
      <c r="J628" s="25">
        <v>200</v>
      </c>
      <c r="K628" s="25">
        <v>360</v>
      </c>
      <c r="L628" s="75"/>
      <c r="M628" s="87"/>
    </row>
    <row r="629" spans="1:15" s="16" customFormat="1" ht="16.5" customHeight="1">
      <c r="A629" s="80"/>
      <c r="B629" s="85"/>
      <c r="C629" s="115"/>
      <c r="D629" s="32" t="s">
        <v>3</v>
      </c>
      <c r="E629" s="31">
        <f>SUM(F629:K629)</f>
        <v>0</v>
      </c>
      <c r="F629" s="54">
        <v>0</v>
      </c>
      <c r="G629" s="25">
        <v>0</v>
      </c>
      <c r="H629" s="25">
        <v>0</v>
      </c>
      <c r="I629" s="25">
        <v>0</v>
      </c>
      <c r="J629" s="25">
        <v>0</v>
      </c>
      <c r="K629" s="25">
        <v>0</v>
      </c>
      <c r="L629" s="75"/>
      <c r="M629" s="87"/>
      <c r="O629" s="17"/>
    </row>
    <row r="630" spans="1:15" s="16" customFormat="1" ht="16.5" customHeight="1">
      <c r="A630" s="80"/>
      <c r="B630" s="85"/>
      <c r="C630" s="115"/>
      <c r="D630" s="32" t="s">
        <v>4</v>
      </c>
      <c r="E630" s="31">
        <f>SUM(F630:K630)</f>
        <v>0</v>
      </c>
      <c r="F630" s="54">
        <v>0</v>
      </c>
      <c r="G630" s="25">
        <v>0</v>
      </c>
      <c r="H630" s="25">
        <v>0</v>
      </c>
      <c r="I630" s="25">
        <v>0</v>
      </c>
      <c r="J630" s="25">
        <v>0</v>
      </c>
      <c r="K630" s="25">
        <v>0</v>
      </c>
      <c r="L630" s="75"/>
      <c r="M630" s="87"/>
    </row>
    <row r="631" spans="1:15" s="16" customFormat="1" ht="28.5" customHeight="1">
      <c r="A631" s="80"/>
      <c r="B631" s="86"/>
      <c r="C631" s="115"/>
      <c r="D631" s="32" t="s">
        <v>5</v>
      </c>
      <c r="E631" s="31">
        <f>SUM(F631:K631)</f>
        <v>0</v>
      </c>
      <c r="F631" s="54">
        <v>0</v>
      </c>
      <c r="G631" s="25">
        <v>0</v>
      </c>
      <c r="H631" s="25">
        <v>0</v>
      </c>
      <c r="I631" s="25">
        <v>0</v>
      </c>
      <c r="J631" s="25">
        <v>0</v>
      </c>
      <c r="K631" s="25">
        <v>0</v>
      </c>
      <c r="L631" s="75"/>
      <c r="M631" s="88"/>
    </row>
    <row r="632" spans="1:15" s="16" customFormat="1" ht="39" customHeight="1">
      <c r="A632" s="80" t="s">
        <v>178</v>
      </c>
      <c r="B632" s="84" t="s">
        <v>107</v>
      </c>
      <c r="C632" s="114" t="s">
        <v>35</v>
      </c>
      <c r="D632" s="32" t="s">
        <v>1</v>
      </c>
      <c r="E632" s="31">
        <f t="shared" ref="E632:K632" si="408">E633+E634+E635+E636</f>
        <v>587922.79999999993</v>
      </c>
      <c r="F632" s="54">
        <f t="shared" si="408"/>
        <v>101132.3</v>
      </c>
      <c r="G632" s="25">
        <f t="shared" si="408"/>
        <v>99741.2</v>
      </c>
      <c r="H632" s="25">
        <f t="shared" si="408"/>
        <v>101456.3</v>
      </c>
      <c r="I632" s="25">
        <f t="shared" si="408"/>
        <v>96456.3</v>
      </c>
      <c r="J632" s="25">
        <f t="shared" si="408"/>
        <v>96456.3</v>
      </c>
      <c r="K632" s="25">
        <f t="shared" si="408"/>
        <v>92680.4</v>
      </c>
      <c r="L632" s="74" t="s">
        <v>307</v>
      </c>
      <c r="M632" s="87" t="s">
        <v>44</v>
      </c>
    </row>
    <row r="633" spans="1:15" s="16" customFormat="1" ht="39" customHeight="1">
      <c r="A633" s="80"/>
      <c r="B633" s="85"/>
      <c r="C633" s="115"/>
      <c r="D633" s="32" t="s">
        <v>2</v>
      </c>
      <c r="E633" s="31">
        <f>SUM(F633:K633)</f>
        <v>584758.19999999995</v>
      </c>
      <c r="F633" s="54">
        <v>97967.7</v>
      </c>
      <c r="G633" s="63">
        <f>99741.2</f>
        <v>99741.2</v>
      </c>
      <c r="H633" s="25">
        <v>101456.3</v>
      </c>
      <c r="I633" s="25">
        <v>96456.3</v>
      </c>
      <c r="J633" s="25">
        <v>96456.3</v>
      </c>
      <c r="K633" s="25">
        <v>92680.4</v>
      </c>
      <c r="L633" s="75"/>
      <c r="M633" s="87"/>
    </row>
    <row r="634" spans="1:15" s="16" customFormat="1" ht="20.25" customHeight="1">
      <c r="A634" s="80"/>
      <c r="B634" s="85"/>
      <c r="C634" s="115"/>
      <c r="D634" s="32" t="s">
        <v>3</v>
      </c>
      <c r="E634" s="31">
        <f>SUM(F634:K634)</f>
        <v>3164.6</v>
      </c>
      <c r="F634" s="54">
        <v>3164.6</v>
      </c>
      <c r="G634" s="25">
        <v>0</v>
      </c>
      <c r="H634" s="25">
        <v>0</v>
      </c>
      <c r="I634" s="25">
        <v>0</v>
      </c>
      <c r="J634" s="25">
        <v>0</v>
      </c>
      <c r="K634" s="25">
        <v>0</v>
      </c>
      <c r="L634" s="75"/>
      <c r="M634" s="87"/>
    </row>
    <row r="635" spans="1:15" s="16" customFormat="1" ht="19.5" customHeight="1">
      <c r="A635" s="80"/>
      <c r="B635" s="85"/>
      <c r="C635" s="115"/>
      <c r="D635" s="32" t="s">
        <v>4</v>
      </c>
      <c r="E635" s="31">
        <f>SUM(F635:K635)</f>
        <v>0</v>
      </c>
      <c r="F635" s="54">
        <v>0</v>
      </c>
      <c r="G635" s="25">
        <v>0</v>
      </c>
      <c r="H635" s="25">
        <v>0</v>
      </c>
      <c r="I635" s="25">
        <v>0</v>
      </c>
      <c r="J635" s="25">
        <v>0</v>
      </c>
      <c r="K635" s="25">
        <v>0</v>
      </c>
      <c r="L635" s="75"/>
      <c r="M635" s="87"/>
    </row>
    <row r="636" spans="1:15" s="16" customFormat="1" ht="21" customHeight="1">
      <c r="A636" s="80"/>
      <c r="B636" s="86"/>
      <c r="C636" s="115"/>
      <c r="D636" s="32" t="s">
        <v>5</v>
      </c>
      <c r="E636" s="31">
        <f>SUM(F636:K636)</f>
        <v>0</v>
      </c>
      <c r="F636" s="54">
        <v>0</v>
      </c>
      <c r="G636" s="25">
        <v>0</v>
      </c>
      <c r="H636" s="25">
        <v>0</v>
      </c>
      <c r="I636" s="25">
        <v>0</v>
      </c>
      <c r="J636" s="25">
        <v>0</v>
      </c>
      <c r="K636" s="25">
        <v>0</v>
      </c>
      <c r="L636" s="75"/>
      <c r="M636" s="88"/>
    </row>
    <row r="637" spans="1:15" s="16" customFormat="1" ht="50.25" customHeight="1">
      <c r="A637" s="80" t="s">
        <v>45</v>
      </c>
      <c r="B637" s="84" t="s">
        <v>108</v>
      </c>
      <c r="C637" s="114" t="s">
        <v>35</v>
      </c>
      <c r="D637" s="32" t="s">
        <v>1</v>
      </c>
      <c r="E637" s="31">
        <f t="shared" ref="E637:K637" si="409">E638+E639+E640+E641</f>
        <v>12484</v>
      </c>
      <c r="F637" s="54">
        <f t="shared" si="409"/>
        <v>2396</v>
      </c>
      <c r="G637" s="25">
        <f t="shared" si="409"/>
        <v>1968</v>
      </c>
      <c r="H637" s="25">
        <f t="shared" si="409"/>
        <v>2280</v>
      </c>
      <c r="I637" s="25">
        <f t="shared" si="409"/>
        <v>1780</v>
      </c>
      <c r="J637" s="25">
        <f t="shared" si="409"/>
        <v>1780</v>
      </c>
      <c r="K637" s="25">
        <f t="shared" si="409"/>
        <v>2280</v>
      </c>
      <c r="L637" s="74" t="s">
        <v>308</v>
      </c>
      <c r="M637" s="95" t="s">
        <v>46</v>
      </c>
    </row>
    <row r="638" spans="1:15" s="16" customFormat="1" ht="50.25" customHeight="1">
      <c r="A638" s="80"/>
      <c r="B638" s="85"/>
      <c r="C638" s="115"/>
      <c r="D638" s="32" t="s">
        <v>2</v>
      </c>
      <c r="E638" s="31">
        <f>SUM(F638:K638)</f>
        <v>12484</v>
      </c>
      <c r="F638" s="54">
        <f>F643+F653+F658+F663+F648</f>
        <v>2396</v>
      </c>
      <c r="G638" s="54">
        <f t="shared" ref="G638:K638" si="410">G643+G653+G658+G663+G648</f>
        <v>1968</v>
      </c>
      <c r="H638" s="54">
        <f t="shared" si="410"/>
        <v>2280</v>
      </c>
      <c r="I638" s="54">
        <f t="shared" si="410"/>
        <v>1780</v>
      </c>
      <c r="J638" s="54">
        <f t="shared" si="410"/>
        <v>1780</v>
      </c>
      <c r="K638" s="54">
        <f t="shared" si="410"/>
        <v>2280</v>
      </c>
      <c r="L638" s="75"/>
      <c r="M638" s="87"/>
    </row>
    <row r="639" spans="1:15" s="16" customFormat="1" ht="39.75" customHeight="1">
      <c r="A639" s="80"/>
      <c r="B639" s="85"/>
      <c r="C639" s="115"/>
      <c r="D639" s="32" t="s">
        <v>3</v>
      </c>
      <c r="E639" s="31">
        <f>SUM(F639:K639)</f>
        <v>0</v>
      </c>
      <c r="F639" s="54">
        <f t="shared" ref="F639:K641" si="411">F644+F654+F659+F664+F649</f>
        <v>0</v>
      </c>
      <c r="G639" s="54">
        <f t="shared" si="411"/>
        <v>0</v>
      </c>
      <c r="H639" s="54">
        <f t="shared" si="411"/>
        <v>0</v>
      </c>
      <c r="I639" s="54">
        <f t="shared" si="411"/>
        <v>0</v>
      </c>
      <c r="J639" s="54">
        <f t="shared" si="411"/>
        <v>0</v>
      </c>
      <c r="K639" s="54">
        <f t="shared" si="411"/>
        <v>0</v>
      </c>
      <c r="L639" s="75"/>
      <c r="M639" s="87"/>
    </row>
    <row r="640" spans="1:15" s="16" customFormat="1" ht="29.25" customHeight="1">
      <c r="A640" s="80"/>
      <c r="B640" s="85"/>
      <c r="C640" s="115"/>
      <c r="D640" s="32" t="s">
        <v>4</v>
      </c>
      <c r="E640" s="31">
        <f>SUM(F640:K640)</f>
        <v>0</v>
      </c>
      <c r="F640" s="54">
        <f t="shared" si="411"/>
        <v>0</v>
      </c>
      <c r="G640" s="54">
        <f t="shared" si="411"/>
        <v>0</v>
      </c>
      <c r="H640" s="54">
        <f t="shared" si="411"/>
        <v>0</v>
      </c>
      <c r="I640" s="54">
        <f t="shared" si="411"/>
        <v>0</v>
      </c>
      <c r="J640" s="54">
        <f t="shared" si="411"/>
        <v>0</v>
      </c>
      <c r="K640" s="54">
        <f t="shared" si="411"/>
        <v>0</v>
      </c>
      <c r="L640" s="75"/>
      <c r="M640" s="87"/>
    </row>
    <row r="641" spans="1:13" s="16" customFormat="1" ht="43.5" customHeight="1">
      <c r="A641" s="80"/>
      <c r="B641" s="86"/>
      <c r="C641" s="115"/>
      <c r="D641" s="32" t="s">
        <v>5</v>
      </c>
      <c r="E641" s="31">
        <f>SUM(F641:K641)</f>
        <v>0</v>
      </c>
      <c r="F641" s="54">
        <f t="shared" si="411"/>
        <v>0</v>
      </c>
      <c r="G641" s="54">
        <f t="shared" si="411"/>
        <v>0</v>
      </c>
      <c r="H641" s="54">
        <f t="shared" si="411"/>
        <v>0</v>
      </c>
      <c r="I641" s="54">
        <f t="shared" si="411"/>
        <v>0</v>
      </c>
      <c r="J641" s="54">
        <f t="shared" si="411"/>
        <v>0</v>
      </c>
      <c r="K641" s="54">
        <f t="shared" si="411"/>
        <v>0</v>
      </c>
      <c r="L641" s="75"/>
      <c r="M641" s="87"/>
    </row>
    <row r="642" spans="1:13" s="16" customFormat="1" ht="22.5" customHeight="1">
      <c r="A642" s="80" t="s">
        <v>179</v>
      </c>
      <c r="B642" s="84" t="s">
        <v>109</v>
      </c>
      <c r="C642" s="114" t="s">
        <v>218</v>
      </c>
      <c r="D642" s="32" t="s">
        <v>1</v>
      </c>
      <c r="E642" s="31">
        <f>E643+E644+E645+E646</f>
        <v>2864</v>
      </c>
      <c r="F642" s="54">
        <f t="shared" ref="F642:G642" si="412">F643+F644+F645+F646</f>
        <v>1396</v>
      </c>
      <c r="G642" s="25">
        <f t="shared" si="412"/>
        <v>1468</v>
      </c>
      <c r="H642" s="25">
        <f t="shared" ref="H642:K642" si="413">H643+H644+H645+H646</f>
        <v>0</v>
      </c>
      <c r="I642" s="25">
        <f t="shared" si="413"/>
        <v>0</v>
      </c>
      <c r="J642" s="25">
        <f t="shared" si="413"/>
        <v>0</v>
      </c>
      <c r="K642" s="25">
        <f t="shared" si="413"/>
        <v>0</v>
      </c>
      <c r="L642" s="74" t="s">
        <v>244</v>
      </c>
      <c r="M642" s="95" t="s">
        <v>46</v>
      </c>
    </row>
    <row r="643" spans="1:13" s="16" customFormat="1" ht="17.25" customHeight="1">
      <c r="A643" s="80"/>
      <c r="B643" s="85"/>
      <c r="C643" s="115"/>
      <c r="D643" s="32" t="s">
        <v>2</v>
      </c>
      <c r="E643" s="31">
        <f>SUM(F643:K643)</f>
        <v>2864</v>
      </c>
      <c r="F643" s="54">
        <v>1396</v>
      </c>
      <c r="G643" s="25">
        <v>1468</v>
      </c>
      <c r="H643" s="25">
        <v>0</v>
      </c>
      <c r="I643" s="25">
        <v>0</v>
      </c>
      <c r="J643" s="25">
        <v>0</v>
      </c>
      <c r="K643" s="25">
        <v>0</v>
      </c>
      <c r="L643" s="75"/>
      <c r="M643" s="87"/>
    </row>
    <row r="644" spans="1:13" s="16" customFormat="1" ht="18" customHeight="1">
      <c r="A644" s="80"/>
      <c r="B644" s="85"/>
      <c r="C644" s="115"/>
      <c r="D644" s="32" t="s">
        <v>3</v>
      </c>
      <c r="E644" s="31">
        <f>SUM(F644:K644)</f>
        <v>0</v>
      </c>
      <c r="F644" s="54">
        <v>0</v>
      </c>
      <c r="G644" s="25">
        <v>0</v>
      </c>
      <c r="H644" s="25">
        <v>0</v>
      </c>
      <c r="I644" s="25">
        <v>0</v>
      </c>
      <c r="J644" s="25">
        <v>0</v>
      </c>
      <c r="K644" s="25">
        <v>0</v>
      </c>
      <c r="L644" s="75"/>
      <c r="M644" s="87"/>
    </row>
    <row r="645" spans="1:13" s="16" customFormat="1" ht="18" customHeight="1">
      <c r="A645" s="80"/>
      <c r="B645" s="85"/>
      <c r="C645" s="115"/>
      <c r="D645" s="32" t="s">
        <v>4</v>
      </c>
      <c r="E645" s="31">
        <f>SUM(F645:K645)</f>
        <v>0</v>
      </c>
      <c r="F645" s="54">
        <v>0</v>
      </c>
      <c r="G645" s="25">
        <v>0</v>
      </c>
      <c r="H645" s="25">
        <v>0</v>
      </c>
      <c r="I645" s="25">
        <v>0</v>
      </c>
      <c r="J645" s="25">
        <v>0</v>
      </c>
      <c r="K645" s="25">
        <v>0</v>
      </c>
      <c r="L645" s="75"/>
      <c r="M645" s="87"/>
    </row>
    <row r="646" spans="1:13" s="16" customFormat="1" ht="16.5" customHeight="1">
      <c r="A646" s="80"/>
      <c r="B646" s="86"/>
      <c r="C646" s="115"/>
      <c r="D646" s="32" t="s">
        <v>5</v>
      </c>
      <c r="E646" s="31">
        <f>SUM(F646:K646)</f>
        <v>0</v>
      </c>
      <c r="F646" s="54">
        <v>0</v>
      </c>
      <c r="G646" s="25">
        <v>0</v>
      </c>
      <c r="H646" s="25">
        <v>0</v>
      </c>
      <c r="I646" s="25">
        <v>0</v>
      </c>
      <c r="J646" s="25">
        <v>0</v>
      </c>
      <c r="K646" s="25">
        <v>0</v>
      </c>
      <c r="L646" s="75"/>
      <c r="M646" s="87"/>
    </row>
    <row r="647" spans="1:13" s="16" customFormat="1" ht="16.5" customHeight="1">
      <c r="A647" s="80" t="s">
        <v>342</v>
      </c>
      <c r="B647" s="84" t="s">
        <v>343</v>
      </c>
      <c r="C647" s="114" t="s">
        <v>344</v>
      </c>
      <c r="D647" s="32" t="s">
        <v>1</v>
      </c>
      <c r="E647" s="31">
        <f>E648+E649+E650+E651</f>
        <v>5120</v>
      </c>
      <c r="F647" s="54">
        <f t="shared" ref="F647:K647" si="414">F648+F649+F650+F651</f>
        <v>0</v>
      </c>
      <c r="G647" s="25">
        <f t="shared" si="414"/>
        <v>0</v>
      </c>
      <c r="H647" s="25">
        <f t="shared" si="414"/>
        <v>1280</v>
      </c>
      <c r="I647" s="25">
        <f t="shared" si="414"/>
        <v>1280</v>
      </c>
      <c r="J647" s="25">
        <f t="shared" si="414"/>
        <v>1280</v>
      </c>
      <c r="K647" s="25">
        <f t="shared" si="414"/>
        <v>1280</v>
      </c>
      <c r="L647" s="74" t="s">
        <v>345</v>
      </c>
      <c r="M647" s="64"/>
    </row>
    <row r="648" spans="1:13" s="16" customFormat="1" ht="16.5" customHeight="1">
      <c r="A648" s="80"/>
      <c r="B648" s="85"/>
      <c r="C648" s="115"/>
      <c r="D648" s="32" t="s">
        <v>2</v>
      </c>
      <c r="E648" s="31">
        <f>SUM(F648:K648)</f>
        <v>5120</v>
      </c>
      <c r="F648" s="54">
        <v>0</v>
      </c>
      <c r="G648" s="25">
        <v>0</v>
      </c>
      <c r="H648" s="25">
        <v>1280</v>
      </c>
      <c r="I648" s="25">
        <v>1280</v>
      </c>
      <c r="J648" s="25">
        <v>1280</v>
      </c>
      <c r="K648" s="25">
        <v>1280</v>
      </c>
      <c r="L648" s="75"/>
      <c r="M648" s="64"/>
    </row>
    <row r="649" spans="1:13" s="16" customFormat="1" ht="16.5" customHeight="1">
      <c r="A649" s="80"/>
      <c r="B649" s="85"/>
      <c r="C649" s="115"/>
      <c r="D649" s="32" t="s">
        <v>3</v>
      </c>
      <c r="E649" s="31">
        <f>SUM(F649:K649)</f>
        <v>0</v>
      </c>
      <c r="F649" s="54">
        <v>0</v>
      </c>
      <c r="G649" s="25">
        <v>0</v>
      </c>
      <c r="H649" s="25">
        <v>0</v>
      </c>
      <c r="I649" s="25">
        <v>0</v>
      </c>
      <c r="J649" s="25">
        <v>0</v>
      </c>
      <c r="K649" s="25">
        <v>0</v>
      </c>
      <c r="L649" s="75"/>
      <c r="M649" s="64"/>
    </row>
    <row r="650" spans="1:13" s="16" customFormat="1" ht="16.5" customHeight="1">
      <c r="A650" s="80"/>
      <c r="B650" s="85"/>
      <c r="C650" s="115"/>
      <c r="D650" s="32" t="s">
        <v>4</v>
      </c>
      <c r="E650" s="31">
        <f>SUM(F650:K650)</f>
        <v>0</v>
      </c>
      <c r="F650" s="54">
        <v>0</v>
      </c>
      <c r="G650" s="25">
        <v>0</v>
      </c>
      <c r="H650" s="25">
        <v>0</v>
      </c>
      <c r="I650" s="25">
        <v>0</v>
      </c>
      <c r="J650" s="25">
        <v>0</v>
      </c>
      <c r="K650" s="25">
        <v>0</v>
      </c>
      <c r="L650" s="75"/>
      <c r="M650" s="64"/>
    </row>
    <row r="651" spans="1:13" s="16" customFormat="1" ht="23.25" customHeight="1">
      <c r="A651" s="80"/>
      <c r="B651" s="86"/>
      <c r="C651" s="115"/>
      <c r="D651" s="32" t="s">
        <v>5</v>
      </c>
      <c r="E651" s="31">
        <f>SUM(F651:K651)</f>
        <v>0</v>
      </c>
      <c r="F651" s="54">
        <v>0</v>
      </c>
      <c r="G651" s="25">
        <v>0</v>
      </c>
      <c r="H651" s="25">
        <v>0</v>
      </c>
      <c r="I651" s="25">
        <v>0</v>
      </c>
      <c r="J651" s="25">
        <v>0</v>
      </c>
      <c r="K651" s="25">
        <v>0</v>
      </c>
      <c r="L651" s="75"/>
      <c r="M651" s="64"/>
    </row>
    <row r="652" spans="1:13" s="16" customFormat="1" ht="27" customHeight="1">
      <c r="A652" s="80" t="s">
        <v>188</v>
      </c>
      <c r="B652" s="84" t="s">
        <v>110</v>
      </c>
      <c r="C652" s="114" t="s">
        <v>35</v>
      </c>
      <c r="D652" s="32" t="s">
        <v>1</v>
      </c>
      <c r="E652" s="31">
        <f>E653+E654+E655+E656</f>
        <v>4500</v>
      </c>
      <c r="F652" s="54">
        <f t="shared" ref="F652" si="415">F653+F654+F655+F656</f>
        <v>1000</v>
      </c>
      <c r="G652" s="25">
        <f t="shared" ref="G652:K652" si="416">G653+G654+G655+G656</f>
        <v>500</v>
      </c>
      <c r="H652" s="25">
        <f t="shared" si="416"/>
        <v>1000</v>
      </c>
      <c r="I652" s="25">
        <f t="shared" si="416"/>
        <v>500</v>
      </c>
      <c r="J652" s="25">
        <f t="shared" si="416"/>
        <v>500</v>
      </c>
      <c r="K652" s="25">
        <f t="shared" si="416"/>
        <v>1000</v>
      </c>
      <c r="L652" s="74" t="s">
        <v>309</v>
      </c>
      <c r="M652" s="95" t="s">
        <v>46</v>
      </c>
    </row>
    <row r="653" spans="1:13" s="16" customFormat="1" ht="23.25" customHeight="1">
      <c r="A653" s="80"/>
      <c r="B653" s="85"/>
      <c r="C653" s="115"/>
      <c r="D653" s="32" t="s">
        <v>2</v>
      </c>
      <c r="E653" s="31">
        <f t="shared" ref="E653:E666" si="417">SUM(F653:K653)</f>
        <v>4500</v>
      </c>
      <c r="F653" s="54">
        <v>1000</v>
      </c>
      <c r="G653" s="25">
        <v>500</v>
      </c>
      <c r="H653" s="25">
        <v>1000</v>
      </c>
      <c r="I653" s="25">
        <v>500</v>
      </c>
      <c r="J653" s="25">
        <v>500</v>
      </c>
      <c r="K653" s="25">
        <v>1000</v>
      </c>
      <c r="L653" s="75"/>
      <c r="M653" s="87"/>
    </row>
    <row r="654" spans="1:13" s="16" customFormat="1" ht="24.75" customHeight="1">
      <c r="A654" s="80"/>
      <c r="B654" s="85"/>
      <c r="C654" s="115"/>
      <c r="D654" s="32" t="s">
        <v>3</v>
      </c>
      <c r="E654" s="31">
        <f t="shared" si="417"/>
        <v>0</v>
      </c>
      <c r="F654" s="54">
        <v>0</v>
      </c>
      <c r="G654" s="25">
        <v>0</v>
      </c>
      <c r="H654" s="25">
        <v>0</v>
      </c>
      <c r="I654" s="25">
        <v>0</v>
      </c>
      <c r="J654" s="25">
        <v>0</v>
      </c>
      <c r="K654" s="25">
        <v>0</v>
      </c>
      <c r="L654" s="75"/>
      <c r="M654" s="87"/>
    </row>
    <row r="655" spans="1:13" s="16" customFormat="1" ht="20.25" customHeight="1">
      <c r="A655" s="80"/>
      <c r="B655" s="85"/>
      <c r="C655" s="115"/>
      <c r="D655" s="32" t="s">
        <v>4</v>
      </c>
      <c r="E655" s="31">
        <f t="shared" si="417"/>
        <v>0</v>
      </c>
      <c r="F655" s="54">
        <v>0</v>
      </c>
      <c r="G655" s="25">
        <v>0</v>
      </c>
      <c r="H655" s="25">
        <v>0</v>
      </c>
      <c r="I655" s="25">
        <v>0</v>
      </c>
      <c r="J655" s="25">
        <v>0</v>
      </c>
      <c r="K655" s="25">
        <v>0</v>
      </c>
      <c r="L655" s="75"/>
      <c r="M655" s="87"/>
    </row>
    <row r="656" spans="1:13" s="16" customFormat="1" ht="18" customHeight="1">
      <c r="A656" s="80"/>
      <c r="B656" s="86"/>
      <c r="C656" s="115"/>
      <c r="D656" s="32" t="s">
        <v>5</v>
      </c>
      <c r="E656" s="31">
        <f t="shared" si="417"/>
        <v>0</v>
      </c>
      <c r="F656" s="54">
        <v>0</v>
      </c>
      <c r="G656" s="25">
        <v>0</v>
      </c>
      <c r="H656" s="25">
        <v>0</v>
      </c>
      <c r="I656" s="25">
        <v>0</v>
      </c>
      <c r="J656" s="25">
        <v>0</v>
      </c>
      <c r="K656" s="25">
        <v>0</v>
      </c>
      <c r="L656" s="75"/>
      <c r="M656" s="87"/>
    </row>
    <row r="657" spans="1:13" s="16" customFormat="1" ht="0.75" customHeight="1">
      <c r="A657" s="80" t="s">
        <v>188</v>
      </c>
      <c r="B657" s="84" t="s">
        <v>111</v>
      </c>
      <c r="C657" s="114" t="s">
        <v>35</v>
      </c>
      <c r="D657" s="32" t="s">
        <v>1</v>
      </c>
      <c r="E657" s="31">
        <f>E658+E659+E660+E661</f>
        <v>0</v>
      </c>
      <c r="F657" s="54">
        <f t="shared" ref="F657" si="418">F658+F659+F660+F661</f>
        <v>0</v>
      </c>
      <c r="G657" s="25">
        <f t="shared" ref="G657:K657" si="419">G658+G659+G660+G661</f>
        <v>0</v>
      </c>
      <c r="H657" s="25">
        <f t="shared" si="419"/>
        <v>0</v>
      </c>
      <c r="I657" s="25">
        <f t="shared" si="419"/>
        <v>0</v>
      </c>
      <c r="J657" s="25">
        <f t="shared" si="419"/>
        <v>0</v>
      </c>
      <c r="K657" s="25">
        <f t="shared" si="419"/>
        <v>0</v>
      </c>
      <c r="L657" s="74" t="s">
        <v>245</v>
      </c>
      <c r="M657" s="95" t="s">
        <v>46</v>
      </c>
    </row>
    <row r="658" spans="1:13" s="16" customFormat="1" ht="18" hidden="1" customHeight="1">
      <c r="A658" s="80"/>
      <c r="B658" s="85"/>
      <c r="C658" s="115"/>
      <c r="D658" s="32" t="s">
        <v>2</v>
      </c>
      <c r="E658" s="31">
        <f t="shared" si="417"/>
        <v>0</v>
      </c>
      <c r="F658" s="54">
        <v>0</v>
      </c>
      <c r="G658" s="25">
        <v>0</v>
      </c>
      <c r="H658" s="25">
        <v>0</v>
      </c>
      <c r="I658" s="25">
        <v>0</v>
      </c>
      <c r="J658" s="25">
        <v>0</v>
      </c>
      <c r="K658" s="25">
        <v>0</v>
      </c>
      <c r="L658" s="75"/>
      <c r="M658" s="87"/>
    </row>
    <row r="659" spans="1:13" s="16" customFormat="1" hidden="1">
      <c r="A659" s="80"/>
      <c r="B659" s="85"/>
      <c r="C659" s="115"/>
      <c r="D659" s="32" t="s">
        <v>3</v>
      </c>
      <c r="E659" s="31">
        <f t="shared" si="417"/>
        <v>0</v>
      </c>
      <c r="F659" s="54">
        <v>0</v>
      </c>
      <c r="G659" s="25">
        <v>0</v>
      </c>
      <c r="H659" s="25">
        <v>0</v>
      </c>
      <c r="I659" s="25">
        <v>0</v>
      </c>
      <c r="J659" s="25">
        <v>0</v>
      </c>
      <c r="K659" s="25">
        <v>0</v>
      </c>
      <c r="L659" s="75"/>
      <c r="M659" s="87"/>
    </row>
    <row r="660" spans="1:13" s="16" customFormat="1" hidden="1">
      <c r="A660" s="80"/>
      <c r="B660" s="85"/>
      <c r="C660" s="115"/>
      <c r="D660" s="32" t="s">
        <v>4</v>
      </c>
      <c r="E660" s="31">
        <f t="shared" si="417"/>
        <v>0</v>
      </c>
      <c r="F660" s="54">
        <v>0</v>
      </c>
      <c r="G660" s="25">
        <v>0</v>
      </c>
      <c r="H660" s="25">
        <v>0</v>
      </c>
      <c r="I660" s="25">
        <v>0</v>
      </c>
      <c r="J660" s="25">
        <v>0</v>
      </c>
      <c r="K660" s="25">
        <v>0</v>
      </c>
      <c r="L660" s="75"/>
      <c r="M660" s="87"/>
    </row>
    <row r="661" spans="1:13" s="16" customFormat="1" ht="21.75" hidden="1" customHeight="1">
      <c r="A661" s="80"/>
      <c r="B661" s="86"/>
      <c r="C661" s="115"/>
      <c r="D661" s="32" t="s">
        <v>5</v>
      </c>
      <c r="E661" s="31">
        <f t="shared" si="417"/>
        <v>0</v>
      </c>
      <c r="F661" s="54">
        <v>0</v>
      </c>
      <c r="G661" s="25">
        <v>0</v>
      </c>
      <c r="H661" s="25">
        <v>0</v>
      </c>
      <c r="I661" s="25">
        <v>0</v>
      </c>
      <c r="J661" s="25">
        <v>0</v>
      </c>
      <c r="K661" s="25">
        <v>0</v>
      </c>
      <c r="L661" s="75"/>
      <c r="M661" s="87"/>
    </row>
    <row r="662" spans="1:13" s="16" customFormat="1" ht="31.5" hidden="1" customHeight="1">
      <c r="A662" s="80" t="s">
        <v>180</v>
      </c>
      <c r="B662" s="84" t="s">
        <v>112</v>
      </c>
      <c r="C662" s="114" t="s">
        <v>35</v>
      </c>
      <c r="D662" s="32" t="s">
        <v>1</v>
      </c>
      <c r="E662" s="31">
        <f>E663+E664+E665+E666</f>
        <v>0</v>
      </c>
      <c r="F662" s="54">
        <f t="shared" ref="F662" si="420">F663+F664+F665+F666</f>
        <v>0</v>
      </c>
      <c r="G662" s="25">
        <f t="shared" ref="G662:K662" si="421">G663+G664+G665+G666</f>
        <v>0</v>
      </c>
      <c r="H662" s="25">
        <f t="shared" si="421"/>
        <v>0</v>
      </c>
      <c r="I662" s="25">
        <f t="shared" si="421"/>
        <v>0</v>
      </c>
      <c r="J662" s="25">
        <f t="shared" si="421"/>
        <v>0</v>
      </c>
      <c r="K662" s="25">
        <f t="shared" si="421"/>
        <v>0</v>
      </c>
      <c r="L662" s="74" t="s">
        <v>197</v>
      </c>
      <c r="M662" s="95" t="s">
        <v>46</v>
      </c>
    </row>
    <row r="663" spans="1:13" s="16" customFormat="1" ht="31.5" hidden="1" customHeight="1">
      <c r="A663" s="80"/>
      <c r="B663" s="85"/>
      <c r="C663" s="115"/>
      <c r="D663" s="32" t="s">
        <v>2</v>
      </c>
      <c r="E663" s="31">
        <f t="shared" si="417"/>
        <v>0</v>
      </c>
      <c r="F663" s="54">
        <v>0</v>
      </c>
      <c r="G663" s="25">
        <v>0</v>
      </c>
      <c r="H663" s="25">
        <v>0</v>
      </c>
      <c r="I663" s="25">
        <v>0</v>
      </c>
      <c r="J663" s="25">
        <v>0</v>
      </c>
      <c r="K663" s="25">
        <v>0</v>
      </c>
      <c r="L663" s="75"/>
      <c r="M663" s="87"/>
    </row>
    <row r="664" spans="1:13" s="16" customFormat="1" ht="31.5" hidden="1" customHeight="1">
      <c r="A664" s="80"/>
      <c r="B664" s="85"/>
      <c r="C664" s="115"/>
      <c r="D664" s="32" t="s">
        <v>3</v>
      </c>
      <c r="E664" s="31">
        <f t="shared" si="417"/>
        <v>0</v>
      </c>
      <c r="F664" s="54">
        <v>0</v>
      </c>
      <c r="G664" s="25">
        <v>0</v>
      </c>
      <c r="H664" s="25">
        <v>0</v>
      </c>
      <c r="I664" s="25">
        <v>0</v>
      </c>
      <c r="J664" s="25">
        <v>0</v>
      </c>
      <c r="K664" s="25">
        <v>0</v>
      </c>
      <c r="L664" s="75"/>
      <c r="M664" s="87"/>
    </row>
    <row r="665" spans="1:13" s="16" customFormat="1" ht="30" hidden="1" customHeight="1">
      <c r="A665" s="80"/>
      <c r="B665" s="85"/>
      <c r="C665" s="115"/>
      <c r="D665" s="32" t="s">
        <v>4</v>
      </c>
      <c r="E665" s="31">
        <f t="shared" si="417"/>
        <v>0</v>
      </c>
      <c r="F665" s="54">
        <v>0</v>
      </c>
      <c r="G665" s="25">
        <v>0</v>
      </c>
      <c r="H665" s="25">
        <v>0</v>
      </c>
      <c r="I665" s="25">
        <v>0</v>
      </c>
      <c r="J665" s="25">
        <v>0</v>
      </c>
      <c r="K665" s="25">
        <v>0</v>
      </c>
      <c r="L665" s="75"/>
      <c r="M665" s="87"/>
    </row>
    <row r="666" spans="1:13" s="16" customFormat="1" ht="15" hidden="1" customHeight="1">
      <c r="A666" s="80"/>
      <c r="B666" s="86"/>
      <c r="C666" s="143"/>
      <c r="D666" s="32" t="s">
        <v>5</v>
      </c>
      <c r="E666" s="31">
        <f t="shared" si="417"/>
        <v>0</v>
      </c>
      <c r="F666" s="54">
        <v>0</v>
      </c>
      <c r="G666" s="25">
        <v>0</v>
      </c>
      <c r="H666" s="25">
        <v>0</v>
      </c>
      <c r="I666" s="25">
        <v>0</v>
      </c>
      <c r="J666" s="25">
        <v>0</v>
      </c>
      <c r="K666" s="25">
        <v>0</v>
      </c>
      <c r="L666" s="76"/>
      <c r="M666" s="88"/>
    </row>
    <row r="667" spans="1:13" s="16" customFormat="1" ht="27.75" customHeight="1">
      <c r="A667" s="80" t="s">
        <v>47</v>
      </c>
      <c r="B667" s="84" t="s">
        <v>48</v>
      </c>
      <c r="C667" s="114" t="s">
        <v>35</v>
      </c>
      <c r="D667" s="32" t="s">
        <v>1</v>
      </c>
      <c r="E667" s="31">
        <f>E668+E669+E670+E671</f>
        <v>48867.3</v>
      </c>
      <c r="F667" s="54">
        <f t="shared" ref="F667" si="422">F668+F669+F670+F671</f>
        <v>340</v>
      </c>
      <c r="G667" s="25">
        <f t="shared" ref="G667:K667" si="423">G668+G669+G670+G671</f>
        <v>45527.3</v>
      </c>
      <c r="H667" s="25">
        <f t="shared" si="423"/>
        <v>0</v>
      </c>
      <c r="I667" s="25">
        <f t="shared" si="423"/>
        <v>0</v>
      </c>
      <c r="J667" s="25">
        <f t="shared" ref="J667" si="424">J668+J669+J670+J671</f>
        <v>0</v>
      </c>
      <c r="K667" s="25">
        <f t="shared" si="423"/>
        <v>3000</v>
      </c>
      <c r="L667" s="74" t="s">
        <v>310</v>
      </c>
      <c r="M667" s="95" t="s">
        <v>31</v>
      </c>
    </row>
    <row r="668" spans="1:13" s="16" customFormat="1" ht="24.75" customHeight="1">
      <c r="A668" s="80"/>
      <c r="B668" s="85"/>
      <c r="C668" s="115"/>
      <c r="D668" s="32" t="s">
        <v>2</v>
      </c>
      <c r="E668" s="31">
        <f>SUM(F668:K668)</f>
        <v>3867.3</v>
      </c>
      <c r="F668" s="54">
        <f>F673</f>
        <v>340</v>
      </c>
      <c r="G668" s="25">
        <f t="shared" ref="G668:K668" si="425">G673+G678+G683</f>
        <v>527.29999999999995</v>
      </c>
      <c r="H668" s="25">
        <f t="shared" si="425"/>
        <v>0</v>
      </c>
      <c r="I668" s="25">
        <f t="shared" si="425"/>
        <v>0</v>
      </c>
      <c r="J668" s="25">
        <f t="shared" ref="J668" si="426">J673+J678+J683</f>
        <v>0</v>
      </c>
      <c r="K668" s="25">
        <f t="shared" si="425"/>
        <v>3000</v>
      </c>
      <c r="L668" s="75"/>
      <c r="M668" s="87"/>
    </row>
    <row r="669" spans="1:13" s="16" customFormat="1" ht="21" customHeight="1">
      <c r="A669" s="80"/>
      <c r="B669" s="85"/>
      <c r="C669" s="115"/>
      <c r="D669" s="32" t="s">
        <v>3</v>
      </c>
      <c r="E669" s="31">
        <f>SUM(F669:K669)</f>
        <v>45000</v>
      </c>
      <c r="F669" s="54">
        <f t="shared" ref="F669:F671" si="427">F674</f>
        <v>0</v>
      </c>
      <c r="G669" s="25">
        <f>G674+G679</f>
        <v>45000</v>
      </c>
      <c r="H669" s="25">
        <v>0</v>
      </c>
      <c r="I669" s="25">
        <v>0</v>
      </c>
      <c r="J669" s="25">
        <v>0</v>
      </c>
      <c r="K669" s="25">
        <v>0</v>
      </c>
      <c r="L669" s="75"/>
      <c r="M669" s="87"/>
    </row>
    <row r="670" spans="1:13" s="16" customFormat="1" ht="21" customHeight="1">
      <c r="A670" s="80"/>
      <c r="B670" s="85"/>
      <c r="C670" s="115"/>
      <c r="D670" s="32" t="s">
        <v>4</v>
      </c>
      <c r="E670" s="31">
        <f>SUM(F670:K670)</f>
        <v>0</v>
      </c>
      <c r="F670" s="54">
        <f t="shared" si="427"/>
        <v>0</v>
      </c>
      <c r="G670" s="25">
        <v>0</v>
      </c>
      <c r="H670" s="25">
        <v>0</v>
      </c>
      <c r="I670" s="25">
        <v>0</v>
      </c>
      <c r="J670" s="25">
        <v>0</v>
      </c>
      <c r="K670" s="25">
        <v>0</v>
      </c>
      <c r="L670" s="75"/>
      <c r="M670" s="87"/>
    </row>
    <row r="671" spans="1:13" s="16" customFormat="1" ht="30.75" customHeight="1">
      <c r="A671" s="80"/>
      <c r="B671" s="86"/>
      <c r="C671" s="115"/>
      <c r="D671" s="32" t="s">
        <v>5</v>
      </c>
      <c r="E671" s="31">
        <f>SUM(F671:K671)</f>
        <v>0</v>
      </c>
      <c r="F671" s="54">
        <f t="shared" si="427"/>
        <v>0</v>
      </c>
      <c r="G671" s="25">
        <v>0</v>
      </c>
      <c r="H671" s="25">
        <v>0</v>
      </c>
      <c r="I671" s="25">
        <v>0</v>
      </c>
      <c r="J671" s="25">
        <v>0</v>
      </c>
      <c r="K671" s="25">
        <v>0</v>
      </c>
      <c r="L671" s="75"/>
      <c r="M671" s="87"/>
    </row>
    <row r="672" spans="1:13" s="16" customFormat="1" ht="27" customHeight="1">
      <c r="A672" s="80" t="s">
        <v>181</v>
      </c>
      <c r="B672" s="84" t="s">
        <v>113</v>
      </c>
      <c r="C672" s="114" t="s">
        <v>35</v>
      </c>
      <c r="D672" s="32" t="s">
        <v>1</v>
      </c>
      <c r="E672" s="31">
        <f>E673+E674+E675+E676</f>
        <v>3867.3</v>
      </c>
      <c r="F672" s="54">
        <f>F673+F674+F675+F676</f>
        <v>340</v>
      </c>
      <c r="G672" s="54">
        <f t="shared" ref="G672:K672" si="428">G673+G674+G675+G676</f>
        <v>527.29999999999995</v>
      </c>
      <c r="H672" s="54">
        <f t="shared" si="428"/>
        <v>0</v>
      </c>
      <c r="I672" s="54">
        <f t="shared" si="428"/>
        <v>0</v>
      </c>
      <c r="J672" s="54">
        <f t="shared" si="428"/>
        <v>0</v>
      </c>
      <c r="K672" s="54">
        <f t="shared" si="428"/>
        <v>3000</v>
      </c>
      <c r="L672" s="74" t="s">
        <v>310</v>
      </c>
      <c r="M672" s="95" t="s">
        <v>44</v>
      </c>
    </row>
    <row r="673" spans="1:20" s="16" customFormat="1" ht="33.75" customHeight="1">
      <c r="A673" s="80"/>
      <c r="B673" s="85"/>
      <c r="C673" s="115"/>
      <c r="D673" s="32" t="s">
        <v>2</v>
      </c>
      <c r="E673" s="31">
        <f>SUM(F673:K673)</f>
        <v>3867.3</v>
      </c>
      <c r="F673" s="54">
        <v>340</v>
      </c>
      <c r="G673" s="25">
        <v>527.29999999999995</v>
      </c>
      <c r="H673" s="25">
        <v>0</v>
      </c>
      <c r="I673" s="25">
        <v>0</v>
      </c>
      <c r="J673" s="25">
        <v>0</v>
      </c>
      <c r="K673" s="25">
        <v>3000</v>
      </c>
      <c r="L673" s="75"/>
      <c r="M673" s="87"/>
    </row>
    <row r="674" spans="1:20" s="16" customFormat="1" ht="22.5" customHeight="1">
      <c r="A674" s="80"/>
      <c r="B674" s="85"/>
      <c r="C674" s="115"/>
      <c r="D674" s="32" t="s">
        <v>3</v>
      </c>
      <c r="E674" s="31">
        <f>SUM(F674:K674)</f>
        <v>0</v>
      </c>
      <c r="F674" s="54">
        <v>0</v>
      </c>
      <c r="G674" s="25">
        <v>0</v>
      </c>
      <c r="H674" s="25">
        <v>0</v>
      </c>
      <c r="I674" s="25">
        <v>0</v>
      </c>
      <c r="J674" s="25">
        <v>0</v>
      </c>
      <c r="K674" s="25">
        <v>0</v>
      </c>
      <c r="L674" s="75"/>
      <c r="M674" s="87"/>
    </row>
    <row r="675" spans="1:20" s="16" customFormat="1" ht="25.5" customHeight="1">
      <c r="A675" s="80"/>
      <c r="B675" s="85"/>
      <c r="C675" s="115"/>
      <c r="D675" s="32" t="s">
        <v>4</v>
      </c>
      <c r="E675" s="31">
        <f>SUM(F675:K675)</f>
        <v>0</v>
      </c>
      <c r="F675" s="54">
        <v>0</v>
      </c>
      <c r="G675" s="25">
        <v>0</v>
      </c>
      <c r="H675" s="25">
        <v>0</v>
      </c>
      <c r="I675" s="25">
        <v>0</v>
      </c>
      <c r="J675" s="25">
        <v>0</v>
      </c>
      <c r="K675" s="25">
        <v>0</v>
      </c>
      <c r="L675" s="75"/>
      <c r="M675" s="87"/>
    </row>
    <row r="676" spans="1:20" s="16" customFormat="1">
      <c r="A676" s="80"/>
      <c r="B676" s="86"/>
      <c r="C676" s="115"/>
      <c r="D676" s="32" t="s">
        <v>5</v>
      </c>
      <c r="E676" s="31">
        <f>SUM(F676:K676)</f>
        <v>0</v>
      </c>
      <c r="F676" s="54">
        <v>0</v>
      </c>
      <c r="G676" s="25">
        <v>0</v>
      </c>
      <c r="H676" s="25">
        <v>0</v>
      </c>
      <c r="I676" s="25">
        <v>0</v>
      </c>
      <c r="J676" s="25">
        <v>0</v>
      </c>
      <c r="K676" s="25">
        <v>0</v>
      </c>
      <c r="L676" s="75"/>
      <c r="M676" s="87"/>
    </row>
    <row r="677" spans="1:20" s="16" customFormat="1" ht="15" customHeight="1">
      <c r="A677" s="80" t="s">
        <v>182</v>
      </c>
      <c r="B677" s="84" t="s">
        <v>114</v>
      </c>
      <c r="C677" s="114" t="s">
        <v>35</v>
      </c>
      <c r="D677" s="32" t="s">
        <v>1</v>
      </c>
      <c r="E677" s="31">
        <f>E678+E679+E680+E681</f>
        <v>45000</v>
      </c>
      <c r="F677" s="25">
        <f t="shared" ref="F677:K677" si="429">F678+F679+F680+F681</f>
        <v>0</v>
      </c>
      <c r="G677" s="25">
        <f t="shared" si="429"/>
        <v>45000</v>
      </c>
      <c r="H677" s="25">
        <f t="shared" si="429"/>
        <v>0</v>
      </c>
      <c r="I677" s="25">
        <f t="shared" si="429"/>
        <v>0</v>
      </c>
      <c r="J677" s="25">
        <f t="shared" si="429"/>
        <v>0</v>
      </c>
      <c r="K677" s="25">
        <f t="shared" si="429"/>
        <v>0</v>
      </c>
      <c r="L677" s="74" t="s">
        <v>310</v>
      </c>
      <c r="M677" s="95" t="s">
        <v>31</v>
      </c>
    </row>
    <row r="678" spans="1:20" s="16" customFormat="1">
      <c r="A678" s="80"/>
      <c r="B678" s="85"/>
      <c r="C678" s="115"/>
      <c r="D678" s="32" t="s">
        <v>2</v>
      </c>
      <c r="E678" s="31">
        <f>SUM(F678:K678)</f>
        <v>0</v>
      </c>
      <c r="F678" s="25">
        <v>0</v>
      </c>
      <c r="G678" s="25">
        <v>0</v>
      </c>
      <c r="H678" s="25">
        <v>0</v>
      </c>
      <c r="I678" s="25">
        <v>0</v>
      </c>
      <c r="J678" s="25">
        <v>0</v>
      </c>
      <c r="K678" s="25">
        <v>0</v>
      </c>
      <c r="L678" s="75"/>
      <c r="M678" s="87"/>
    </row>
    <row r="679" spans="1:20" s="16" customFormat="1">
      <c r="A679" s="80"/>
      <c r="B679" s="85"/>
      <c r="C679" s="115"/>
      <c r="D679" s="32" t="s">
        <v>3</v>
      </c>
      <c r="E679" s="31">
        <f>SUM(F679:K679)</f>
        <v>45000</v>
      </c>
      <c r="F679" s="25">
        <v>0</v>
      </c>
      <c r="G679" s="25">
        <v>45000</v>
      </c>
      <c r="H679" s="25">
        <v>0</v>
      </c>
      <c r="I679" s="25">
        <v>0</v>
      </c>
      <c r="J679" s="25">
        <v>0</v>
      </c>
      <c r="K679" s="25">
        <v>0</v>
      </c>
      <c r="L679" s="75"/>
      <c r="M679" s="87"/>
    </row>
    <row r="680" spans="1:20" s="16" customFormat="1">
      <c r="A680" s="80"/>
      <c r="B680" s="85"/>
      <c r="C680" s="115"/>
      <c r="D680" s="32" t="s">
        <v>4</v>
      </c>
      <c r="E680" s="31">
        <f>SUM(F680:K680)</f>
        <v>0</v>
      </c>
      <c r="F680" s="25">
        <v>0</v>
      </c>
      <c r="G680" s="25">
        <v>0</v>
      </c>
      <c r="H680" s="25">
        <v>0</v>
      </c>
      <c r="I680" s="25">
        <v>0</v>
      </c>
      <c r="J680" s="25">
        <v>0</v>
      </c>
      <c r="K680" s="25">
        <v>0</v>
      </c>
      <c r="L680" s="75"/>
      <c r="M680" s="87"/>
    </row>
    <row r="681" spans="1:20" s="16" customFormat="1" ht="62.25" customHeight="1">
      <c r="A681" s="80"/>
      <c r="B681" s="86"/>
      <c r="C681" s="115"/>
      <c r="D681" s="32" t="s">
        <v>5</v>
      </c>
      <c r="E681" s="31">
        <f>SUM(F681:K681)</f>
        <v>0</v>
      </c>
      <c r="F681" s="25">
        <v>0</v>
      </c>
      <c r="G681" s="25">
        <v>0</v>
      </c>
      <c r="H681" s="25">
        <v>0</v>
      </c>
      <c r="I681" s="25">
        <v>0</v>
      </c>
      <c r="J681" s="25">
        <v>0</v>
      </c>
      <c r="K681" s="25">
        <v>0</v>
      </c>
      <c r="L681" s="75"/>
      <c r="M681" s="87"/>
    </row>
    <row r="682" spans="1:20" s="16" customFormat="1" ht="0.75" customHeight="1">
      <c r="A682" s="80" t="s">
        <v>183</v>
      </c>
      <c r="B682" s="84" t="s">
        <v>49</v>
      </c>
      <c r="C682" s="114" t="s">
        <v>35</v>
      </c>
      <c r="D682" s="32" t="s">
        <v>1</v>
      </c>
      <c r="E682" s="31">
        <f>E683+E684+E685+E686</f>
        <v>0</v>
      </c>
      <c r="F682" s="25">
        <f t="shared" ref="F682:K682" si="430">F683+F684+F685+F686</f>
        <v>0</v>
      </c>
      <c r="G682" s="25">
        <f t="shared" si="430"/>
        <v>0</v>
      </c>
      <c r="H682" s="25">
        <f t="shared" si="430"/>
        <v>0</v>
      </c>
      <c r="I682" s="25">
        <f t="shared" si="430"/>
        <v>0</v>
      </c>
      <c r="J682" s="25">
        <f t="shared" si="430"/>
        <v>0</v>
      </c>
      <c r="K682" s="25">
        <f t="shared" si="430"/>
        <v>0</v>
      </c>
      <c r="L682" s="74" t="s">
        <v>246</v>
      </c>
      <c r="M682" s="95" t="s">
        <v>31</v>
      </c>
    </row>
    <row r="683" spans="1:20" s="16" customFormat="1" hidden="1">
      <c r="A683" s="80"/>
      <c r="B683" s="85"/>
      <c r="C683" s="115"/>
      <c r="D683" s="32" t="s">
        <v>2</v>
      </c>
      <c r="E683" s="31">
        <f>SUM(F683:K683)</f>
        <v>0</v>
      </c>
      <c r="F683" s="25">
        <v>0</v>
      </c>
      <c r="G683" s="25">
        <v>0</v>
      </c>
      <c r="H683" s="25">
        <v>0</v>
      </c>
      <c r="I683" s="25">
        <v>0</v>
      </c>
      <c r="J683" s="25">
        <v>0</v>
      </c>
      <c r="K683" s="25">
        <v>0</v>
      </c>
      <c r="L683" s="75"/>
      <c r="M683" s="87"/>
    </row>
    <row r="684" spans="1:20" s="16" customFormat="1" hidden="1">
      <c r="A684" s="80"/>
      <c r="B684" s="85"/>
      <c r="C684" s="115"/>
      <c r="D684" s="32" t="s">
        <v>3</v>
      </c>
      <c r="E684" s="31">
        <f>SUM(F684:K684)</f>
        <v>0</v>
      </c>
      <c r="F684" s="25">
        <v>0</v>
      </c>
      <c r="G684" s="25">
        <v>0</v>
      </c>
      <c r="H684" s="25">
        <v>0</v>
      </c>
      <c r="I684" s="25">
        <v>0</v>
      </c>
      <c r="J684" s="25">
        <v>0</v>
      </c>
      <c r="K684" s="25">
        <v>0</v>
      </c>
      <c r="L684" s="75"/>
      <c r="M684" s="87"/>
    </row>
    <row r="685" spans="1:20" s="16" customFormat="1" hidden="1">
      <c r="A685" s="80"/>
      <c r="B685" s="85"/>
      <c r="C685" s="115"/>
      <c r="D685" s="32" t="s">
        <v>4</v>
      </c>
      <c r="E685" s="31">
        <f>SUM(F685:K685)</f>
        <v>0</v>
      </c>
      <c r="F685" s="25">
        <v>0</v>
      </c>
      <c r="G685" s="25">
        <v>0</v>
      </c>
      <c r="H685" s="25">
        <v>0</v>
      </c>
      <c r="I685" s="25">
        <v>0</v>
      </c>
      <c r="J685" s="25">
        <v>0</v>
      </c>
      <c r="K685" s="25">
        <v>0</v>
      </c>
      <c r="L685" s="75"/>
      <c r="M685" s="87"/>
    </row>
    <row r="686" spans="1:20" s="16" customFormat="1" hidden="1">
      <c r="A686" s="80"/>
      <c r="B686" s="86"/>
      <c r="C686" s="115"/>
      <c r="D686" s="32" t="s">
        <v>5</v>
      </c>
      <c r="E686" s="31">
        <f>SUM(F686:K686)</f>
        <v>0</v>
      </c>
      <c r="F686" s="25">
        <v>0</v>
      </c>
      <c r="G686" s="25">
        <v>0</v>
      </c>
      <c r="H686" s="25">
        <v>0</v>
      </c>
      <c r="I686" s="25">
        <v>0</v>
      </c>
      <c r="J686" s="25">
        <v>0</v>
      </c>
      <c r="K686" s="25">
        <v>0</v>
      </c>
      <c r="L686" s="76"/>
      <c r="M686" s="88"/>
    </row>
    <row r="687" spans="1:20" s="16" customFormat="1" ht="15" customHeight="1">
      <c r="A687" s="102">
        <v>6</v>
      </c>
      <c r="B687" s="103" t="s">
        <v>270</v>
      </c>
      <c r="C687" s="116" t="s">
        <v>35</v>
      </c>
      <c r="D687" s="23" t="s">
        <v>1</v>
      </c>
      <c r="E687" s="30">
        <f>E688+E689+E690+E691</f>
        <v>634135.9</v>
      </c>
      <c r="F687" s="19">
        <f t="shared" ref="F687" si="431">F688+F689+F690+F691</f>
        <v>110646.29999999999</v>
      </c>
      <c r="G687" s="19">
        <f t="shared" ref="G687:K687" si="432">G688+G689+G690+G691</f>
        <v>120733.7</v>
      </c>
      <c r="H687" s="19">
        <f t="shared" si="432"/>
        <v>100077</v>
      </c>
      <c r="I687" s="19">
        <f t="shared" si="432"/>
        <v>100072.3</v>
      </c>
      <c r="J687" s="19">
        <f t="shared" si="432"/>
        <v>100062.9</v>
      </c>
      <c r="K687" s="19">
        <f t="shared" si="432"/>
        <v>102543.70000000001</v>
      </c>
      <c r="L687" s="74"/>
      <c r="M687" s="95" t="s">
        <v>22</v>
      </c>
      <c r="N687" s="16">
        <v>596618.1</v>
      </c>
      <c r="O687" s="16">
        <v>97916.1</v>
      </c>
      <c r="P687" s="16">
        <v>99740.4</v>
      </c>
      <c r="Q687" s="16">
        <v>99740.4</v>
      </c>
      <c r="R687" s="16">
        <v>99740.4</v>
      </c>
      <c r="S687" s="16">
        <v>99740.4</v>
      </c>
      <c r="T687" s="16">
        <v>99740.4</v>
      </c>
    </row>
    <row r="688" spans="1:20" s="16" customFormat="1">
      <c r="A688" s="102"/>
      <c r="B688" s="104"/>
      <c r="C688" s="116"/>
      <c r="D688" s="23" t="s">
        <v>2</v>
      </c>
      <c r="E688" s="30">
        <f>E693</f>
        <v>362461.30000000005</v>
      </c>
      <c r="F688" s="19">
        <f t="shared" ref="F688:F691" si="433">F693</f>
        <v>66428.2</v>
      </c>
      <c r="G688" s="19">
        <f t="shared" ref="G688:K691" si="434">G693</f>
        <v>74768.7</v>
      </c>
      <c r="H688" s="19">
        <f t="shared" si="434"/>
        <v>54113</v>
      </c>
      <c r="I688" s="19">
        <f t="shared" si="434"/>
        <v>54113</v>
      </c>
      <c r="J688" s="19">
        <f t="shared" si="434"/>
        <v>54113</v>
      </c>
      <c r="K688" s="19">
        <f t="shared" ref="K688" si="435">K693</f>
        <v>58925.4</v>
      </c>
      <c r="L688" s="75"/>
      <c r="M688" s="87"/>
      <c r="N688" s="16">
        <v>314640</v>
      </c>
      <c r="O688" s="16">
        <v>52440</v>
      </c>
      <c r="P688" s="16">
        <v>52440</v>
      </c>
      <c r="Q688" s="16">
        <v>52440</v>
      </c>
      <c r="R688" s="16">
        <v>52440</v>
      </c>
      <c r="S688" s="16">
        <v>52440</v>
      </c>
      <c r="T688" s="16">
        <v>52440</v>
      </c>
    </row>
    <row r="689" spans="1:20" s="16" customFormat="1">
      <c r="A689" s="102"/>
      <c r="B689" s="104"/>
      <c r="C689" s="116"/>
      <c r="D689" s="23" t="s">
        <v>3</v>
      </c>
      <c r="E689" s="30">
        <f t="shared" ref="E689:G689" si="436">E694</f>
        <v>271674.59999999998</v>
      </c>
      <c r="F689" s="19">
        <f t="shared" si="433"/>
        <v>44218.1</v>
      </c>
      <c r="G689" s="19">
        <f t="shared" si="436"/>
        <v>45965</v>
      </c>
      <c r="H689" s="19">
        <f t="shared" si="434"/>
        <v>45964</v>
      </c>
      <c r="I689" s="19">
        <f t="shared" si="434"/>
        <v>45959.3</v>
      </c>
      <c r="J689" s="19">
        <f t="shared" si="434"/>
        <v>45949.9</v>
      </c>
      <c r="K689" s="19">
        <f t="shared" ref="K689" si="437">K694</f>
        <v>43618.3</v>
      </c>
      <c r="L689" s="75"/>
      <c r="M689" s="87"/>
      <c r="N689" s="16">
        <v>281978.09999999998</v>
      </c>
      <c r="O689" s="16">
        <v>45476.100000000006</v>
      </c>
      <c r="P689" s="16">
        <v>47300.4</v>
      </c>
      <c r="Q689" s="16">
        <v>47300.4</v>
      </c>
      <c r="R689" s="16">
        <v>47300.4</v>
      </c>
      <c r="S689" s="16">
        <v>47300.4</v>
      </c>
      <c r="T689" s="16">
        <v>47300.4</v>
      </c>
    </row>
    <row r="690" spans="1:20" s="16" customFormat="1">
      <c r="A690" s="102"/>
      <c r="B690" s="104"/>
      <c r="C690" s="116"/>
      <c r="D690" s="23" t="s">
        <v>4</v>
      </c>
      <c r="E690" s="30">
        <f t="shared" ref="E690:G690" si="438">E695</f>
        <v>0</v>
      </c>
      <c r="F690" s="19">
        <f t="shared" si="433"/>
        <v>0</v>
      </c>
      <c r="G690" s="19">
        <f t="shared" si="438"/>
        <v>0</v>
      </c>
      <c r="H690" s="19">
        <f t="shared" si="434"/>
        <v>0</v>
      </c>
      <c r="I690" s="19">
        <f t="shared" si="434"/>
        <v>0</v>
      </c>
      <c r="J690" s="19">
        <f t="shared" si="434"/>
        <v>0</v>
      </c>
      <c r="K690" s="19">
        <f t="shared" si="434"/>
        <v>0</v>
      </c>
      <c r="L690" s="75"/>
      <c r="M690" s="87"/>
      <c r="N690" s="16">
        <v>0</v>
      </c>
      <c r="O690" s="16">
        <v>0</v>
      </c>
      <c r="P690" s="16">
        <v>0</v>
      </c>
      <c r="Q690" s="16">
        <v>0</v>
      </c>
      <c r="R690" s="16">
        <v>0</v>
      </c>
      <c r="S690" s="16">
        <v>0</v>
      </c>
      <c r="T690" s="16">
        <v>0</v>
      </c>
    </row>
    <row r="691" spans="1:20" s="16" customFormat="1">
      <c r="A691" s="102"/>
      <c r="B691" s="105"/>
      <c r="C691" s="116"/>
      <c r="D691" s="23" t="s">
        <v>5</v>
      </c>
      <c r="E691" s="30">
        <f t="shared" ref="E691:G691" si="439">E696</f>
        <v>0</v>
      </c>
      <c r="F691" s="19">
        <f t="shared" si="433"/>
        <v>0</v>
      </c>
      <c r="G691" s="19">
        <f t="shared" si="439"/>
        <v>0</v>
      </c>
      <c r="H691" s="19">
        <f t="shared" si="434"/>
        <v>0</v>
      </c>
      <c r="I691" s="19">
        <f t="shared" si="434"/>
        <v>0</v>
      </c>
      <c r="J691" s="19">
        <f t="shared" si="434"/>
        <v>0</v>
      </c>
      <c r="K691" s="19">
        <f t="shared" si="434"/>
        <v>0</v>
      </c>
      <c r="L691" s="75"/>
      <c r="M691" s="87"/>
      <c r="N691" s="16">
        <v>0</v>
      </c>
      <c r="O691" s="16">
        <v>0</v>
      </c>
      <c r="P691" s="16">
        <v>0</v>
      </c>
      <c r="Q691" s="16">
        <v>0</v>
      </c>
      <c r="R691" s="16">
        <v>0</v>
      </c>
      <c r="S691" s="16">
        <v>0</v>
      </c>
      <c r="T691" s="16">
        <v>0</v>
      </c>
    </row>
    <row r="692" spans="1:20" s="16" customFormat="1" ht="15" customHeight="1">
      <c r="A692" s="80" t="s">
        <v>18</v>
      </c>
      <c r="B692" s="84" t="s">
        <v>115</v>
      </c>
      <c r="C692" s="73" t="s">
        <v>35</v>
      </c>
      <c r="D692" s="24" t="s">
        <v>1</v>
      </c>
      <c r="E692" s="31">
        <f>SUM(E693:E696)</f>
        <v>634135.9</v>
      </c>
      <c r="F692" s="25">
        <f>SUM(F693:F696)</f>
        <v>110646.29999999999</v>
      </c>
      <c r="G692" s="25">
        <f>SUM(G693:G696)</f>
        <v>120733.7</v>
      </c>
      <c r="H692" s="25">
        <f>SUM(H693:H696)</f>
        <v>100077</v>
      </c>
      <c r="I692" s="25">
        <f t="shared" ref="I692:J692" si="440">SUM(I693:I696)</f>
        <v>100072.3</v>
      </c>
      <c r="J692" s="25">
        <f t="shared" si="440"/>
        <v>100062.9</v>
      </c>
      <c r="K692" s="25">
        <f t="shared" ref="K692" si="441">SUM(K693:K696)</f>
        <v>102543.70000000001</v>
      </c>
      <c r="L692" s="74"/>
      <c r="M692" s="87"/>
      <c r="R692" s="17">
        <f>I688-R688</f>
        <v>1673</v>
      </c>
      <c r="S692" s="17">
        <f t="shared" ref="S692:T692" si="442">J688-S688</f>
        <v>1673</v>
      </c>
      <c r="T692" s="17">
        <f t="shared" si="442"/>
        <v>6485.4000000000015</v>
      </c>
    </row>
    <row r="693" spans="1:20" s="16" customFormat="1">
      <c r="A693" s="80"/>
      <c r="B693" s="85"/>
      <c r="C693" s="73"/>
      <c r="D693" s="24" t="s">
        <v>2</v>
      </c>
      <c r="E693" s="31">
        <f>E698+E703+E708+E713</f>
        <v>362461.30000000005</v>
      </c>
      <c r="F693" s="25">
        <f t="shared" ref="F693:F696" si="443">F698+F703+F708+F713</f>
        <v>66428.2</v>
      </c>
      <c r="G693" s="25">
        <f t="shared" ref="G693:K696" si="444">G698+G703+G708+G713</f>
        <v>74768.7</v>
      </c>
      <c r="H693" s="25">
        <f t="shared" si="444"/>
        <v>54113</v>
      </c>
      <c r="I693" s="25">
        <f t="shared" si="444"/>
        <v>54113</v>
      </c>
      <c r="J693" s="25">
        <f t="shared" si="444"/>
        <v>54113</v>
      </c>
      <c r="K693" s="25">
        <f t="shared" si="444"/>
        <v>58925.4</v>
      </c>
      <c r="L693" s="75"/>
      <c r="M693" s="87"/>
    </row>
    <row r="694" spans="1:20" s="16" customFormat="1">
      <c r="A694" s="80"/>
      <c r="B694" s="85"/>
      <c r="C694" s="73"/>
      <c r="D694" s="24" t="s">
        <v>3</v>
      </c>
      <c r="E694" s="31">
        <f t="shared" ref="E694:G694" si="445">E699+E704+E709+E714</f>
        <v>271674.59999999998</v>
      </c>
      <c r="F694" s="25">
        <f t="shared" si="443"/>
        <v>44218.1</v>
      </c>
      <c r="G694" s="25">
        <f t="shared" si="445"/>
        <v>45965</v>
      </c>
      <c r="H694" s="25">
        <f>H699+H704+H709+H714</f>
        <v>45964</v>
      </c>
      <c r="I694" s="25">
        <f>I699+I704+I709+I714</f>
        <v>45959.3</v>
      </c>
      <c r="J694" s="25">
        <f>J699+J704+J709+J714</f>
        <v>45949.9</v>
      </c>
      <c r="K694" s="25">
        <f t="shared" si="444"/>
        <v>43618.3</v>
      </c>
      <c r="L694" s="75"/>
      <c r="M694" s="87"/>
    </row>
    <row r="695" spans="1:20" s="16" customFormat="1">
      <c r="A695" s="80"/>
      <c r="B695" s="85"/>
      <c r="C695" s="73"/>
      <c r="D695" s="24" t="s">
        <v>4</v>
      </c>
      <c r="E695" s="31">
        <f t="shared" ref="E695:I696" si="446">E700+E705+E710+E715</f>
        <v>0</v>
      </c>
      <c r="F695" s="25">
        <f t="shared" si="443"/>
        <v>0</v>
      </c>
      <c r="G695" s="25">
        <f t="shared" si="446"/>
        <v>0</v>
      </c>
      <c r="H695" s="25">
        <f t="shared" si="446"/>
        <v>0</v>
      </c>
      <c r="I695" s="25">
        <f t="shared" si="446"/>
        <v>0</v>
      </c>
      <c r="J695" s="25">
        <f t="shared" si="444"/>
        <v>0</v>
      </c>
      <c r="K695" s="25">
        <f t="shared" si="444"/>
        <v>0</v>
      </c>
      <c r="L695" s="75"/>
      <c r="M695" s="87"/>
    </row>
    <row r="696" spans="1:20" s="16" customFormat="1">
      <c r="A696" s="80"/>
      <c r="B696" s="86"/>
      <c r="C696" s="73"/>
      <c r="D696" s="24" t="s">
        <v>5</v>
      </c>
      <c r="E696" s="31">
        <f t="shared" ref="E696:G696" si="447">E701+E706+E711+E716</f>
        <v>0</v>
      </c>
      <c r="F696" s="25">
        <f t="shared" si="443"/>
        <v>0</v>
      </c>
      <c r="G696" s="25">
        <f t="shared" si="447"/>
        <v>0</v>
      </c>
      <c r="H696" s="25">
        <f t="shared" si="446"/>
        <v>0</v>
      </c>
      <c r="I696" s="25">
        <f t="shared" si="446"/>
        <v>0</v>
      </c>
      <c r="J696" s="25">
        <f t="shared" si="444"/>
        <v>0</v>
      </c>
      <c r="K696" s="25">
        <f t="shared" si="444"/>
        <v>0</v>
      </c>
      <c r="L696" s="75"/>
      <c r="M696" s="87"/>
    </row>
    <row r="697" spans="1:20" s="16" customFormat="1" ht="15" customHeight="1">
      <c r="A697" s="80" t="s">
        <v>184</v>
      </c>
      <c r="B697" s="84" t="s">
        <v>116</v>
      </c>
      <c r="C697" s="73" t="s">
        <v>35</v>
      </c>
      <c r="D697" s="24" t="s">
        <v>1</v>
      </c>
      <c r="E697" s="31">
        <f>SUM(E698:E701)</f>
        <v>357716.9</v>
      </c>
      <c r="F697" s="25">
        <f>SUM(F698:F701)</f>
        <v>65663</v>
      </c>
      <c r="G697" s="25">
        <f>SUM(G698:G701)</f>
        <v>73693.5</v>
      </c>
      <c r="H697" s="25">
        <f>SUM(H698:H701)</f>
        <v>53312</v>
      </c>
      <c r="I697" s="25">
        <f t="shared" ref="I697:J697" si="448">SUM(I698:I701)</f>
        <v>53312</v>
      </c>
      <c r="J697" s="25">
        <f t="shared" si="448"/>
        <v>53312</v>
      </c>
      <c r="K697" s="25">
        <f t="shared" ref="K697" si="449">SUM(K698:K701)</f>
        <v>58424.4</v>
      </c>
      <c r="L697" s="74"/>
      <c r="M697" s="87"/>
    </row>
    <row r="698" spans="1:20" s="16" customFormat="1">
      <c r="A698" s="80"/>
      <c r="B698" s="85"/>
      <c r="C698" s="73"/>
      <c r="D698" s="24" t="s">
        <v>2</v>
      </c>
      <c r="E698" s="31">
        <f>SUM(F698:K698)</f>
        <v>357716.9</v>
      </c>
      <c r="F698" s="25">
        <f>60154.2+2994.2+572.5+1942.1</f>
        <v>65663</v>
      </c>
      <c r="G698" s="25">
        <f>69517.9+4175.6</f>
        <v>73693.5</v>
      </c>
      <c r="H698" s="25">
        <v>53312</v>
      </c>
      <c r="I698" s="25">
        <v>53312</v>
      </c>
      <c r="J698" s="25">
        <v>53312</v>
      </c>
      <c r="K698" s="25">
        <v>58424.4</v>
      </c>
      <c r="L698" s="75"/>
      <c r="M698" s="87"/>
    </row>
    <row r="699" spans="1:20" s="16" customFormat="1">
      <c r="A699" s="80"/>
      <c r="B699" s="85"/>
      <c r="C699" s="73"/>
      <c r="D699" s="24" t="s">
        <v>3</v>
      </c>
      <c r="E699" s="31">
        <f t="shared" ref="E699:E701" si="450">SUM(F699:K699)</f>
        <v>0</v>
      </c>
      <c r="F699" s="25">
        <v>0</v>
      </c>
      <c r="G699" s="25">
        <v>0</v>
      </c>
      <c r="H699" s="25">
        <v>0</v>
      </c>
      <c r="I699" s="25">
        <v>0</v>
      </c>
      <c r="J699" s="25">
        <v>0</v>
      </c>
      <c r="K699" s="25">
        <v>0</v>
      </c>
      <c r="L699" s="75"/>
      <c r="M699" s="87"/>
    </row>
    <row r="700" spans="1:20" s="16" customFormat="1">
      <c r="A700" s="80"/>
      <c r="B700" s="85"/>
      <c r="C700" s="73"/>
      <c r="D700" s="24" t="s">
        <v>4</v>
      </c>
      <c r="E700" s="31">
        <f t="shared" si="450"/>
        <v>0</v>
      </c>
      <c r="F700" s="25">
        <v>0</v>
      </c>
      <c r="G700" s="25">
        <v>0</v>
      </c>
      <c r="H700" s="25">
        <v>0</v>
      </c>
      <c r="I700" s="25">
        <v>0</v>
      </c>
      <c r="J700" s="25">
        <v>0</v>
      </c>
      <c r="K700" s="25">
        <v>0</v>
      </c>
      <c r="L700" s="75"/>
      <c r="M700" s="87"/>
    </row>
    <row r="701" spans="1:20" s="16" customFormat="1">
      <c r="A701" s="80"/>
      <c r="B701" s="86"/>
      <c r="C701" s="73"/>
      <c r="D701" s="24" t="s">
        <v>5</v>
      </c>
      <c r="E701" s="31">
        <f t="shared" si="450"/>
        <v>0</v>
      </c>
      <c r="F701" s="25">
        <v>0</v>
      </c>
      <c r="G701" s="25">
        <v>0</v>
      </c>
      <c r="H701" s="25">
        <v>0</v>
      </c>
      <c r="I701" s="25">
        <v>0</v>
      </c>
      <c r="J701" s="25">
        <v>0</v>
      </c>
      <c r="K701" s="25">
        <v>0</v>
      </c>
      <c r="L701" s="75"/>
      <c r="M701" s="87"/>
    </row>
    <row r="702" spans="1:20" s="16" customFormat="1" ht="15" customHeight="1">
      <c r="A702" s="80" t="s">
        <v>185</v>
      </c>
      <c r="B702" s="84" t="s">
        <v>133</v>
      </c>
      <c r="C702" s="73" t="s">
        <v>35</v>
      </c>
      <c r="D702" s="24" t="s">
        <v>1</v>
      </c>
      <c r="E702" s="31">
        <f t="shared" ref="E702:K702" si="451">SUM(E703:E706)</f>
        <v>4744.3999999999996</v>
      </c>
      <c r="F702" s="25">
        <f t="shared" ref="F702" si="452">SUM(F703:F706)</f>
        <v>765.2</v>
      </c>
      <c r="G702" s="25">
        <f t="shared" si="451"/>
        <v>1075.2</v>
      </c>
      <c r="H702" s="25">
        <f t="shared" si="451"/>
        <v>801</v>
      </c>
      <c r="I702" s="25">
        <f t="shared" si="451"/>
        <v>801</v>
      </c>
      <c r="J702" s="25">
        <f t="shared" si="451"/>
        <v>801</v>
      </c>
      <c r="K702" s="25">
        <f t="shared" si="451"/>
        <v>501</v>
      </c>
      <c r="L702" s="74"/>
      <c r="M702" s="87"/>
    </row>
    <row r="703" spans="1:20" s="16" customFormat="1">
      <c r="A703" s="80"/>
      <c r="B703" s="85"/>
      <c r="C703" s="73"/>
      <c r="D703" s="24" t="s">
        <v>2</v>
      </c>
      <c r="E703" s="31">
        <f>SUM(F703:K703)</f>
        <v>4744.3999999999996</v>
      </c>
      <c r="F703" s="25">
        <v>765.2</v>
      </c>
      <c r="G703" s="25">
        <v>1075.2</v>
      </c>
      <c r="H703" s="25">
        <v>801</v>
      </c>
      <c r="I703" s="25">
        <v>801</v>
      </c>
      <c r="J703" s="25">
        <v>801</v>
      </c>
      <c r="K703" s="25">
        <v>501</v>
      </c>
      <c r="L703" s="75"/>
      <c r="M703" s="87"/>
    </row>
    <row r="704" spans="1:20" s="16" customFormat="1">
      <c r="A704" s="80"/>
      <c r="B704" s="85"/>
      <c r="C704" s="73"/>
      <c r="D704" s="24" t="s">
        <v>3</v>
      </c>
      <c r="E704" s="31">
        <f t="shared" ref="E704" si="453">SUM(F704:K704)</f>
        <v>0</v>
      </c>
      <c r="F704" s="25">
        <v>0</v>
      </c>
      <c r="G704" s="25">
        <v>0</v>
      </c>
      <c r="H704" s="25">
        <v>0</v>
      </c>
      <c r="I704" s="25">
        <v>0</v>
      </c>
      <c r="J704" s="25">
        <v>0</v>
      </c>
      <c r="K704" s="25">
        <v>0</v>
      </c>
      <c r="L704" s="75"/>
      <c r="M704" s="87"/>
    </row>
    <row r="705" spans="1:13" s="16" customFormat="1">
      <c r="A705" s="80"/>
      <c r="B705" s="85"/>
      <c r="C705" s="73"/>
      <c r="D705" s="24" t="s">
        <v>4</v>
      </c>
      <c r="E705" s="31">
        <f t="shared" ref="E705:E706" si="454">SUM(F705:K705)</f>
        <v>0</v>
      </c>
      <c r="F705" s="25">
        <v>0</v>
      </c>
      <c r="G705" s="25">
        <v>0</v>
      </c>
      <c r="H705" s="25">
        <v>0</v>
      </c>
      <c r="I705" s="25">
        <v>0</v>
      </c>
      <c r="J705" s="25">
        <v>0</v>
      </c>
      <c r="K705" s="25">
        <v>0</v>
      </c>
      <c r="L705" s="75"/>
      <c r="M705" s="87"/>
    </row>
    <row r="706" spans="1:13" s="16" customFormat="1">
      <c r="A706" s="80"/>
      <c r="B706" s="86"/>
      <c r="C706" s="73"/>
      <c r="D706" s="24" t="s">
        <v>5</v>
      </c>
      <c r="E706" s="31">
        <f t="shared" si="454"/>
        <v>0</v>
      </c>
      <c r="F706" s="25">
        <v>0</v>
      </c>
      <c r="G706" s="25">
        <v>0</v>
      </c>
      <c r="H706" s="25">
        <v>0</v>
      </c>
      <c r="I706" s="25">
        <v>0</v>
      </c>
      <c r="J706" s="25">
        <v>0</v>
      </c>
      <c r="K706" s="25">
        <v>0</v>
      </c>
      <c r="L706" s="75"/>
      <c r="M706" s="87"/>
    </row>
    <row r="707" spans="1:13" s="16" customFormat="1" ht="15" customHeight="1">
      <c r="A707" s="80" t="s">
        <v>186</v>
      </c>
      <c r="B707" s="84" t="s">
        <v>117</v>
      </c>
      <c r="C707" s="73" t="s">
        <v>35</v>
      </c>
      <c r="D707" s="24" t="s">
        <v>1</v>
      </c>
      <c r="E707" s="31">
        <f t="shared" ref="E707:K707" si="455">SUM(E708:E711)</f>
        <v>2425.1</v>
      </c>
      <c r="F707" s="25">
        <f t="shared" ref="F707" si="456">SUM(F708:F711)</f>
        <v>433.4</v>
      </c>
      <c r="G707" s="25">
        <f t="shared" si="455"/>
        <v>396.5</v>
      </c>
      <c r="H707" s="25">
        <f t="shared" si="455"/>
        <v>395.5</v>
      </c>
      <c r="I707" s="25">
        <f t="shared" si="455"/>
        <v>390.8</v>
      </c>
      <c r="J707" s="25">
        <f t="shared" si="455"/>
        <v>381.4</v>
      </c>
      <c r="K707" s="25">
        <f t="shared" si="455"/>
        <v>427.5</v>
      </c>
      <c r="L707" s="74"/>
      <c r="M707" s="87"/>
    </row>
    <row r="708" spans="1:13" s="16" customFormat="1">
      <c r="A708" s="80"/>
      <c r="B708" s="85"/>
      <c r="C708" s="73"/>
      <c r="D708" s="24" t="s">
        <v>2</v>
      </c>
      <c r="E708" s="31">
        <f t="shared" ref="E708" si="457">SUM(F708:K708)</f>
        <v>0</v>
      </c>
      <c r="F708" s="25">
        <v>0</v>
      </c>
      <c r="G708" s="25">
        <v>0</v>
      </c>
      <c r="H708" s="25">
        <v>0</v>
      </c>
      <c r="I708" s="25">
        <v>0</v>
      </c>
      <c r="J708" s="25">
        <v>0</v>
      </c>
      <c r="K708" s="25">
        <v>0</v>
      </c>
      <c r="L708" s="75"/>
      <c r="M708" s="87"/>
    </row>
    <row r="709" spans="1:13" s="16" customFormat="1">
      <c r="A709" s="80"/>
      <c r="B709" s="85"/>
      <c r="C709" s="73"/>
      <c r="D709" s="24" t="s">
        <v>3</v>
      </c>
      <c r="E709" s="31">
        <f t="shared" ref="E709:E711" si="458">SUM(F709:K709)</f>
        <v>2425.1</v>
      </c>
      <c r="F709" s="25">
        <v>433.4</v>
      </c>
      <c r="G709" s="25">
        <v>396.5</v>
      </c>
      <c r="H709" s="25">
        <v>395.5</v>
      </c>
      <c r="I709" s="25">
        <v>390.8</v>
      </c>
      <c r="J709" s="25">
        <v>381.4</v>
      </c>
      <c r="K709" s="25">
        <v>427.5</v>
      </c>
      <c r="L709" s="75"/>
      <c r="M709" s="87"/>
    </row>
    <row r="710" spans="1:13" s="16" customFormat="1">
      <c r="A710" s="80"/>
      <c r="B710" s="85"/>
      <c r="C710" s="73"/>
      <c r="D710" s="24" t="s">
        <v>4</v>
      </c>
      <c r="E710" s="31">
        <f t="shared" si="458"/>
        <v>0</v>
      </c>
      <c r="F710" s="25">
        <v>0</v>
      </c>
      <c r="G710" s="25">
        <v>0</v>
      </c>
      <c r="H710" s="25">
        <v>0</v>
      </c>
      <c r="I710" s="25">
        <v>0</v>
      </c>
      <c r="J710" s="25">
        <v>0</v>
      </c>
      <c r="K710" s="25">
        <v>0</v>
      </c>
      <c r="L710" s="75"/>
      <c r="M710" s="87"/>
    </row>
    <row r="711" spans="1:13" s="16" customFormat="1" ht="21" customHeight="1">
      <c r="A711" s="80"/>
      <c r="B711" s="86"/>
      <c r="C711" s="73"/>
      <c r="D711" s="24" t="s">
        <v>5</v>
      </c>
      <c r="E711" s="31">
        <f t="shared" si="458"/>
        <v>0</v>
      </c>
      <c r="F711" s="25">
        <v>0</v>
      </c>
      <c r="G711" s="25">
        <v>0</v>
      </c>
      <c r="H711" s="25">
        <v>0</v>
      </c>
      <c r="I711" s="25">
        <v>0</v>
      </c>
      <c r="J711" s="25">
        <v>0</v>
      </c>
      <c r="K711" s="25">
        <v>0</v>
      </c>
      <c r="L711" s="75"/>
      <c r="M711" s="87"/>
    </row>
    <row r="712" spans="1:13" s="16" customFormat="1" ht="15" customHeight="1">
      <c r="A712" s="80" t="s">
        <v>187</v>
      </c>
      <c r="B712" s="84" t="s">
        <v>118</v>
      </c>
      <c r="C712" s="73" t="s">
        <v>35</v>
      </c>
      <c r="D712" s="24" t="s">
        <v>1</v>
      </c>
      <c r="E712" s="31">
        <f t="shared" ref="E712:K712" si="459">SUM(E713:E716)</f>
        <v>269249.5</v>
      </c>
      <c r="F712" s="25">
        <f t="shared" ref="F712" si="460">SUM(F713:F716)</f>
        <v>43784.7</v>
      </c>
      <c r="G712" s="25">
        <f t="shared" si="459"/>
        <v>45568.5</v>
      </c>
      <c r="H712" s="25">
        <f t="shared" si="459"/>
        <v>45568.5</v>
      </c>
      <c r="I712" s="25">
        <f t="shared" si="459"/>
        <v>45568.5</v>
      </c>
      <c r="J712" s="25">
        <f t="shared" si="459"/>
        <v>45568.5</v>
      </c>
      <c r="K712" s="25">
        <f t="shared" si="459"/>
        <v>43190.8</v>
      </c>
      <c r="L712" s="74"/>
      <c r="M712" s="87"/>
    </row>
    <row r="713" spans="1:13" s="16" customFormat="1">
      <c r="A713" s="80"/>
      <c r="B713" s="85"/>
      <c r="C713" s="73"/>
      <c r="D713" s="24" t="s">
        <v>2</v>
      </c>
      <c r="E713" s="31">
        <f t="shared" ref="E713:E716" si="461">SUM(F713:K713)</f>
        <v>0</v>
      </c>
      <c r="F713" s="25">
        <v>0</v>
      </c>
      <c r="G713" s="25">
        <v>0</v>
      </c>
      <c r="H713" s="25">
        <v>0</v>
      </c>
      <c r="I713" s="25">
        <v>0</v>
      </c>
      <c r="J713" s="25">
        <v>0</v>
      </c>
      <c r="K713" s="25">
        <v>0</v>
      </c>
      <c r="L713" s="75"/>
      <c r="M713" s="87"/>
    </row>
    <row r="714" spans="1:13" s="16" customFormat="1">
      <c r="A714" s="80"/>
      <c r="B714" s="85"/>
      <c r="C714" s="73"/>
      <c r="D714" s="24" t="s">
        <v>3</v>
      </c>
      <c r="E714" s="31">
        <f t="shared" si="461"/>
        <v>269249.5</v>
      </c>
      <c r="F714" s="20">
        <v>43784.7</v>
      </c>
      <c r="G714" s="20">
        <v>45568.5</v>
      </c>
      <c r="H714" s="20">
        <v>45568.5</v>
      </c>
      <c r="I714" s="20">
        <v>45568.5</v>
      </c>
      <c r="J714" s="20">
        <v>45568.5</v>
      </c>
      <c r="K714" s="20">
        <v>43190.8</v>
      </c>
      <c r="L714" s="75"/>
      <c r="M714" s="87"/>
    </row>
    <row r="715" spans="1:13" s="16" customFormat="1">
      <c r="A715" s="80"/>
      <c r="B715" s="85"/>
      <c r="C715" s="73"/>
      <c r="D715" s="24" t="s">
        <v>4</v>
      </c>
      <c r="E715" s="31">
        <f t="shared" si="461"/>
        <v>0</v>
      </c>
      <c r="F715" s="25">
        <v>0</v>
      </c>
      <c r="G715" s="25">
        <v>0</v>
      </c>
      <c r="H715" s="25">
        <v>0</v>
      </c>
      <c r="I715" s="25">
        <v>0</v>
      </c>
      <c r="J715" s="25">
        <v>0</v>
      </c>
      <c r="K715" s="25">
        <v>0</v>
      </c>
      <c r="L715" s="75"/>
      <c r="M715" s="87"/>
    </row>
    <row r="716" spans="1:13" s="16" customFormat="1" ht="30" customHeight="1">
      <c r="A716" s="80"/>
      <c r="B716" s="86"/>
      <c r="C716" s="73"/>
      <c r="D716" s="24" t="s">
        <v>5</v>
      </c>
      <c r="E716" s="31">
        <f t="shared" si="461"/>
        <v>0</v>
      </c>
      <c r="F716" s="25">
        <v>0</v>
      </c>
      <c r="G716" s="25">
        <v>0</v>
      </c>
      <c r="H716" s="25">
        <v>0</v>
      </c>
      <c r="I716" s="25">
        <v>0</v>
      </c>
      <c r="J716" s="25">
        <v>0</v>
      </c>
      <c r="K716" s="25">
        <v>0</v>
      </c>
      <c r="L716" s="76"/>
      <c r="M716" s="88"/>
    </row>
    <row r="717" spans="1:13">
      <c r="A717" s="10"/>
      <c r="B717" s="11"/>
      <c r="C717" s="11"/>
      <c r="D717" s="11"/>
      <c r="E717" s="11"/>
      <c r="F717" s="11"/>
      <c r="G717" s="11"/>
      <c r="H717" s="11"/>
      <c r="I717" s="11"/>
      <c r="J717" s="11"/>
      <c r="K717" s="11"/>
      <c r="L717" s="18"/>
    </row>
    <row r="718" spans="1:13" hidden="1">
      <c r="A718" s="10"/>
      <c r="B718" s="11"/>
      <c r="C718" s="11"/>
      <c r="D718" s="11"/>
      <c r="E718" s="13">
        <v>2287935.3000000003</v>
      </c>
      <c r="F718" s="13">
        <v>373975.5</v>
      </c>
      <c r="G718" s="13">
        <v>373975.5</v>
      </c>
      <c r="H718" s="13">
        <v>373975.5</v>
      </c>
      <c r="I718" s="13">
        <v>388669.60000000003</v>
      </c>
      <c r="J718" s="13">
        <v>388669.6</v>
      </c>
      <c r="K718" s="13">
        <v>388669.6</v>
      </c>
      <c r="L718" s="11"/>
    </row>
    <row r="719" spans="1:13" hidden="1">
      <c r="A719" s="10"/>
      <c r="B719" s="11"/>
      <c r="C719" s="11"/>
      <c r="D719" s="11"/>
      <c r="E719" s="11"/>
      <c r="F719" s="14">
        <f t="shared" ref="F719:K719" si="462">F528+F533+F538+F543</f>
        <v>396966.19999999995</v>
      </c>
      <c r="G719" s="14">
        <f t="shared" si="462"/>
        <v>461234.7</v>
      </c>
      <c r="H719" s="14">
        <f t="shared" si="462"/>
        <v>444879.10000000003</v>
      </c>
      <c r="I719" s="14">
        <f t="shared" si="462"/>
        <v>444861.10000000003</v>
      </c>
      <c r="J719" s="14">
        <f t="shared" si="462"/>
        <v>444843</v>
      </c>
      <c r="K719" s="14">
        <f t="shared" si="462"/>
        <v>398669.6</v>
      </c>
      <c r="L719" s="11"/>
    </row>
    <row r="720" spans="1:13" hidden="1">
      <c r="A720" s="10"/>
      <c r="B720" s="11"/>
      <c r="C720" s="11"/>
      <c r="D720" s="11"/>
      <c r="E720" s="11"/>
      <c r="F720" s="14">
        <f t="shared" ref="F720:K720" si="463">F719-F523</f>
        <v>0</v>
      </c>
      <c r="G720" s="14">
        <f t="shared" si="463"/>
        <v>0</v>
      </c>
      <c r="H720" s="14">
        <f t="shared" si="463"/>
        <v>0</v>
      </c>
      <c r="I720" s="14">
        <f t="shared" si="463"/>
        <v>0</v>
      </c>
      <c r="J720" s="14">
        <f t="shared" si="463"/>
        <v>0</v>
      </c>
      <c r="K720" s="14">
        <f t="shared" si="463"/>
        <v>0</v>
      </c>
      <c r="L720" s="11"/>
    </row>
    <row r="721" spans="5:11" hidden="1"/>
    <row r="723" spans="5:11">
      <c r="E723" s="34">
        <f t="shared" ref="E723:K726" si="464">E37+E317+E382+E577+E617+E687</f>
        <v>71131043.354000002</v>
      </c>
      <c r="F723" s="34">
        <f t="shared" si="464"/>
        <v>11860952.494000001</v>
      </c>
      <c r="G723" s="34">
        <f t="shared" si="464"/>
        <v>13664661.360000001</v>
      </c>
      <c r="H723" s="34">
        <f t="shared" si="464"/>
        <v>11568581.4</v>
      </c>
      <c r="I723" s="34">
        <f t="shared" si="464"/>
        <v>11347299.300000001</v>
      </c>
      <c r="J723" s="34">
        <f t="shared" si="464"/>
        <v>11270464</v>
      </c>
      <c r="K723" s="34">
        <f t="shared" si="464"/>
        <v>11419084.799999999</v>
      </c>
    </row>
    <row r="724" spans="5:11">
      <c r="E724" s="34">
        <f t="shared" si="464"/>
        <v>26550191.153999999</v>
      </c>
      <c r="F724" s="34">
        <f t="shared" si="464"/>
        <v>4610242.7939999998</v>
      </c>
      <c r="G724" s="34">
        <f t="shared" si="464"/>
        <v>5312850.0600000005</v>
      </c>
      <c r="H724" s="34">
        <f t="shared" si="464"/>
        <v>4172389.3</v>
      </c>
      <c r="I724" s="34">
        <f t="shared" si="464"/>
        <v>4126563.9</v>
      </c>
      <c r="J724" s="34">
        <f t="shared" si="464"/>
        <v>4087116</v>
      </c>
      <c r="K724" s="34">
        <f t="shared" si="464"/>
        <v>4241029.0999999996</v>
      </c>
    </row>
    <row r="725" spans="5:11">
      <c r="E725" s="34">
        <f t="shared" si="464"/>
        <v>43046163</v>
      </c>
      <c r="F725" s="34">
        <f t="shared" si="464"/>
        <v>7008671.9000000004</v>
      </c>
      <c r="G725" s="34">
        <f t="shared" si="464"/>
        <v>8105047</v>
      </c>
      <c r="H725" s="34">
        <f t="shared" si="464"/>
        <v>7071560.5999999996</v>
      </c>
      <c r="I725" s="34">
        <f t="shared" si="464"/>
        <v>6968038.1999999983</v>
      </c>
      <c r="J725" s="34">
        <f t="shared" si="464"/>
        <v>6930650.7999999989</v>
      </c>
      <c r="K725" s="34">
        <f t="shared" si="464"/>
        <v>6962194.5</v>
      </c>
    </row>
    <row r="726" spans="5:11">
      <c r="E726" s="34">
        <f t="shared" si="464"/>
        <v>1534689.2</v>
      </c>
      <c r="F726" s="34">
        <f t="shared" si="464"/>
        <v>242037.80000000002</v>
      </c>
      <c r="G726" s="34">
        <f t="shared" si="464"/>
        <v>246764.3</v>
      </c>
      <c r="H726" s="34">
        <f t="shared" si="464"/>
        <v>324631.5</v>
      </c>
      <c r="I726" s="34">
        <f t="shared" si="464"/>
        <v>252697.2</v>
      </c>
      <c r="J726" s="34">
        <f t="shared" si="464"/>
        <v>252697.2</v>
      </c>
      <c r="K726" s="34">
        <f t="shared" si="464"/>
        <v>215861.2</v>
      </c>
    </row>
    <row r="727" spans="5:11">
      <c r="E727" s="34">
        <f>E41+E321+E386+E581+E621+E691</f>
        <v>0</v>
      </c>
    </row>
    <row r="729" spans="5:11">
      <c r="E729" s="34">
        <f>E723-E12</f>
        <v>0</v>
      </c>
    </row>
  </sheetData>
  <autoFilter ref="A4:M717">
    <filterColumn colId="3" showButton="0"/>
    <filterColumn colId="4" showButton="0"/>
    <filterColumn colId="5" showButton="0"/>
    <filterColumn colId="6" showButton="0"/>
    <filterColumn colId="7" showButton="0"/>
    <filterColumn colId="8" showButton="0"/>
    <filterColumn colId="9" showButton="0"/>
  </autoFilter>
  <mergeCells count="583">
    <mergeCell ref="M307:M311"/>
    <mergeCell ref="A312:A316"/>
    <mergeCell ref="B312:B316"/>
    <mergeCell ref="C312:C316"/>
    <mergeCell ref="L312:L316"/>
    <mergeCell ref="M312:M316"/>
    <mergeCell ref="L1:M1"/>
    <mergeCell ref="A147:A151"/>
    <mergeCell ref="B147:B151"/>
    <mergeCell ref="C222:C226"/>
    <mergeCell ref="C207:C211"/>
    <mergeCell ref="C107:C111"/>
    <mergeCell ref="B72:B76"/>
    <mergeCell ref="A92:A96"/>
    <mergeCell ref="B87:B91"/>
    <mergeCell ref="A42:A46"/>
    <mergeCell ref="A62:A66"/>
    <mergeCell ref="A77:A81"/>
    <mergeCell ref="B77:B81"/>
    <mergeCell ref="B67:B71"/>
    <mergeCell ref="A87:A91"/>
    <mergeCell ref="B57:B61"/>
    <mergeCell ref="A67:A71"/>
    <mergeCell ref="M12:M16"/>
    <mergeCell ref="C47:C51"/>
    <mergeCell ref="C52:C56"/>
    <mergeCell ref="C57:C61"/>
    <mergeCell ref="L52:L56"/>
    <mergeCell ref="C27:C31"/>
    <mergeCell ref="C62:C66"/>
    <mergeCell ref="M332:M336"/>
    <mergeCell ref="B47:B51"/>
    <mergeCell ref="L27:L31"/>
    <mergeCell ref="L67:L71"/>
    <mergeCell ref="M37:M41"/>
    <mergeCell ref="M32:M36"/>
    <mergeCell ref="M42:M116"/>
    <mergeCell ref="L42:L46"/>
    <mergeCell ref="L72:L76"/>
    <mergeCell ref="C112:C116"/>
    <mergeCell ref="B82:B86"/>
    <mergeCell ref="B52:B56"/>
    <mergeCell ref="B97:B101"/>
    <mergeCell ref="C77:C81"/>
    <mergeCell ref="C37:C41"/>
    <mergeCell ref="B32:B36"/>
    <mergeCell ref="C32:C36"/>
    <mergeCell ref="C82:C86"/>
    <mergeCell ref="B112:B116"/>
    <mergeCell ref="L47:L51"/>
    <mergeCell ref="M297:M301"/>
    <mergeCell ref="M302:M306"/>
    <mergeCell ref="B307:B311"/>
    <mergeCell ref="C307:C311"/>
    <mergeCell ref="C577:C581"/>
    <mergeCell ref="L22:L26"/>
    <mergeCell ref="M27:M31"/>
    <mergeCell ref="C42:C46"/>
    <mergeCell ref="C147:C151"/>
    <mergeCell ref="C117:C121"/>
    <mergeCell ref="C212:C216"/>
    <mergeCell ref="C127:C131"/>
    <mergeCell ref="M457:M466"/>
    <mergeCell ref="M447:M456"/>
    <mergeCell ref="L447:L456"/>
    <mergeCell ref="L177:L181"/>
    <mergeCell ref="C242:C246"/>
    <mergeCell ref="C152:C156"/>
    <mergeCell ref="C172:C176"/>
    <mergeCell ref="C177:C181"/>
    <mergeCell ref="C267:C271"/>
    <mergeCell ref="L167:L171"/>
    <mergeCell ref="M327:M331"/>
    <mergeCell ref="M352:M356"/>
    <mergeCell ref="M337:M341"/>
    <mergeCell ref="M342:M346"/>
    <mergeCell ref="L182:L186"/>
    <mergeCell ref="M427:M436"/>
    <mergeCell ref="C322:C326"/>
    <mergeCell ref="M582:M596"/>
    <mergeCell ref="M557:M576"/>
    <mergeCell ref="C557:C561"/>
    <mergeCell ref="C537:C541"/>
    <mergeCell ref="C542:C546"/>
    <mergeCell ref="M492:M516"/>
    <mergeCell ref="M467:M481"/>
    <mergeCell ref="C457:C461"/>
    <mergeCell ref="C462:C466"/>
    <mergeCell ref="L542:L546"/>
    <mergeCell ref="C512:C516"/>
    <mergeCell ref="L527:L531"/>
    <mergeCell ref="L537:L541"/>
    <mergeCell ref="M522:M526"/>
    <mergeCell ref="M527:M531"/>
    <mergeCell ref="M532:M536"/>
    <mergeCell ref="C467:C471"/>
    <mergeCell ref="M537:M541"/>
    <mergeCell ref="M482:M486"/>
    <mergeCell ref="L532:L536"/>
    <mergeCell ref="L467:L471"/>
    <mergeCell ref="M542:M546"/>
    <mergeCell ref="M577:M581"/>
    <mergeCell ref="L352:L356"/>
    <mergeCell ref="L342:L346"/>
    <mergeCell ref="L347:L351"/>
    <mergeCell ref="C432:C436"/>
    <mergeCell ref="B457:B461"/>
    <mergeCell ref="B467:B471"/>
    <mergeCell ref="B437:B441"/>
    <mergeCell ref="C437:C441"/>
    <mergeCell ref="B497:B501"/>
    <mergeCell ref="L472:L481"/>
    <mergeCell ref="B532:B536"/>
    <mergeCell ref="B487:B491"/>
    <mergeCell ref="L522:L526"/>
    <mergeCell ref="L482:L491"/>
    <mergeCell ref="L492:L521"/>
    <mergeCell ref="C482:C486"/>
    <mergeCell ref="C487:C491"/>
    <mergeCell ref="C477:C481"/>
    <mergeCell ref="C492:C496"/>
    <mergeCell ref="C497:C501"/>
    <mergeCell ref="B512:B516"/>
    <mergeCell ref="B477:B481"/>
    <mergeCell ref="C587:C591"/>
    <mergeCell ref="C597:C601"/>
    <mergeCell ref="C592:C596"/>
    <mergeCell ref="A612:A616"/>
    <mergeCell ref="C612:C616"/>
    <mergeCell ref="C582:C586"/>
    <mergeCell ref="A587:A591"/>
    <mergeCell ref="B587:B591"/>
    <mergeCell ref="L582:L596"/>
    <mergeCell ref="M597:M601"/>
    <mergeCell ref="L597:L606"/>
    <mergeCell ref="A597:A601"/>
    <mergeCell ref="C662:C666"/>
    <mergeCell ref="L662:L666"/>
    <mergeCell ref="M662:M666"/>
    <mergeCell ref="A632:A636"/>
    <mergeCell ref="B632:B636"/>
    <mergeCell ref="A607:A611"/>
    <mergeCell ref="A622:A626"/>
    <mergeCell ref="A617:A621"/>
    <mergeCell ref="B617:B621"/>
    <mergeCell ref="C617:C621"/>
    <mergeCell ref="C627:C631"/>
    <mergeCell ref="C622:C626"/>
    <mergeCell ref="C657:C661"/>
    <mergeCell ref="A647:A651"/>
    <mergeCell ref="B647:B651"/>
    <mergeCell ref="C647:C651"/>
    <mergeCell ref="L647:L651"/>
    <mergeCell ref="L607:L616"/>
    <mergeCell ref="C607:C611"/>
    <mergeCell ref="C602:C606"/>
    <mergeCell ref="M667:M671"/>
    <mergeCell ref="M657:M661"/>
    <mergeCell ref="M652:M656"/>
    <mergeCell ref="M642:M646"/>
    <mergeCell ref="M607:M611"/>
    <mergeCell ref="L617:L621"/>
    <mergeCell ref="L622:L626"/>
    <mergeCell ref="M682:M686"/>
    <mergeCell ref="M637:M641"/>
    <mergeCell ref="M617:M621"/>
    <mergeCell ref="M627:M631"/>
    <mergeCell ref="L627:L631"/>
    <mergeCell ref="M622:M626"/>
    <mergeCell ref="M632:M636"/>
    <mergeCell ref="M677:M681"/>
    <mergeCell ref="L657:L661"/>
    <mergeCell ref="C672:C676"/>
    <mergeCell ref="L672:L676"/>
    <mergeCell ref="M672:M676"/>
    <mergeCell ref="M4:M5"/>
    <mergeCell ref="A2:M2"/>
    <mergeCell ref="B12:B16"/>
    <mergeCell ref="B17:B21"/>
    <mergeCell ref="B22:B26"/>
    <mergeCell ref="B27:B31"/>
    <mergeCell ref="B37:B41"/>
    <mergeCell ref="D4:K4"/>
    <mergeCell ref="B4:B5"/>
    <mergeCell ref="A4:A5"/>
    <mergeCell ref="C4:C5"/>
    <mergeCell ref="A37:A41"/>
    <mergeCell ref="L4:L5"/>
    <mergeCell ref="M22:M26"/>
    <mergeCell ref="C22:C26"/>
    <mergeCell ref="C17:C21"/>
    <mergeCell ref="M17:M21"/>
    <mergeCell ref="C12:C16"/>
    <mergeCell ref="A12:A31"/>
    <mergeCell ref="L12:L16"/>
    <mergeCell ref="L17:L21"/>
    <mergeCell ref="A102:A106"/>
    <mergeCell ref="B92:B96"/>
    <mergeCell ref="B102:B106"/>
    <mergeCell ref="C227:C231"/>
    <mergeCell ref="A107:A111"/>
    <mergeCell ref="B107:B111"/>
    <mergeCell ref="A212:A216"/>
    <mergeCell ref="B172:B176"/>
    <mergeCell ref="A192:A196"/>
    <mergeCell ref="B192:B196"/>
    <mergeCell ref="A177:A181"/>
    <mergeCell ref="B177:B181"/>
    <mergeCell ref="A207:A211"/>
    <mergeCell ref="A152:A156"/>
    <mergeCell ref="B182:B186"/>
    <mergeCell ref="B207:B211"/>
    <mergeCell ref="C157:C161"/>
    <mergeCell ref="C162:C166"/>
    <mergeCell ref="C122:C126"/>
    <mergeCell ref="C167:C171"/>
    <mergeCell ref="C137:C141"/>
    <mergeCell ref="C142:C146"/>
    <mergeCell ref="C132:C136"/>
    <mergeCell ref="A157:A161"/>
    <mergeCell ref="A32:A36"/>
    <mergeCell ref="C87:C91"/>
    <mergeCell ref="L37:L41"/>
    <mergeCell ref="L32:L36"/>
    <mergeCell ref="C72:C76"/>
    <mergeCell ref="C97:C101"/>
    <mergeCell ref="C102:C106"/>
    <mergeCell ref="A52:A56"/>
    <mergeCell ref="A47:A51"/>
    <mergeCell ref="A72:A76"/>
    <mergeCell ref="B42:B46"/>
    <mergeCell ref="B62:B66"/>
    <mergeCell ref="A97:A101"/>
    <mergeCell ref="L57:L66"/>
    <mergeCell ref="L77:L151"/>
    <mergeCell ref="C92:C96"/>
    <mergeCell ref="A82:A86"/>
    <mergeCell ref="A112:A116"/>
    <mergeCell ref="A57:A61"/>
    <mergeCell ref="C67:C71"/>
    <mergeCell ref="A117:A121"/>
    <mergeCell ref="B117:B121"/>
    <mergeCell ref="A137:A141"/>
    <mergeCell ref="B137:B141"/>
    <mergeCell ref="M317:M321"/>
    <mergeCell ref="A372:A376"/>
    <mergeCell ref="A347:A351"/>
    <mergeCell ref="B432:B436"/>
    <mergeCell ref="B427:B431"/>
    <mergeCell ref="C347:C351"/>
    <mergeCell ref="C367:C371"/>
    <mergeCell ref="C422:C426"/>
    <mergeCell ref="L322:L326"/>
    <mergeCell ref="C352:C356"/>
    <mergeCell ref="C337:C341"/>
    <mergeCell ref="C342:C346"/>
    <mergeCell ref="C397:C401"/>
    <mergeCell ref="C392:C396"/>
    <mergeCell ref="M347:M351"/>
    <mergeCell ref="M322:M326"/>
    <mergeCell ref="L327:L331"/>
    <mergeCell ref="A357:A361"/>
    <mergeCell ref="M392:M396"/>
    <mergeCell ref="B392:B396"/>
    <mergeCell ref="A392:A396"/>
    <mergeCell ref="M362:M366"/>
    <mergeCell ref="M372:M376"/>
    <mergeCell ref="A387:A391"/>
    <mergeCell ref="L172:L174"/>
    <mergeCell ref="L222:L246"/>
    <mergeCell ref="C237:C241"/>
    <mergeCell ref="L175:L176"/>
    <mergeCell ref="A287:A291"/>
    <mergeCell ref="B287:B291"/>
    <mergeCell ref="C287:C291"/>
    <mergeCell ref="A252:A256"/>
    <mergeCell ref="B252:B256"/>
    <mergeCell ref="A242:A246"/>
    <mergeCell ref="A247:A251"/>
    <mergeCell ref="C282:C286"/>
    <mergeCell ref="B282:B286"/>
    <mergeCell ref="L282:L291"/>
    <mergeCell ref="A272:A276"/>
    <mergeCell ref="B272:B276"/>
    <mergeCell ref="C272:C276"/>
    <mergeCell ref="A277:A281"/>
    <mergeCell ref="B277:B281"/>
    <mergeCell ref="C277:C281"/>
    <mergeCell ref="A202:A206"/>
    <mergeCell ref="B202:B206"/>
    <mergeCell ref="C202:C206"/>
    <mergeCell ref="L202:L206"/>
    <mergeCell ref="B537:B541"/>
    <mergeCell ref="B517:B521"/>
    <mergeCell ref="C517:C521"/>
    <mergeCell ref="C502:C506"/>
    <mergeCell ref="A492:A496"/>
    <mergeCell ref="B492:B496"/>
    <mergeCell ref="B442:B446"/>
    <mergeCell ref="C442:C446"/>
    <mergeCell ref="A517:A521"/>
    <mergeCell ref="C532:C536"/>
    <mergeCell ref="C507:C511"/>
    <mergeCell ref="B472:B476"/>
    <mergeCell ref="C527:C531"/>
    <mergeCell ref="C472:C476"/>
    <mergeCell ref="B507:B511"/>
    <mergeCell ref="A447:A451"/>
    <mergeCell ref="A512:A516"/>
    <mergeCell ref="A462:A466"/>
    <mergeCell ref="A452:A456"/>
    <mergeCell ref="B452:B456"/>
    <mergeCell ref="C452:C456"/>
    <mergeCell ref="B447:B451"/>
    <mergeCell ref="A677:A681"/>
    <mergeCell ref="A652:A656"/>
    <mergeCell ref="A642:A646"/>
    <mergeCell ref="A637:A641"/>
    <mergeCell ref="A467:A471"/>
    <mergeCell ref="A532:A536"/>
    <mergeCell ref="A472:A476"/>
    <mergeCell ref="A487:A491"/>
    <mergeCell ref="A477:A481"/>
    <mergeCell ref="A657:A661"/>
    <mergeCell ref="A672:A676"/>
    <mergeCell ref="A662:A666"/>
    <mergeCell ref="A582:A586"/>
    <mergeCell ref="A592:A596"/>
    <mergeCell ref="A577:A581"/>
    <mergeCell ref="A537:A541"/>
    <mergeCell ref="A602:A606"/>
    <mergeCell ref="A497:A501"/>
    <mergeCell ref="A542:A546"/>
    <mergeCell ref="A557:A561"/>
    <mergeCell ref="A572:A576"/>
    <mergeCell ref="A547:A551"/>
    <mergeCell ref="A567:A571"/>
    <mergeCell ref="A712:A716"/>
    <mergeCell ref="C332:C336"/>
    <mergeCell ref="L357:L361"/>
    <mergeCell ref="C187:C191"/>
    <mergeCell ref="L187:L191"/>
    <mergeCell ref="C192:C196"/>
    <mergeCell ref="L192:L196"/>
    <mergeCell ref="C257:C261"/>
    <mergeCell ref="C232:C236"/>
    <mergeCell ref="C327:C331"/>
    <mergeCell ref="C247:C251"/>
    <mergeCell ref="C357:C361"/>
    <mergeCell ref="L317:L321"/>
    <mergeCell ref="L262:L271"/>
    <mergeCell ref="L332:L336"/>
    <mergeCell ref="L337:L341"/>
    <mergeCell ref="C197:C201"/>
    <mergeCell ref="L197:L201"/>
    <mergeCell ref="A687:A691"/>
    <mergeCell ref="A692:A696"/>
    <mergeCell ref="A527:A531"/>
    <mergeCell ref="A682:A686"/>
    <mergeCell ref="A667:A671"/>
    <mergeCell ref="A507:A511"/>
    <mergeCell ref="A702:A706"/>
    <mergeCell ref="A707:A711"/>
    <mergeCell ref="A457:A461"/>
    <mergeCell ref="B557:B561"/>
    <mergeCell ref="A367:A371"/>
    <mergeCell ref="B347:B351"/>
    <mergeCell ref="A332:A336"/>
    <mergeCell ref="B332:B336"/>
    <mergeCell ref="B367:B371"/>
    <mergeCell ref="B357:B361"/>
    <mergeCell ref="B342:B346"/>
    <mergeCell ref="B337:B341"/>
    <mergeCell ref="A502:A506"/>
    <mergeCell ref="A417:A421"/>
    <mergeCell ref="A482:A486"/>
    <mergeCell ref="A522:A526"/>
    <mergeCell ref="A697:A701"/>
    <mergeCell ref="A362:A366"/>
    <mergeCell ref="B602:B606"/>
    <mergeCell ref="B612:B616"/>
    <mergeCell ref="B502:B506"/>
    <mergeCell ref="B482:B486"/>
    <mergeCell ref="A432:A436"/>
    <mergeCell ref="A627:A631"/>
    <mergeCell ref="B712:B716"/>
    <mergeCell ref="B707:B711"/>
    <mergeCell ref="C712:C716"/>
    <mergeCell ref="B527:B531"/>
    <mergeCell ref="B522:B526"/>
    <mergeCell ref="C522:C526"/>
    <mergeCell ref="C407:C411"/>
    <mergeCell ref="L707:L711"/>
    <mergeCell ref="C707:C711"/>
    <mergeCell ref="C702:C706"/>
    <mergeCell ref="C697:C701"/>
    <mergeCell ref="C687:C691"/>
    <mergeCell ref="C692:C696"/>
    <mergeCell ref="L692:L696"/>
    <mergeCell ref="C637:C641"/>
    <mergeCell ref="L632:L636"/>
    <mergeCell ref="L687:L691"/>
    <mergeCell ref="B637:B641"/>
    <mergeCell ref="B462:B466"/>
    <mergeCell ref="C447:C451"/>
    <mergeCell ref="B412:B416"/>
    <mergeCell ref="L457:L466"/>
    <mergeCell ref="L697:L701"/>
    <mergeCell ref="L702:L706"/>
    <mergeCell ref="M687:M716"/>
    <mergeCell ref="M357:M361"/>
    <mergeCell ref="M377:M381"/>
    <mergeCell ref="L402:L406"/>
    <mergeCell ref="L392:L396"/>
    <mergeCell ref="C417:C421"/>
    <mergeCell ref="C377:C381"/>
    <mergeCell ref="L367:L381"/>
    <mergeCell ref="C387:C391"/>
    <mergeCell ref="C362:C366"/>
    <mergeCell ref="C372:C376"/>
    <mergeCell ref="L682:L686"/>
    <mergeCell ref="L652:L656"/>
    <mergeCell ref="C642:C646"/>
    <mergeCell ref="L642:L646"/>
    <mergeCell ref="L667:L671"/>
    <mergeCell ref="C682:C686"/>
    <mergeCell ref="C667:C671"/>
    <mergeCell ref="L637:L641"/>
    <mergeCell ref="C677:C681"/>
    <mergeCell ref="L677:L681"/>
    <mergeCell ref="C652:C656"/>
    <mergeCell ref="C632:C636"/>
    <mergeCell ref="L712:L716"/>
    <mergeCell ref="B702:B706"/>
    <mergeCell ref="B697:B701"/>
    <mergeCell ref="B692:B696"/>
    <mergeCell ref="B687:B691"/>
    <mergeCell ref="B542:B546"/>
    <mergeCell ref="B642:B646"/>
    <mergeCell ref="B622:B626"/>
    <mergeCell ref="B607:B611"/>
    <mergeCell ref="B627:B631"/>
    <mergeCell ref="B682:B686"/>
    <mergeCell ref="B667:B671"/>
    <mergeCell ref="B592:B596"/>
    <mergeCell ref="B597:B601"/>
    <mergeCell ref="B677:B681"/>
    <mergeCell ref="B652:B656"/>
    <mergeCell ref="B572:B576"/>
    <mergeCell ref="B657:B661"/>
    <mergeCell ref="B672:B676"/>
    <mergeCell ref="B662:B666"/>
    <mergeCell ref="B582:B586"/>
    <mergeCell ref="B577:B581"/>
    <mergeCell ref="B547:B551"/>
    <mergeCell ref="B567:B571"/>
    <mergeCell ref="A127:A131"/>
    <mergeCell ref="A132:A136"/>
    <mergeCell ref="B132:B136"/>
    <mergeCell ref="A317:A321"/>
    <mergeCell ref="A257:A261"/>
    <mergeCell ref="A237:A241"/>
    <mergeCell ref="A282:A286"/>
    <mergeCell ref="C182:C186"/>
    <mergeCell ref="A352:A356"/>
    <mergeCell ref="B352:B356"/>
    <mergeCell ref="A327:A331"/>
    <mergeCell ref="B327:B331"/>
    <mergeCell ref="A262:A266"/>
    <mergeCell ref="A322:A326"/>
    <mergeCell ref="B262:B266"/>
    <mergeCell ref="B317:B321"/>
    <mergeCell ref="B247:B251"/>
    <mergeCell ref="A342:A346"/>
    <mergeCell ref="B322:B326"/>
    <mergeCell ref="C252:C256"/>
    <mergeCell ref="C262:C266"/>
    <mergeCell ref="A267:A271"/>
    <mergeCell ref="B267:B271"/>
    <mergeCell ref="A337:A341"/>
    <mergeCell ref="A122:A126"/>
    <mergeCell ref="A172:A176"/>
    <mergeCell ref="A197:A201"/>
    <mergeCell ref="B197:B201"/>
    <mergeCell ref="A222:A226"/>
    <mergeCell ref="B232:B236"/>
    <mergeCell ref="A227:A231"/>
    <mergeCell ref="B227:B231"/>
    <mergeCell ref="B152:B156"/>
    <mergeCell ref="A162:A166"/>
    <mergeCell ref="A142:A146"/>
    <mergeCell ref="B142:B146"/>
    <mergeCell ref="A187:A191"/>
    <mergeCell ref="A232:A236"/>
    <mergeCell ref="A167:A171"/>
    <mergeCell ref="B167:B171"/>
    <mergeCell ref="B187:B191"/>
    <mergeCell ref="A182:A186"/>
    <mergeCell ref="B212:B216"/>
    <mergeCell ref="B127:B131"/>
    <mergeCell ref="B122:B126"/>
    <mergeCell ref="B222:B226"/>
    <mergeCell ref="B157:B161"/>
    <mergeCell ref="B162:B166"/>
    <mergeCell ref="M387:M391"/>
    <mergeCell ref="M382:M386"/>
    <mergeCell ref="M367:M371"/>
    <mergeCell ref="A382:A386"/>
    <mergeCell ref="B382:B386"/>
    <mergeCell ref="A377:A381"/>
    <mergeCell ref="B362:B366"/>
    <mergeCell ref="L362:L366"/>
    <mergeCell ref="B377:B381"/>
    <mergeCell ref="C382:C386"/>
    <mergeCell ref="B372:B376"/>
    <mergeCell ref="B387:B391"/>
    <mergeCell ref="L387:L391"/>
    <mergeCell ref="M422:M426"/>
    <mergeCell ref="A427:A431"/>
    <mergeCell ref="B397:B401"/>
    <mergeCell ref="A402:A406"/>
    <mergeCell ref="B402:B406"/>
    <mergeCell ref="A397:A401"/>
    <mergeCell ref="A407:A411"/>
    <mergeCell ref="A412:A416"/>
    <mergeCell ref="B417:B421"/>
    <mergeCell ref="A422:A426"/>
    <mergeCell ref="B407:B411"/>
    <mergeCell ref="M397:M401"/>
    <mergeCell ref="M407:M421"/>
    <mergeCell ref="M402:M406"/>
    <mergeCell ref="B422:B426"/>
    <mergeCell ref="C427:C431"/>
    <mergeCell ref="L422:L426"/>
    <mergeCell ref="C412:C416"/>
    <mergeCell ref="L427:L446"/>
    <mergeCell ref="L397:L401"/>
    <mergeCell ref="L407:L421"/>
    <mergeCell ref="C402:C406"/>
    <mergeCell ref="A442:A446"/>
    <mergeCell ref="A437:A441"/>
    <mergeCell ref="C317:C321"/>
    <mergeCell ref="A302:A306"/>
    <mergeCell ref="B302:B306"/>
    <mergeCell ref="C302:C306"/>
    <mergeCell ref="L302:L306"/>
    <mergeCell ref="A297:A301"/>
    <mergeCell ref="B297:B301"/>
    <mergeCell ref="C297:C301"/>
    <mergeCell ref="L297:L301"/>
    <mergeCell ref="A307:A311"/>
    <mergeCell ref="L307:L311"/>
    <mergeCell ref="M292:M296"/>
    <mergeCell ref="A292:A296"/>
    <mergeCell ref="B292:B296"/>
    <mergeCell ref="C292:C296"/>
    <mergeCell ref="L207:L221"/>
    <mergeCell ref="M207:M221"/>
    <mergeCell ref="B237:B241"/>
    <mergeCell ref="B242:B246"/>
    <mergeCell ref="A217:A221"/>
    <mergeCell ref="B217:B221"/>
    <mergeCell ref="C217:C221"/>
    <mergeCell ref="L272:L281"/>
    <mergeCell ref="M262:M271"/>
    <mergeCell ref="M222:M246"/>
    <mergeCell ref="M282:M291"/>
    <mergeCell ref="M272:M281"/>
    <mergeCell ref="L292:L296"/>
    <mergeCell ref="B257:B261"/>
    <mergeCell ref="C567:C571"/>
    <mergeCell ref="L557:L561"/>
    <mergeCell ref="L567:L576"/>
    <mergeCell ref="C547:C551"/>
    <mergeCell ref="L547:L556"/>
    <mergeCell ref="A552:A556"/>
    <mergeCell ref="B552:B556"/>
    <mergeCell ref="C552:C556"/>
    <mergeCell ref="A562:A566"/>
    <mergeCell ref="B562:B566"/>
    <mergeCell ref="C562:C566"/>
    <mergeCell ref="L562:L566"/>
    <mergeCell ref="C572:C576"/>
  </mergeCells>
  <pageMargins left="0.11811023622047245" right="0.11811023622047245" top="0.55118110236220474" bottom="0.35433070866141736" header="0" footer="0"/>
  <pageSetup paperSize="9" scale="57" fitToHeight="0" orientation="landscape" r:id="rId1"/>
  <rowBreaks count="15" manualBreakCount="15">
    <brk id="56" min="11" max="12" man="1"/>
    <brk id="111" min="11" max="12" man="1"/>
    <brk id="156" max="12" man="1"/>
    <brk id="204" max="12" man="1"/>
    <brk id="249" max="12" man="1"/>
    <brk id="296" max="12" man="1"/>
    <brk id="321" max="12" man="1"/>
    <brk id="364" max="12" man="1"/>
    <brk id="406" max="12" man="1"/>
    <brk id="446" max="12" man="1"/>
    <brk id="489" max="12" man="1"/>
    <brk id="561" max="12" man="1"/>
    <brk id="606" max="12" man="1"/>
    <brk id="640" max="12" man="1"/>
    <brk id="68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Лист2</vt:lpstr>
      <vt:lpstr>Лист3</vt:lpstr>
      <vt:lpstr>'1'!Заголовки_для_печати</vt:lpstr>
      <vt:lpstr>'1'!Область_печати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2025-02-26T12:26:05Z</cp:lastPrinted>
  <dcterms:created xsi:type="dcterms:W3CDTF">2022-06-09T07:06:22Z</dcterms:created>
  <dcterms:modified xsi:type="dcterms:W3CDTF">2025-02-26T12:27:31Z</dcterms:modified>
</cp:coreProperties>
</file>