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602\Documents\Жудикова 2025\ПРОГРАММА\"/>
    </mc:Choice>
  </mc:AlternateContent>
  <bookViews>
    <workbookView xWindow="0" yWindow="0" windowWidth="23040" windowHeight="9405" activeTab="6"/>
  </bookViews>
  <sheets>
    <sheet name="подпрограмма 1" sheetId="3" r:id="rId1"/>
    <sheet name="подпрограмма 2" sheetId="4" r:id="rId2"/>
    <sheet name="подпрограмма 3" sheetId="5" r:id="rId3"/>
    <sheet name="РАСШИФРОВКА" sheetId="10" r:id="rId4"/>
    <sheet name="подпрограмма 4" sheetId="6" r:id="rId5"/>
    <sheet name="подпрограмма 5" sheetId="7" r:id="rId6"/>
    <sheet name="свод" sheetId="12" r:id="rId7"/>
  </sheets>
  <definedNames>
    <definedName name="_xlnm.Print_Titles" localSheetId="0">'подпрограмма 1'!$4:$6</definedName>
    <definedName name="_xlnm.Print_Titles" localSheetId="1">'подпрограмма 2'!$4:$6</definedName>
    <definedName name="_xlnm.Print_Titles" localSheetId="2">'подпрограмма 3'!$4:$6</definedName>
    <definedName name="_xlnm.Print_Titles" localSheetId="4">'подпрограмма 4'!$4:$6</definedName>
    <definedName name="_xlnm.Print_Titles" localSheetId="5">'подпрограмма 5'!$4:$6</definedName>
    <definedName name="_xlnm.Print_Titles" localSheetId="3">РАСШИФРОВКА!$7:$9</definedName>
    <definedName name="_xlnm.Print_Area" localSheetId="0">'подпрограмма 1'!$A$1:$N$6</definedName>
    <definedName name="_xlnm.Print_Area" localSheetId="1">'подпрограмма 2'!$A$1:$N$6</definedName>
    <definedName name="_xlnm.Print_Area" localSheetId="2">'подпрограмма 3'!$A$1:$N$6</definedName>
    <definedName name="_xlnm.Print_Area" localSheetId="4">'подпрограмма 4'!$A$1:$N$6</definedName>
    <definedName name="_xlnm.Print_Area" localSheetId="5">'подпрограмма 5'!$A$1:$N$6</definedName>
    <definedName name="_xlnm.Print_Area" localSheetId="3">РАСШИФРОВКА!$A$1:$N$60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8" i="12" l="1"/>
  <c r="G105" i="5"/>
  <c r="G95" i="5"/>
  <c r="H9" i="12"/>
  <c r="I9" i="12"/>
  <c r="J9" i="12"/>
  <c r="K9" i="12"/>
  <c r="M9" i="12"/>
  <c r="G11" i="12"/>
  <c r="H11" i="12"/>
  <c r="I11" i="12"/>
  <c r="J11" i="12"/>
  <c r="K11" i="12"/>
  <c r="L11" i="12"/>
  <c r="M11" i="12"/>
  <c r="F11" i="12"/>
  <c r="F9" i="12"/>
  <c r="G19" i="12"/>
  <c r="H19" i="12"/>
  <c r="I19" i="12"/>
  <c r="J19" i="12"/>
  <c r="K19" i="12"/>
  <c r="M19" i="12"/>
  <c r="G20" i="12"/>
  <c r="H20" i="12"/>
  <c r="I20" i="12"/>
  <c r="J20" i="12"/>
  <c r="K20" i="12"/>
  <c r="L20" i="12"/>
  <c r="M20" i="12"/>
  <c r="G21" i="12"/>
  <c r="H21" i="12"/>
  <c r="I21" i="12"/>
  <c r="J21" i="12"/>
  <c r="K21" i="12"/>
  <c r="L21" i="12"/>
  <c r="M21" i="12"/>
  <c r="G22" i="12"/>
  <c r="H22" i="12"/>
  <c r="I22" i="12"/>
  <c r="J22" i="12"/>
  <c r="K22" i="12"/>
  <c r="L22" i="12"/>
  <c r="M22" i="12"/>
  <c r="F20" i="12"/>
  <c r="F21" i="12"/>
  <c r="F22" i="12"/>
  <c r="F19" i="12"/>
  <c r="G24" i="12"/>
  <c r="H24" i="12"/>
  <c r="I24" i="12"/>
  <c r="J24" i="12"/>
  <c r="K24" i="12"/>
  <c r="L24" i="12"/>
  <c r="M24" i="12"/>
  <c r="G25" i="12"/>
  <c r="H25" i="12"/>
  <c r="I25" i="12"/>
  <c r="J25" i="12"/>
  <c r="K25" i="12"/>
  <c r="L25" i="12"/>
  <c r="M25" i="12"/>
  <c r="G26" i="12"/>
  <c r="H26" i="12"/>
  <c r="I26" i="12"/>
  <c r="J26" i="12"/>
  <c r="K26" i="12"/>
  <c r="L26" i="12"/>
  <c r="M26" i="12"/>
  <c r="G27" i="12"/>
  <c r="H27" i="12"/>
  <c r="I27" i="12"/>
  <c r="J27" i="12"/>
  <c r="K27" i="12"/>
  <c r="L27" i="12"/>
  <c r="M27" i="12"/>
  <c r="F25" i="12"/>
  <c r="F26" i="12"/>
  <c r="F27" i="12"/>
  <c r="F24" i="12"/>
  <c r="E552" i="12"/>
  <c r="E551" i="12"/>
  <c r="E550" i="12"/>
  <c r="E549" i="12"/>
  <c r="M548" i="12"/>
  <c r="L548" i="12"/>
  <c r="K548" i="12"/>
  <c r="E548" i="12" s="1"/>
  <c r="J548" i="12"/>
  <c r="I548" i="12"/>
  <c r="H548" i="12"/>
  <c r="G548" i="12"/>
  <c r="F548" i="12"/>
  <c r="E547" i="12"/>
  <c r="E546" i="12"/>
  <c r="E545" i="12"/>
  <c r="E544" i="12"/>
  <c r="M543" i="12"/>
  <c r="L543" i="12"/>
  <c r="K543" i="12"/>
  <c r="J543" i="12"/>
  <c r="I543" i="12"/>
  <c r="H543" i="12"/>
  <c r="G543" i="12"/>
  <c r="F543" i="12"/>
  <c r="E543" i="12" s="1"/>
  <c r="E542" i="12"/>
  <c r="E541" i="12"/>
  <c r="E540" i="12"/>
  <c r="E539" i="12"/>
  <c r="M538" i="12"/>
  <c r="L538" i="12"/>
  <c r="K538" i="12"/>
  <c r="J538" i="12"/>
  <c r="I538" i="12"/>
  <c r="H538" i="12"/>
  <c r="G538" i="12"/>
  <c r="F538" i="12"/>
  <c r="E538" i="12"/>
  <c r="E537" i="12"/>
  <c r="E536" i="12"/>
  <c r="E535" i="12"/>
  <c r="E534" i="12"/>
  <c r="M533" i="12"/>
  <c r="L533" i="12"/>
  <c r="K533" i="12"/>
  <c r="J533" i="12"/>
  <c r="I533" i="12"/>
  <c r="H533" i="12"/>
  <c r="G533" i="12"/>
  <c r="E533" i="12" s="1"/>
  <c r="M532" i="12"/>
  <c r="L532" i="12"/>
  <c r="K532" i="12"/>
  <c r="K527" i="12" s="1"/>
  <c r="J532" i="12"/>
  <c r="J528" i="12" s="1"/>
  <c r="I532" i="12"/>
  <c r="H532" i="12"/>
  <c r="G532" i="12"/>
  <c r="F532" i="12"/>
  <c r="E532" i="12" s="1"/>
  <c r="M531" i="12"/>
  <c r="L531" i="12"/>
  <c r="L526" i="12" s="1"/>
  <c r="K531" i="12"/>
  <c r="K528" i="12" s="1"/>
  <c r="J531" i="12"/>
  <c r="I531" i="12"/>
  <c r="H531" i="12"/>
  <c r="G531" i="12"/>
  <c r="F531" i="12"/>
  <c r="E531" i="12" s="1"/>
  <c r="M530" i="12"/>
  <c r="M525" i="12" s="1"/>
  <c r="L530" i="12"/>
  <c r="L528" i="12" s="1"/>
  <c r="K530" i="12"/>
  <c r="J530" i="12"/>
  <c r="I530" i="12"/>
  <c r="H530" i="12"/>
  <c r="G530" i="12"/>
  <c r="F530" i="12"/>
  <c r="M529" i="12"/>
  <c r="M524" i="12" s="1"/>
  <c r="M523" i="12" s="1"/>
  <c r="L529" i="12"/>
  <c r="K529" i="12"/>
  <c r="J529" i="12"/>
  <c r="I529" i="12"/>
  <c r="H529" i="12"/>
  <c r="G529" i="12"/>
  <c r="F529" i="12"/>
  <c r="I528" i="12"/>
  <c r="H528" i="12"/>
  <c r="G528" i="12"/>
  <c r="F528" i="12"/>
  <c r="M527" i="12"/>
  <c r="L527" i="12"/>
  <c r="I527" i="12"/>
  <c r="H527" i="12"/>
  <c r="G527" i="12"/>
  <c r="F527" i="12"/>
  <c r="E527" i="12" s="1"/>
  <c r="M526" i="12"/>
  <c r="J526" i="12"/>
  <c r="I526" i="12"/>
  <c r="H526" i="12"/>
  <c r="H523" i="12" s="1"/>
  <c r="G526" i="12"/>
  <c r="F526" i="12"/>
  <c r="K525" i="12"/>
  <c r="J525" i="12"/>
  <c r="I525" i="12"/>
  <c r="H525" i="12"/>
  <c r="G525" i="12"/>
  <c r="F525" i="12"/>
  <c r="L524" i="12"/>
  <c r="K524" i="12"/>
  <c r="J524" i="12"/>
  <c r="I524" i="12"/>
  <c r="I523" i="12" s="1"/>
  <c r="H524" i="12"/>
  <c r="G524" i="12"/>
  <c r="E524" i="12" s="1"/>
  <c r="E522" i="12"/>
  <c r="E521" i="12"/>
  <c r="E520" i="12"/>
  <c r="E519" i="12"/>
  <c r="M518" i="12"/>
  <c r="L518" i="12"/>
  <c r="K518" i="12"/>
  <c r="E518" i="12" s="1"/>
  <c r="J518" i="12"/>
  <c r="I518" i="12"/>
  <c r="G518" i="12"/>
  <c r="F518" i="12"/>
  <c r="E517" i="12"/>
  <c r="E516" i="12"/>
  <c r="E515" i="12"/>
  <c r="M514" i="12"/>
  <c r="M513" i="12" s="1"/>
  <c r="L514" i="12"/>
  <c r="K514" i="12"/>
  <c r="K513" i="12" s="1"/>
  <c r="J514" i="12"/>
  <c r="I514" i="12"/>
  <c r="I509" i="12" s="1"/>
  <c r="I508" i="12" s="1"/>
  <c r="H514" i="12"/>
  <c r="G514" i="12"/>
  <c r="F514" i="12"/>
  <c r="F509" i="12" s="1"/>
  <c r="L513" i="12"/>
  <c r="J513" i="12"/>
  <c r="H513" i="12"/>
  <c r="G513" i="12"/>
  <c r="M512" i="12"/>
  <c r="L512" i="12"/>
  <c r="K512" i="12"/>
  <c r="J512" i="12"/>
  <c r="I512" i="12"/>
  <c r="H512" i="12"/>
  <c r="G512" i="12"/>
  <c r="E512" i="12" s="1"/>
  <c r="F512" i="12"/>
  <c r="M511" i="12"/>
  <c r="L511" i="12"/>
  <c r="K511" i="12"/>
  <c r="J511" i="12"/>
  <c r="I511" i="12"/>
  <c r="H511" i="12"/>
  <c r="H508" i="12" s="1"/>
  <c r="G511" i="12"/>
  <c r="F511" i="12"/>
  <c r="E511" i="12" s="1"/>
  <c r="M510" i="12"/>
  <c r="L510" i="12"/>
  <c r="K510" i="12"/>
  <c r="J510" i="12"/>
  <c r="I510" i="12"/>
  <c r="E510" i="12" s="1"/>
  <c r="H510" i="12"/>
  <c r="G510" i="12"/>
  <c r="G508" i="12" s="1"/>
  <c r="F510" i="12"/>
  <c r="L509" i="12"/>
  <c r="K509" i="12"/>
  <c r="K508" i="12" s="1"/>
  <c r="J509" i="12"/>
  <c r="J508" i="12" s="1"/>
  <c r="H509" i="12"/>
  <c r="G509" i="12"/>
  <c r="L508" i="12"/>
  <c r="E507" i="12"/>
  <c r="E506" i="12"/>
  <c r="E505" i="12"/>
  <c r="E504" i="12"/>
  <c r="E503" i="12"/>
  <c r="E502" i="12"/>
  <c r="J501" i="12"/>
  <c r="J488" i="12" s="1"/>
  <c r="J487" i="12" s="1"/>
  <c r="I501" i="12"/>
  <c r="H501" i="12"/>
  <c r="G501" i="12"/>
  <c r="F501" i="12"/>
  <c r="E501" i="12" s="1"/>
  <c r="M500" i="12"/>
  <c r="L500" i="12"/>
  <c r="K500" i="12"/>
  <c r="I500" i="12"/>
  <c r="H500" i="12"/>
  <c r="G500" i="12"/>
  <c r="E499" i="12"/>
  <c r="E498" i="12"/>
  <c r="E497" i="12"/>
  <c r="E496" i="12"/>
  <c r="E495" i="12"/>
  <c r="J494" i="12"/>
  <c r="I494" i="12"/>
  <c r="H494" i="12"/>
  <c r="G494" i="12"/>
  <c r="F494" i="12"/>
  <c r="F492" i="12" s="1"/>
  <c r="E492" i="12" s="1"/>
  <c r="E493" i="12"/>
  <c r="M492" i="12"/>
  <c r="L492" i="12"/>
  <c r="K492" i="12"/>
  <c r="J492" i="12"/>
  <c r="I492" i="12"/>
  <c r="H492" i="12"/>
  <c r="G492" i="12"/>
  <c r="M491" i="12"/>
  <c r="L491" i="12"/>
  <c r="K491" i="12"/>
  <c r="J491" i="12"/>
  <c r="I491" i="12"/>
  <c r="I487" i="12" s="1"/>
  <c r="H491" i="12"/>
  <c r="G491" i="12"/>
  <c r="F491" i="12"/>
  <c r="E491" i="12" s="1"/>
  <c r="M490" i="12"/>
  <c r="L490" i="12"/>
  <c r="K490" i="12"/>
  <c r="J490" i="12"/>
  <c r="I490" i="12"/>
  <c r="H490" i="12"/>
  <c r="G490" i="12"/>
  <c r="F490" i="12"/>
  <c r="E490" i="12" s="1"/>
  <c r="M489" i="12"/>
  <c r="L489" i="12"/>
  <c r="K489" i="12"/>
  <c r="K487" i="12" s="1"/>
  <c r="J489" i="12"/>
  <c r="I489" i="12"/>
  <c r="H489" i="12"/>
  <c r="G489" i="12"/>
  <c r="M488" i="12"/>
  <c r="L488" i="12"/>
  <c r="L487" i="12" s="1"/>
  <c r="K488" i="12"/>
  <c r="I488" i="12"/>
  <c r="H488" i="12"/>
  <c r="G488" i="12"/>
  <c r="F488" i="12"/>
  <c r="E488" i="12" s="1"/>
  <c r="M487" i="12"/>
  <c r="H487" i="12"/>
  <c r="G487" i="12"/>
  <c r="E486" i="12"/>
  <c r="E485" i="12"/>
  <c r="E484" i="12"/>
  <c r="E483" i="12"/>
  <c r="E482" i="12"/>
  <c r="E481" i="12"/>
  <c r="E480" i="12"/>
  <c r="E479" i="12"/>
  <c r="J478" i="12"/>
  <c r="I478" i="12"/>
  <c r="H478" i="12"/>
  <c r="F478" i="12"/>
  <c r="E478" i="12" s="1"/>
  <c r="M477" i="12"/>
  <c r="L477" i="12"/>
  <c r="K477" i="12"/>
  <c r="J477" i="12"/>
  <c r="I477" i="12"/>
  <c r="H477" i="12"/>
  <c r="G477" i="12"/>
  <c r="F477" i="12"/>
  <c r="E476" i="12"/>
  <c r="E475" i="12"/>
  <c r="E474" i="12"/>
  <c r="E473" i="12"/>
  <c r="E472" i="12"/>
  <c r="E471" i="12"/>
  <c r="E470" i="12"/>
  <c r="E469" i="12"/>
  <c r="J468" i="12"/>
  <c r="J466" i="12" s="1"/>
  <c r="I468" i="12"/>
  <c r="H468" i="12"/>
  <c r="G468" i="12"/>
  <c r="F468" i="12"/>
  <c r="E468" i="12" s="1"/>
  <c r="E467" i="12"/>
  <c r="M466" i="12"/>
  <c r="L466" i="12"/>
  <c r="E466" i="12" s="1"/>
  <c r="K466" i="12"/>
  <c r="I466" i="12"/>
  <c r="H466" i="12"/>
  <c r="G466" i="12"/>
  <c r="F466" i="12"/>
  <c r="E465" i="12"/>
  <c r="E464" i="12"/>
  <c r="E463" i="12"/>
  <c r="E462" i="12"/>
  <c r="M461" i="12"/>
  <c r="L461" i="12"/>
  <c r="K461" i="12"/>
  <c r="J461" i="12"/>
  <c r="I461" i="12"/>
  <c r="H461" i="12"/>
  <c r="G461" i="12"/>
  <c r="E461" i="12" s="1"/>
  <c r="F461" i="12"/>
  <c r="E460" i="12"/>
  <c r="E459" i="12"/>
  <c r="E458" i="12"/>
  <c r="E457" i="12"/>
  <c r="M456" i="12"/>
  <c r="L456" i="12"/>
  <c r="K456" i="12"/>
  <c r="J456" i="12"/>
  <c r="I456" i="12"/>
  <c r="H456" i="12"/>
  <c r="G456" i="12"/>
  <c r="F456" i="12"/>
  <c r="E456" i="12" s="1"/>
  <c r="E455" i="12"/>
  <c r="E454" i="12"/>
  <c r="E453" i="12"/>
  <c r="E452" i="12"/>
  <c r="M451" i="12"/>
  <c r="L451" i="12"/>
  <c r="K451" i="12"/>
  <c r="J451" i="12"/>
  <c r="I451" i="12"/>
  <c r="H451" i="12"/>
  <c r="G451" i="12"/>
  <c r="F451" i="12"/>
  <c r="E451" i="12" s="1"/>
  <c r="E450" i="12"/>
  <c r="E449" i="12"/>
  <c r="E448" i="12"/>
  <c r="E447" i="12"/>
  <c r="M446" i="12"/>
  <c r="L446" i="12"/>
  <c r="K446" i="12"/>
  <c r="J446" i="12"/>
  <c r="I446" i="12"/>
  <c r="H446" i="12"/>
  <c r="G446" i="12"/>
  <c r="F446" i="12"/>
  <c r="E446" i="12" s="1"/>
  <c r="E445" i="12"/>
  <c r="E444" i="12"/>
  <c r="E443" i="12"/>
  <c r="H442" i="12"/>
  <c r="H441" i="12" s="1"/>
  <c r="E442" i="12"/>
  <c r="M441" i="12"/>
  <c r="L441" i="12"/>
  <c r="K441" i="12"/>
  <c r="J441" i="12"/>
  <c r="I441" i="12"/>
  <c r="G441" i="12"/>
  <c r="F441" i="12"/>
  <c r="E441" i="12" s="1"/>
  <c r="M440" i="12"/>
  <c r="L440" i="12"/>
  <c r="K440" i="12"/>
  <c r="J440" i="12"/>
  <c r="I440" i="12"/>
  <c r="H440" i="12"/>
  <c r="G440" i="12"/>
  <c r="E440" i="12" s="1"/>
  <c r="F440" i="12"/>
  <c r="M439" i="12"/>
  <c r="L439" i="12"/>
  <c r="K439" i="12"/>
  <c r="J439" i="12"/>
  <c r="I439" i="12"/>
  <c r="H439" i="12"/>
  <c r="H383" i="12" s="1"/>
  <c r="G439" i="12"/>
  <c r="F439" i="12"/>
  <c r="E439" i="12" s="1"/>
  <c r="M438" i="12"/>
  <c r="L438" i="12"/>
  <c r="K438" i="12"/>
  <c r="I438" i="12"/>
  <c r="I436" i="12" s="1"/>
  <c r="H438" i="12"/>
  <c r="G438" i="12"/>
  <c r="F438" i="12"/>
  <c r="E438" i="12" s="1"/>
  <c r="M437" i="12"/>
  <c r="M436" i="12" s="1"/>
  <c r="L437" i="12"/>
  <c r="K437" i="12"/>
  <c r="J437" i="12"/>
  <c r="I437" i="12"/>
  <c r="E437" i="12" s="1"/>
  <c r="H437" i="12"/>
  <c r="H436" i="12" s="1"/>
  <c r="G437" i="12"/>
  <c r="G436" i="12" s="1"/>
  <c r="F437" i="12"/>
  <c r="L436" i="12"/>
  <c r="K436" i="12"/>
  <c r="F436" i="12"/>
  <c r="E435" i="12"/>
  <c r="E434" i="12"/>
  <c r="E433" i="12"/>
  <c r="E432" i="12"/>
  <c r="M431" i="12"/>
  <c r="L431" i="12"/>
  <c r="K431" i="12"/>
  <c r="J431" i="12"/>
  <c r="I431" i="12"/>
  <c r="H431" i="12"/>
  <c r="G431" i="12"/>
  <c r="F431" i="12"/>
  <c r="E431" i="12" s="1"/>
  <c r="E430" i="12"/>
  <c r="E429" i="12"/>
  <c r="E428" i="12"/>
  <c r="E427" i="12"/>
  <c r="M426" i="12"/>
  <c r="L426" i="12"/>
  <c r="K426" i="12" s="1"/>
  <c r="E426" i="12" s="1"/>
  <c r="J426" i="12"/>
  <c r="I426" i="12"/>
  <c r="H426" i="12"/>
  <c r="G426" i="12"/>
  <c r="F426" i="12"/>
  <c r="E425" i="12"/>
  <c r="E424" i="12"/>
  <c r="E423" i="12"/>
  <c r="E422" i="12"/>
  <c r="M421" i="12"/>
  <c r="K421" i="12" s="1"/>
  <c r="E421" i="12" s="1"/>
  <c r="L421" i="12"/>
  <c r="J421" i="12"/>
  <c r="I421" i="12"/>
  <c r="H421" i="12"/>
  <c r="G421" i="12"/>
  <c r="F421" i="12"/>
  <c r="E420" i="12"/>
  <c r="E419" i="12"/>
  <c r="E418" i="12"/>
  <c r="E417" i="12"/>
  <c r="M416" i="12"/>
  <c r="L416" i="12"/>
  <c r="K416" i="12" s="1"/>
  <c r="J416" i="12"/>
  <c r="I416" i="12"/>
  <c r="H416" i="12"/>
  <c r="G416" i="12"/>
  <c r="F416" i="12"/>
  <c r="E415" i="12"/>
  <c r="E414" i="12"/>
  <c r="E413" i="12"/>
  <c r="E412" i="12"/>
  <c r="E411" i="12"/>
  <c r="E410" i="12"/>
  <c r="E409" i="12"/>
  <c r="E408" i="12"/>
  <c r="M407" i="12"/>
  <c r="L407" i="12"/>
  <c r="K407" i="12"/>
  <c r="K406" i="12" s="1"/>
  <c r="J407" i="12"/>
  <c r="I407" i="12"/>
  <c r="H407" i="12"/>
  <c r="H386" i="12" s="1"/>
  <c r="G407" i="12"/>
  <c r="G406" i="12" s="1"/>
  <c r="F407" i="12"/>
  <c r="E407" i="12" s="1"/>
  <c r="M406" i="12"/>
  <c r="L406" i="12"/>
  <c r="J406" i="12"/>
  <c r="I406" i="12"/>
  <c r="E405" i="12"/>
  <c r="E404" i="12"/>
  <c r="E403" i="12"/>
  <c r="E402" i="12"/>
  <c r="E401" i="12"/>
  <c r="E400" i="12"/>
  <c r="E399" i="12"/>
  <c r="M398" i="12"/>
  <c r="L398" i="12"/>
  <c r="K398" i="12"/>
  <c r="J398" i="12"/>
  <c r="J396" i="12" s="1"/>
  <c r="I398" i="12"/>
  <c r="I396" i="12" s="1"/>
  <c r="H398" i="12"/>
  <c r="H396" i="12" s="1"/>
  <c r="G398" i="12"/>
  <c r="G396" i="12" s="1"/>
  <c r="F398" i="12"/>
  <c r="E398" i="12" s="1"/>
  <c r="E397" i="12"/>
  <c r="M396" i="12"/>
  <c r="L396" i="12"/>
  <c r="K396" i="12"/>
  <c r="F396" i="12"/>
  <c r="E396" i="12" s="1"/>
  <c r="E395" i="12"/>
  <c r="E394" i="12"/>
  <c r="E393" i="12"/>
  <c r="M392" i="12"/>
  <c r="M387" i="12" s="1"/>
  <c r="L392" i="12"/>
  <c r="K392" i="12"/>
  <c r="J392" i="12"/>
  <c r="J390" i="12" s="1"/>
  <c r="I392" i="12"/>
  <c r="H392" i="12"/>
  <c r="G392" i="12"/>
  <c r="G387" i="12" s="1"/>
  <c r="G382" i="12" s="1"/>
  <c r="G10" i="12" s="1"/>
  <c r="F392" i="12"/>
  <c r="E392" i="12" s="1"/>
  <c r="M391" i="12"/>
  <c r="L391" i="12"/>
  <c r="K391" i="12"/>
  <c r="I391" i="12"/>
  <c r="H391" i="12"/>
  <c r="G391" i="12"/>
  <c r="G386" i="12" s="1"/>
  <c r="F391" i="12"/>
  <c r="E391" i="12" s="1"/>
  <c r="M390" i="12"/>
  <c r="L390" i="12"/>
  <c r="K390" i="12"/>
  <c r="I390" i="12"/>
  <c r="H390" i="12"/>
  <c r="M389" i="12"/>
  <c r="L389" i="12"/>
  <c r="K389" i="12"/>
  <c r="J389" i="12"/>
  <c r="I389" i="12"/>
  <c r="I384" i="12" s="1"/>
  <c r="H389" i="12"/>
  <c r="G389" i="12"/>
  <c r="F389" i="12"/>
  <c r="E389" i="12" s="1"/>
  <c r="M388" i="12"/>
  <c r="L388" i="12"/>
  <c r="K388" i="12"/>
  <c r="E388" i="12" s="1"/>
  <c r="J388" i="12"/>
  <c r="J383" i="12" s="1"/>
  <c r="I388" i="12"/>
  <c r="H388" i="12"/>
  <c r="G388" i="12"/>
  <c r="F388" i="12"/>
  <c r="L387" i="12"/>
  <c r="K387" i="12"/>
  <c r="K385" i="12" s="1"/>
  <c r="J387" i="12"/>
  <c r="H387" i="12"/>
  <c r="F387" i="12"/>
  <c r="M386" i="12"/>
  <c r="L386" i="12"/>
  <c r="L381" i="12" s="1"/>
  <c r="K386" i="12"/>
  <c r="J386" i="12"/>
  <c r="I386" i="12"/>
  <c r="F386" i="12"/>
  <c r="F385" i="12"/>
  <c r="M384" i="12"/>
  <c r="L384" i="12"/>
  <c r="K384" i="12"/>
  <c r="J384" i="12"/>
  <c r="H384" i="12"/>
  <c r="F384" i="12"/>
  <c r="M383" i="12"/>
  <c r="L383" i="12"/>
  <c r="K383" i="12"/>
  <c r="I383" i="12"/>
  <c r="G383" i="12"/>
  <c r="E383" i="12" s="1"/>
  <c r="F383" i="12"/>
  <c r="L382" i="12"/>
  <c r="L10" i="12" s="1"/>
  <c r="H382" i="12"/>
  <c r="H10" i="12" s="1"/>
  <c r="M381" i="12"/>
  <c r="K381" i="12"/>
  <c r="I381" i="12"/>
  <c r="F381" i="12"/>
  <c r="E379" i="12"/>
  <c r="E378" i="12"/>
  <c r="E376" i="12"/>
  <c r="M375" i="12"/>
  <c r="L375" i="12"/>
  <c r="K375" i="12"/>
  <c r="I375" i="12"/>
  <c r="E374" i="12"/>
  <c r="E373" i="12"/>
  <c r="E372" i="12"/>
  <c r="J371" i="12"/>
  <c r="J369" i="12" s="1"/>
  <c r="H371" i="12"/>
  <c r="G371" i="12"/>
  <c r="F371" i="12"/>
  <c r="E371" i="12" s="1"/>
  <c r="E370" i="12"/>
  <c r="M369" i="12"/>
  <c r="L369" i="12"/>
  <c r="K369" i="12"/>
  <c r="I369" i="12"/>
  <c r="H369" i="12"/>
  <c r="G369" i="12"/>
  <c r="E368" i="12"/>
  <c r="E367" i="12"/>
  <c r="E366" i="12"/>
  <c r="E365" i="12"/>
  <c r="E364" i="12"/>
  <c r="E363" i="12"/>
  <c r="F362" i="12"/>
  <c r="E362" i="12" s="1"/>
  <c r="E361" i="12"/>
  <c r="E360" i="12"/>
  <c r="E359" i="12"/>
  <c r="E358" i="12"/>
  <c r="E357" i="12"/>
  <c r="J356" i="12"/>
  <c r="J332" i="12" s="1"/>
  <c r="J331" i="12" s="1"/>
  <c r="H356" i="12"/>
  <c r="G356" i="12"/>
  <c r="F356" i="12"/>
  <c r="E356" i="12"/>
  <c r="M355" i="12"/>
  <c r="L355" i="12"/>
  <c r="K355" i="12"/>
  <c r="J355" i="12"/>
  <c r="I355" i="12"/>
  <c r="H355" i="12"/>
  <c r="G355" i="12"/>
  <c r="F355" i="12"/>
  <c r="E355" i="12" s="1"/>
  <c r="E354" i="12"/>
  <c r="E353" i="12"/>
  <c r="E352" i="12"/>
  <c r="E351" i="12"/>
  <c r="E350" i="12"/>
  <c r="E349" i="12"/>
  <c r="F348" i="12"/>
  <c r="E348" i="12" s="1"/>
  <c r="F347" i="12"/>
  <c r="E347" i="12"/>
  <c r="E346" i="12"/>
  <c r="E345" i="12"/>
  <c r="E344" i="12"/>
  <c r="J343" i="12"/>
  <c r="H343" i="12"/>
  <c r="H341" i="12" s="1"/>
  <c r="G343" i="12"/>
  <c r="E342" i="12"/>
  <c r="M341" i="12"/>
  <c r="L341" i="12"/>
  <c r="K341" i="12"/>
  <c r="J341" i="12"/>
  <c r="I341" i="12"/>
  <c r="G341" i="12"/>
  <c r="E340" i="12"/>
  <c r="E339" i="12"/>
  <c r="E338" i="12"/>
  <c r="E337" i="12"/>
  <c r="M336" i="12"/>
  <c r="L336" i="12"/>
  <c r="K336" i="12"/>
  <c r="J336" i="12"/>
  <c r="I336" i="12"/>
  <c r="H336" i="12"/>
  <c r="G336" i="12"/>
  <c r="F336" i="12"/>
  <c r="E336" i="12" s="1"/>
  <c r="M335" i="12"/>
  <c r="E335" i="12" s="1"/>
  <c r="L335" i="12"/>
  <c r="K335" i="12"/>
  <c r="J335" i="12"/>
  <c r="I335" i="12"/>
  <c r="H335" i="12"/>
  <c r="H320" i="12" s="1"/>
  <c r="G335" i="12"/>
  <c r="F335" i="12"/>
  <c r="M334" i="12"/>
  <c r="M331" i="12" s="1"/>
  <c r="L334" i="12"/>
  <c r="K334" i="12"/>
  <c r="J334" i="12"/>
  <c r="I334" i="12"/>
  <c r="I319" i="12" s="1"/>
  <c r="H334" i="12"/>
  <c r="G334" i="12"/>
  <c r="F334" i="12"/>
  <c r="E334" i="12" s="1"/>
  <c r="M333" i="12"/>
  <c r="L333" i="12"/>
  <c r="K333" i="12"/>
  <c r="J333" i="12"/>
  <c r="J318" i="12" s="1"/>
  <c r="I333" i="12"/>
  <c r="G333" i="12"/>
  <c r="G318" i="12" s="1"/>
  <c r="M332" i="12"/>
  <c r="L332" i="12"/>
  <c r="K332" i="12"/>
  <c r="K317" i="12" s="1"/>
  <c r="I332" i="12"/>
  <c r="H332" i="12"/>
  <c r="G332" i="12"/>
  <c r="G331" i="12" s="1"/>
  <c r="F332" i="12"/>
  <c r="E332" i="12" s="1"/>
  <c r="L331" i="12"/>
  <c r="I331" i="12"/>
  <c r="E330" i="12"/>
  <c r="E329" i="12"/>
  <c r="E328" i="12"/>
  <c r="E327" i="12"/>
  <c r="M326" i="12"/>
  <c r="L326" i="12"/>
  <c r="K326" i="12"/>
  <c r="J326" i="12"/>
  <c r="I326" i="12"/>
  <c r="H326" i="12"/>
  <c r="G326" i="12"/>
  <c r="F326" i="12"/>
  <c r="E326" i="12" s="1"/>
  <c r="M325" i="12"/>
  <c r="L325" i="12"/>
  <c r="K325" i="12"/>
  <c r="J325" i="12"/>
  <c r="J320" i="12" s="1"/>
  <c r="I325" i="12"/>
  <c r="H325" i="12"/>
  <c r="G325" i="12"/>
  <c r="G320" i="12" s="1"/>
  <c r="F325" i="12"/>
  <c r="E325" i="12" s="1"/>
  <c r="M324" i="12"/>
  <c r="L324" i="12"/>
  <c r="K324" i="12"/>
  <c r="K319" i="12" s="1"/>
  <c r="J324" i="12"/>
  <c r="I324" i="12"/>
  <c r="H324" i="12"/>
  <c r="H319" i="12" s="1"/>
  <c r="G324" i="12"/>
  <c r="G321" i="12" s="1"/>
  <c r="F324" i="12"/>
  <c r="E324" i="12" s="1"/>
  <c r="M323" i="12"/>
  <c r="L323" i="12"/>
  <c r="L318" i="12" s="1"/>
  <c r="L316" i="12" s="1"/>
  <c r="K323" i="12"/>
  <c r="J323" i="12"/>
  <c r="I323" i="12"/>
  <c r="E323" i="12" s="1"/>
  <c r="H323" i="12"/>
  <c r="H321" i="12" s="1"/>
  <c r="G323" i="12"/>
  <c r="F323" i="12"/>
  <c r="M322" i="12"/>
  <c r="M317" i="12" s="1"/>
  <c r="L322" i="12"/>
  <c r="K322" i="12"/>
  <c r="J322" i="12"/>
  <c r="J321" i="12" s="1"/>
  <c r="I322" i="12"/>
  <c r="I321" i="12" s="1"/>
  <c r="H322" i="12"/>
  <c r="G322" i="12"/>
  <c r="F322" i="12"/>
  <c r="E322" i="12"/>
  <c r="K321" i="12"/>
  <c r="F321" i="12"/>
  <c r="L320" i="12"/>
  <c r="K320" i="12"/>
  <c r="I320" i="12"/>
  <c r="M319" i="12"/>
  <c r="L319" i="12"/>
  <c r="J319" i="12"/>
  <c r="M318" i="12"/>
  <c r="K318" i="12"/>
  <c r="L317" i="12"/>
  <c r="G317" i="12"/>
  <c r="F317" i="12"/>
  <c r="E315" i="12"/>
  <c r="E314" i="12"/>
  <c r="E313" i="12"/>
  <c r="E312" i="12"/>
  <c r="M311" i="12"/>
  <c r="L311" i="12"/>
  <c r="K311" i="12"/>
  <c r="E311" i="12" s="1"/>
  <c r="J311" i="12"/>
  <c r="I311" i="12"/>
  <c r="H311" i="12"/>
  <c r="G311" i="12"/>
  <c r="F311" i="12"/>
  <c r="E310" i="12"/>
  <c r="E309" i="12"/>
  <c r="E308" i="12"/>
  <c r="E307" i="12"/>
  <c r="M306" i="12"/>
  <c r="L306" i="12"/>
  <c r="K306" i="12"/>
  <c r="J306" i="12"/>
  <c r="I306" i="12"/>
  <c r="H306" i="12"/>
  <c r="G306" i="12"/>
  <c r="F306" i="12"/>
  <c r="E306" i="12" s="1"/>
  <c r="E305" i="12"/>
  <c r="E304" i="12"/>
  <c r="E303" i="12"/>
  <c r="E302" i="12"/>
  <c r="M301" i="12"/>
  <c r="L301" i="12"/>
  <c r="K301" i="12"/>
  <c r="J301" i="12"/>
  <c r="I301" i="12"/>
  <c r="H301" i="12"/>
  <c r="G301" i="12"/>
  <c r="F301" i="12"/>
  <c r="E301" i="12"/>
  <c r="M300" i="12"/>
  <c r="L300" i="12"/>
  <c r="K300" i="12"/>
  <c r="J300" i="12"/>
  <c r="I300" i="12"/>
  <c r="H300" i="12"/>
  <c r="G300" i="12"/>
  <c r="F300" i="12"/>
  <c r="F296" i="12" s="1"/>
  <c r="E296" i="12" s="1"/>
  <c r="M299" i="12"/>
  <c r="L299" i="12"/>
  <c r="K299" i="12"/>
  <c r="J299" i="12"/>
  <c r="I299" i="12"/>
  <c r="H299" i="12"/>
  <c r="G299" i="12"/>
  <c r="G296" i="12" s="1"/>
  <c r="F299" i="12"/>
  <c r="E299" i="12" s="1"/>
  <c r="M298" i="12"/>
  <c r="L298" i="12"/>
  <c r="K298" i="12"/>
  <c r="J298" i="12"/>
  <c r="I298" i="12"/>
  <c r="H298" i="12"/>
  <c r="G298" i="12"/>
  <c r="F298" i="12"/>
  <c r="E298" i="12" s="1"/>
  <c r="M297" i="12"/>
  <c r="L297" i="12"/>
  <c r="K297" i="12"/>
  <c r="J297" i="12"/>
  <c r="I297" i="12"/>
  <c r="I296" i="12" s="1"/>
  <c r="H297" i="12"/>
  <c r="H296" i="12" s="1"/>
  <c r="G297" i="12"/>
  <c r="F297" i="12"/>
  <c r="E297" i="12" s="1"/>
  <c r="M296" i="12"/>
  <c r="L296" i="12"/>
  <c r="K296" i="12"/>
  <c r="J296" i="12"/>
  <c r="E295" i="12"/>
  <c r="E294" i="12"/>
  <c r="E293" i="12"/>
  <c r="E292" i="12"/>
  <c r="M291" i="12"/>
  <c r="L291" i="12"/>
  <c r="K291" i="12"/>
  <c r="J291" i="12"/>
  <c r="I291" i="12"/>
  <c r="H291" i="12"/>
  <c r="G291" i="12"/>
  <c r="F291" i="12"/>
  <c r="E291" i="12" s="1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F269" i="12"/>
  <c r="F241" i="12" s="1"/>
  <c r="M268" i="12"/>
  <c r="L268" i="12"/>
  <c r="K268" i="12"/>
  <c r="J268" i="12"/>
  <c r="I268" i="12"/>
  <c r="H268" i="12"/>
  <c r="G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F247" i="12"/>
  <c r="E247" i="12"/>
  <c r="E246" i="12"/>
  <c r="M245" i="12"/>
  <c r="L245" i="12"/>
  <c r="K245" i="12"/>
  <c r="J245" i="12"/>
  <c r="I245" i="12"/>
  <c r="H245" i="12"/>
  <c r="G245" i="12"/>
  <c r="F245" i="12"/>
  <c r="E245" i="12" s="1"/>
  <c r="M244" i="12"/>
  <c r="L244" i="12"/>
  <c r="K244" i="12"/>
  <c r="J244" i="12"/>
  <c r="I244" i="12"/>
  <c r="H244" i="12"/>
  <c r="H240" i="12" s="1"/>
  <c r="G244" i="12"/>
  <c r="F244" i="12"/>
  <c r="E244" i="12"/>
  <c r="M243" i="12"/>
  <c r="L243" i="12"/>
  <c r="K243" i="12"/>
  <c r="J243" i="12"/>
  <c r="I243" i="12"/>
  <c r="I240" i="12" s="1"/>
  <c r="H243" i="12"/>
  <c r="G243" i="12"/>
  <c r="F243" i="12"/>
  <c r="E243" i="12" s="1"/>
  <c r="M242" i="12"/>
  <c r="L242" i="12"/>
  <c r="K242" i="12"/>
  <c r="J242" i="12"/>
  <c r="H242" i="12"/>
  <c r="G242" i="12"/>
  <c r="F242" i="12"/>
  <c r="E242" i="12" s="1"/>
  <c r="M241" i="12"/>
  <c r="L241" i="12"/>
  <c r="K241" i="12"/>
  <c r="J241" i="12"/>
  <c r="J240" i="12" s="1"/>
  <c r="H241" i="12"/>
  <c r="G241" i="12"/>
  <c r="M240" i="12"/>
  <c r="L240" i="12"/>
  <c r="K240" i="12"/>
  <c r="G240" i="12"/>
  <c r="E239" i="12"/>
  <c r="M238" i="12"/>
  <c r="L238" i="12"/>
  <c r="L234" i="12" s="1"/>
  <c r="K238" i="12"/>
  <c r="I238" i="12"/>
  <c r="E238" i="12" s="1"/>
  <c r="M237" i="12"/>
  <c r="E237" i="12" s="1"/>
  <c r="M236" i="12"/>
  <c r="E236" i="12" s="1"/>
  <c r="M235" i="12"/>
  <c r="E235" i="12" s="1"/>
  <c r="L235" i="12"/>
  <c r="K235" i="12"/>
  <c r="K234" i="12" s="1"/>
  <c r="J235" i="12"/>
  <c r="I235" i="12"/>
  <c r="H235" i="12"/>
  <c r="G235" i="12"/>
  <c r="F235" i="12"/>
  <c r="J234" i="12"/>
  <c r="I234" i="12"/>
  <c r="H234" i="12"/>
  <c r="G234" i="12"/>
  <c r="F234" i="12"/>
  <c r="E233" i="12"/>
  <c r="E232" i="12"/>
  <c r="E231" i="12"/>
  <c r="E230" i="12"/>
  <c r="M229" i="12"/>
  <c r="L229" i="12"/>
  <c r="K229" i="12"/>
  <c r="J229" i="12"/>
  <c r="I229" i="12"/>
  <c r="E229" i="12" s="1"/>
  <c r="H229" i="12"/>
  <c r="G229" i="12"/>
  <c r="F229" i="12"/>
  <c r="E228" i="12"/>
  <c r="E227" i="12"/>
  <c r="E226" i="12"/>
  <c r="E225" i="12"/>
  <c r="E224" i="12"/>
  <c r="E223" i="12"/>
  <c r="E222" i="12"/>
  <c r="E221" i="12"/>
  <c r="M220" i="12"/>
  <c r="L220" i="12"/>
  <c r="L218" i="12" s="1"/>
  <c r="K220" i="12"/>
  <c r="J220" i="12"/>
  <c r="J218" i="12" s="1"/>
  <c r="I220" i="12"/>
  <c r="H220" i="12"/>
  <c r="G220" i="12"/>
  <c r="F220" i="12"/>
  <c r="E220" i="12" s="1"/>
  <c r="E219" i="12"/>
  <c r="M218" i="12"/>
  <c r="K218" i="12"/>
  <c r="I218" i="12"/>
  <c r="H218" i="12"/>
  <c r="G218" i="12"/>
  <c r="F218" i="12"/>
  <c r="E217" i="12"/>
  <c r="E216" i="12"/>
  <c r="E215" i="12"/>
  <c r="E214" i="12"/>
  <c r="E213" i="12"/>
  <c r="E212" i="12"/>
  <c r="E211" i="12"/>
  <c r="E210" i="12"/>
  <c r="E209" i="12"/>
  <c r="J208" i="12"/>
  <c r="I208" i="12"/>
  <c r="H208" i="12"/>
  <c r="G208" i="12"/>
  <c r="E208" i="12"/>
  <c r="E207" i="12"/>
  <c r="M206" i="12"/>
  <c r="L206" i="12"/>
  <c r="K206" i="12"/>
  <c r="J206" i="12"/>
  <c r="I206" i="12"/>
  <c r="H206" i="12"/>
  <c r="G206" i="12"/>
  <c r="F206" i="12"/>
  <c r="E206" i="12" s="1"/>
  <c r="E205" i="12"/>
  <c r="E204" i="12"/>
  <c r="E203" i="12"/>
  <c r="E202" i="12"/>
  <c r="E201" i="12"/>
  <c r="J200" i="12"/>
  <c r="H200" i="12"/>
  <c r="H198" i="12" s="1"/>
  <c r="G200" i="12"/>
  <c r="F200" i="12"/>
  <c r="E200" i="12" s="1"/>
  <c r="E199" i="12"/>
  <c r="M198" i="12"/>
  <c r="L198" i="12"/>
  <c r="K198" i="12"/>
  <c r="J198" i="12"/>
  <c r="I198" i="12"/>
  <c r="G198" i="12"/>
  <c r="F198" i="12"/>
  <c r="E198" i="12" s="1"/>
  <c r="E197" i="12"/>
  <c r="E196" i="12"/>
  <c r="E195" i="12"/>
  <c r="E194" i="12"/>
  <c r="E193" i="12"/>
  <c r="E192" i="12"/>
  <c r="E191" i="12"/>
  <c r="F190" i="12"/>
  <c r="E190" i="12"/>
  <c r="M189" i="12"/>
  <c r="L189" i="12"/>
  <c r="E189" i="12" s="1"/>
  <c r="K189" i="12"/>
  <c r="J189" i="12"/>
  <c r="I189" i="12"/>
  <c r="H189" i="12"/>
  <c r="G189" i="12"/>
  <c r="F189" i="12"/>
  <c r="E188" i="12"/>
  <c r="E187" i="12"/>
  <c r="E186" i="12"/>
  <c r="E185" i="12"/>
  <c r="E184" i="12"/>
  <c r="E183" i="12"/>
  <c r="J182" i="12"/>
  <c r="H182" i="12"/>
  <c r="F182" i="12"/>
  <c r="F180" i="12" s="1"/>
  <c r="E180" i="12" s="1"/>
  <c r="E181" i="12"/>
  <c r="M180" i="12"/>
  <c r="L180" i="12"/>
  <c r="K180" i="12"/>
  <c r="J180" i="12"/>
  <c r="I180" i="12"/>
  <c r="H180" i="12"/>
  <c r="G180" i="12"/>
  <c r="E179" i="12"/>
  <c r="E178" i="12"/>
  <c r="E177" i="12"/>
  <c r="E176" i="12"/>
  <c r="E175" i="12"/>
  <c r="E174" i="12"/>
  <c r="E173" i="12"/>
  <c r="J172" i="12"/>
  <c r="H172" i="12"/>
  <c r="G172" i="12"/>
  <c r="G171" i="12" s="1"/>
  <c r="E171" i="12" s="1"/>
  <c r="F172" i="12"/>
  <c r="M171" i="12"/>
  <c r="L171" i="12"/>
  <c r="K171" i="12"/>
  <c r="J171" i="12"/>
  <c r="I171" i="12"/>
  <c r="H171" i="12"/>
  <c r="F171" i="12"/>
  <c r="E170" i="12"/>
  <c r="E169" i="12"/>
  <c r="E168" i="12"/>
  <c r="E167" i="12"/>
  <c r="E166" i="12"/>
  <c r="E165" i="12"/>
  <c r="J164" i="12"/>
  <c r="H164" i="12"/>
  <c r="H162" i="12" s="1"/>
  <c r="G164" i="12"/>
  <c r="G162" i="12" s="1"/>
  <c r="E162" i="12" s="1"/>
  <c r="F164" i="12"/>
  <c r="E164" i="12" s="1"/>
  <c r="E163" i="12"/>
  <c r="M162" i="12"/>
  <c r="L162" i="12"/>
  <c r="K162" i="12"/>
  <c r="J162" i="12"/>
  <c r="I162" i="12"/>
  <c r="F162" i="12"/>
  <c r="E161" i="12"/>
  <c r="E160" i="12"/>
  <c r="E159" i="12"/>
  <c r="E158" i="12"/>
  <c r="M157" i="12"/>
  <c r="L157" i="12"/>
  <c r="K157" i="12"/>
  <c r="J157" i="12"/>
  <c r="I157" i="12"/>
  <c r="H157" i="12"/>
  <c r="G157" i="12"/>
  <c r="F157" i="12"/>
  <c r="E157" i="12" s="1"/>
  <c r="E156" i="12"/>
  <c r="E155" i="12"/>
  <c r="E154" i="12"/>
  <c r="E153" i="12"/>
  <c r="M152" i="12"/>
  <c r="L152" i="12"/>
  <c r="E152" i="12" s="1"/>
  <c r="K152" i="12"/>
  <c r="I152" i="12"/>
  <c r="G152" i="12"/>
  <c r="F152" i="12"/>
  <c r="M151" i="12"/>
  <c r="L151" i="12"/>
  <c r="K151" i="12"/>
  <c r="J151" i="12"/>
  <c r="I151" i="12"/>
  <c r="H151" i="12"/>
  <c r="G151" i="12"/>
  <c r="F151" i="12"/>
  <c r="E151" i="12" s="1"/>
  <c r="M150" i="12"/>
  <c r="L150" i="12"/>
  <c r="L31" i="12" s="1"/>
  <c r="K150" i="12"/>
  <c r="J150" i="12"/>
  <c r="I150" i="12"/>
  <c r="H150" i="12"/>
  <c r="G150" i="12"/>
  <c r="E150" i="12" s="1"/>
  <c r="F150" i="12"/>
  <c r="M149" i="12"/>
  <c r="M147" i="12" s="1"/>
  <c r="K149" i="12"/>
  <c r="J149" i="12"/>
  <c r="I149" i="12"/>
  <c r="G149" i="12"/>
  <c r="M148" i="12"/>
  <c r="L148" i="12"/>
  <c r="K148" i="12"/>
  <c r="J148" i="12"/>
  <c r="I148" i="12"/>
  <c r="I147" i="12" s="1"/>
  <c r="H148" i="12"/>
  <c r="G148" i="12"/>
  <c r="F148" i="12"/>
  <c r="F29" i="12" s="1"/>
  <c r="J147" i="12"/>
  <c r="G147" i="12"/>
  <c r="E146" i="12"/>
  <c r="E145" i="12"/>
  <c r="E144" i="12"/>
  <c r="E143" i="12"/>
  <c r="M142" i="12"/>
  <c r="L142" i="12"/>
  <c r="K142" i="12"/>
  <c r="J142" i="12"/>
  <c r="I142" i="12"/>
  <c r="H142" i="12"/>
  <c r="G142" i="12"/>
  <c r="F142" i="12"/>
  <c r="E142" i="12" s="1"/>
  <c r="E141" i="12"/>
  <c r="E140" i="12"/>
  <c r="E139" i="12"/>
  <c r="J138" i="12"/>
  <c r="I138" i="12"/>
  <c r="E138" i="12"/>
  <c r="E137" i="12"/>
  <c r="M136" i="12"/>
  <c r="L136" i="12"/>
  <c r="K136" i="12"/>
  <c r="J136" i="12"/>
  <c r="I136" i="12"/>
  <c r="H136" i="12"/>
  <c r="G136" i="12"/>
  <c r="F136" i="12"/>
  <c r="E136" i="12" s="1"/>
  <c r="E135" i="12"/>
  <c r="E134" i="12"/>
  <c r="E133" i="12"/>
  <c r="E132" i="12"/>
  <c r="H131" i="12"/>
  <c r="E131" i="12"/>
  <c r="E130" i="12"/>
  <c r="E129" i="12"/>
  <c r="J128" i="12"/>
  <c r="J126" i="12" s="1"/>
  <c r="I128" i="12"/>
  <c r="H128" i="12"/>
  <c r="G128" i="12"/>
  <c r="E128" i="12" s="1"/>
  <c r="E127" i="12"/>
  <c r="M126" i="12"/>
  <c r="L126" i="12"/>
  <c r="K126" i="12"/>
  <c r="I126" i="12"/>
  <c r="H126" i="12"/>
  <c r="F126" i="12"/>
  <c r="E125" i="12"/>
  <c r="E124" i="12"/>
  <c r="E123" i="12"/>
  <c r="E122" i="12"/>
  <c r="E121" i="12"/>
  <c r="E120" i="12"/>
  <c r="E119" i="12"/>
  <c r="E118" i="12"/>
  <c r="E117" i="12"/>
  <c r="E116" i="12"/>
  <c r="E115" i="12"/>
  <c r="J114" i="12"/>
  <c r="J112" i="12" s="1"/>
  <c r="I114" i="12"/>
  <c r="H114" i="12"/>
  <c r="G114" i="12"/>
  <c r="E114" i="12" s="1"/>
  <c r="F114" i="12"/>
  <c r="E113" i="12"/>
  <c r="M112" i="12"/>
  <c r="L112" i="12"/>
  <c r="K112" i="12"/>
  <c r="I112" i="12"/>
  <c r="H112" i="12"/>
  <c r="F112" i="12"/>
  <c r="E111" i="12"/>
  <c r="E110" i="12"/>
  <c r="E109" i="12"/>
  <c r="E108" i="12"/>
  <c r="F107" i="12"/>
  <c r="E107" i="12"/>
  <c r="M106" i="12"/>
  <c r="L106" i="12"/>
  <c r="K106" i="12"/>
  <c r="J106" i="12"/>
  <c r="I106" i="12"/>
  <c r="H106" i="12"/>
  <c r="G106" i="12"/>
  <c r="F106" i="12"/>
  <c r="E106" i="12"/>
  <c r="E105" i="12"/>
  <c r="E104" i="12"/>
  <c r="E103" i="12"/>
  <c r="J102" i="12"/>
  <c r="H102" i="12"/>
  <c r="H100" i="12" s="1"/>
  <c r="G102" i="12"/>
  <c r="F102" i="12"/>
  <c r="F100" i="12" s="1"/>
  <c r="E100" i="12" s="1"/>
  <c r="E102" i="12"/>
  <c r="E101" i="12"/>
  <c r="M100" i="12"/>
  <c r="L100" i="12"/>
  <c r="K100" i="12"/>
  <c r="J100" i="12"/>
  <c r="I100" i="12"/>
  <c r="G100" i="12"/>
  <c r="E99" i="12"/>
  <c r="E98" i="12"/>
  <c r="E97" i="12"/>
  <c r="E96" i="12"/>
  <c r="E95" i="12"/>
  <c r="E94" i="12"/>
  <c r="J93" i="12"/>
  <c r="H93" i="12"/>
  <c r="G93" i="12"/>
  <c r="G92" i="12" s="1"/>
  <c r="F93" i="12"/>
  <c r="E93" i="12"/>
  <c r="M92" i="12"/>
  <c r="L92" i="12"/>
  <c r="K92" i="12"/>
  <c r="J92" i="12"/>
  <c r="I92" i="12"/>
  <c r="H92" i="12"/>
  <c r="F92" i="12"/>
  <c r="E91" i="12"/>
  <c r="E90" i="12"/>
  <c r="E89" i="12"/>
  <c r="E88" i="12"/>
  <c r="E87" i="12"/>
  <c r="J86" i="12"/>
  <c r="H86" i="12"/>
  <c r="H84" i="12" s="1"/>
  <c r="G86" i="12"/>
  <c r="F86" i="12"/>
  <c r="E86" i="12"/>
  <c r="E85" i="12"/>
  <c r="M84" i="12"/>
  <c r="L84" i="12"/>
  <c r="K84" i="12"/>
  <c r="J84" i="12"/>
  <c r="I84" i="12"/>
  <c r="G84" i="12"/>
  <c r="E84" i="12" s="1"/>
  <c r="F84" i="12"/>
  <c r="M83" i="12"/>
  <c r="L83" i="12"/>
  <c r="K83" i="12"/>
  <c r="J83" i="12"/>
  <c r="I83" i="12"/>
  <c r="H83" i="12"/>
  <c r="G83" i="12"/>
  <c r="F83" i="12"/>
  <c r="E83" i="12" s="1"/>
  <c r="M82" i="12"/>
  <c r="L82" i="12"/>
  <c r="K82" i="12"/>
  <c r="J82" i="12"/>
  <c r="I82" i="12"/>
  <c r="I79" i="12" s="1"/>
  <c r="H82" i="12"/>
  <c r="G82" i="12"/>
  <c r="F82" i="12"/>
  <c r="E82" i="12" s="1"/>
  <c r="M81" i="12"/>
  <c r="L81" i="12"/>
  <c r="K81" i="12"/>
  <c r="J81" i="12"/>
  <c r="J79" i="12" s="1"/>
  <c r="I81" i="12"/>
  <c r="H81" i="12"/>
  <c r="G81" i="12"/>
  <c r="E81" i="12" s="1"/>
  <c r="F81" i="12"/>
  <c r="M80" i="12"/>
  <c r="L80" i="12"/>
  <c r="K80" i="12"/>
  <c r="K29" i="12" s="1"/>
  <c r="J80" i="12"/>
  <c r="I80" i="12"/>
  <c r="H80" i="12"/>
  <c r="H79" i="12" s="1"/>
  <c r="G80" i="12"/>
  <c r="F80" i="12"/>
  <c r="E80" i="12" s="1"/>
  <c r="M79" i="12"/>
  <c r="L79" i="12"/>
  <c r="G79" i="12"/>
  <c r="E78" i="12"/>
  <c r="E77" i="12"/>
  <c r="E76" i="12"/>
  <c r="E75" i="12"/>
  <c r="F74" i="12"/>
  <c r="E74" i="12"/>
  <c r="M73" i="12"/>
  <c r="K73" i="12"/>
  <c r="J73" i="12"/>
  <c r="I73" i="12"/>
  <c r="H73" i="12"/>
  <c r="G73" i="12"/>
  <c r="F73" i="12"/>
  <c r="E73" i="12" s="1"/>
  <c r="E72" i="12"/>
  <c r="E71" i="12"/>
  <c r="E70" i="12"/>
  <c r="E69" i="12"/>
  <c r="J68" i="12"/>
  <c r="H68" i="12"/>
  <c r="G68" i="12"/>
  <c r="E68" i="12" s="1"/>
  <c r="E67" i="12"/>
  <c r="E66" i="12"/>
  <c r="E65" i="12"/>
  <c r="I64" i="12"/>
  <c r="E64" i="12" s="1"/>
  <c r="J63" i="12"/>
  <c r="I63" i="12"/>
  <c r="H63" i="12"/>
  <c r="G63" i="12"/>
  <c r="E63" i="12"/>
  <c r="E62" i="12"/>
  <c r="E61" i="12"/>
  <c r="I60" i="12"/>
  <c r="E60" i="12" s="1"/>
  <c r="E59" i="12"/>
  <c r="J58" i="12"/>
  <c r="H58" i="12"/>
  <c r="G58" i="12"/>
  <c r="E57" i="12"/>
  <c r="E56" i="12"/>
  <c r="E55" i="12"/>
  <c r="E54" i="12"/>
  <c r="M53" i="12"/>
  <c r="L53" i="12"/>
  <c r="K53" i="12"/>
  <c r="J53" i="12"/>
  <c r="I53" i="12"/>
  <c r="H53" i="12"/>
  <c r="G53" i="12"/>
  <c r="F53" i="12"/>
  <c r="E53" i="12" s="1"/>
  <c r="E52" i="12"/>
  <c r="E51" i="12"/>
  <c r="E50" i="12"/>
  <c r="E49" i="12"/>
  <c r="M48" i="12"/>
  <c r="L48" i="12"/>
  <c r="K48" i="12"/>
  <c r="J48" i="12"/>
  <c r="I48" i="12"/>
  <c r="H48" i="12"/>
  <c r="G48" i="12"/>
  <c r="F48" i="12"/>
  <c r="E48" i="12" s="1"/>
  <c r="E47" i="12"/>
  <c r="E46" i="12"/>
  <c r="E45" i="12"/>
  <c r="E44" i="12"/>
  <c r="M43" i="12"/>
  <c r="L43" i="12"/>
  <c r="K43" i="12"/>
  <c r="I43" i="12"/>
  <c r="G43" i="12"/>
  <c r="F43" i="12"/>
  <c r="E42" i="12"/>
  <c r="E41" i="12"/>
  <c r="E40" i="12"/>
  <c r="E39" i="12"/>
  <c r="M38" i="12"/>
  <c r="L38" i="12"/>
  <c r="K38" i="12"/>
  <c r="J38" i="12"/>
  <c r="I38" i="12"/>
  <c r="H38" i="12"/>
  <c r="G38" i="12"/>
  <c r="F38" i="12"/>
  <c r="E38" i="12" s="1"/>
  <c r="M37" i="12"/>
  <c r="M32" i="12" s="1"/>
  <c r="M12" i="12" s="1"/>
  <c r="L37" i="12"/>
  <c r="K37" i="12"/>
  <c r="J37" i="12"/>
  <c r="J33" i="12" s="1"/>
  <c r="I37" i="12"/>
  <c r="H37" i="12"/>
  <c r="H33" i="12" s="1"/>
  <c r="G37" i="12"/>
  <c r="F37" i="12"/>
  <c r="F32" i="12" s="1"/>
  <c r="F12" i="12" s="1"/>
  <c r="M36" i="12"/>
  <c r="L36" i="12"/>
  <c r="K36" i="12"/>
  <c r="K33" i="12" s="1"/>
  <c r="J36" i="12"/>
  <c r="I36" i="12"/>
  <c r="H36" i="12"/>
  <c r="G36" i="12"/>
  <c r="F36" i="12"/>
  <c r="E36" i="12" s="1"/>
  <c r="M35" i="12"/>
  <c r="L35" i="12"/>
  <c r="K35" i="12"/>
  <c r="J35" i="12"/>
  <c r="I35" i="12"/>
  <c r="I33" i="12" s="1"/>
  <c r="H35" i="12"/>
  <c r="G35" i="12"/>
  <c r="F35" i="12"/>
  <c r="E35" i="12" s="1"/>
  <c r="M34" i="12"/>
  <c r="M29" i="12" s="1"/>
  <c r="K34" i="12"/>
  <c r="J34" i="12"/>
  <c r="I34" i="12"/>
  <c r="H34" i="12"/>
  <c r="G34" i="12"/>
  <c r="E34" i="12" s="1"/>
  <c r="M33" i="12"/>
  <c r="I32" i="12"/>
  <c r="I12" i="12" s="1"/>
  <c r="G32" i="12"/>
  <c r="G12" i="12" s="1"/>
  <c r="M31" i="12"/>
  <c r="J31" i="12"/>
  <c r="H31" i="12"/>
  <c r="G31" i="12"/>
  <c r="F31" i="12"/>
  <c r="K30" i="12"/>
  <c r="I30" i="12"/>
  <c r="G30" i="12"/>
  <c r="I29" i="12"/>
  <c r="H29" i="12"/>
  <c r="G29" i="12"/>
  <c r="M382" i="12" l="1"/>
  <c r="M380" i="12" s="1"/>
  <c r="M385" i="12"/>
  <c r="M10" i="12"/>
  <c r="J385" i="12"/>
  <c r="L380" i="12"/>
  <c r="E37" i="12"/>
  <c r="G33" i="12"/>
  <c r="H32" i="12"/>
  <c r="H12" i="12" s="1"/>
  <c r="K32" i="12"/>
  <c r="K12" i="12" s="1"/>
  <c r="E43" i="12"/>
  <c r="G28" i="12"/>
  <c r="E477" i="12"/>
  <c r="J523" i="12"/>
  <c r="M528" i="12"/>
  <c r="E528" i="12" s="1"/>
  <c r="E529" i="12"/>
  <c r="E530" i="12"/>
  <c r="L525" i="12"/>
  <c r="L523" i="12" s="1"/>
  <c r="K526" i="12"/>
  <c r="K523" i="12" s="1"/>
  <c r="J527" i="12"/>
  <c r="G523" i="12"/>
  <c r="E509" i="12"/>
  <c r="E508" i="12" s="1"/>
  <c r="F508" i="12"/>
  <c r="F513" i="12"/>
  <c r="E514" i="12"/>
  <c r="M509" i="12"/>
  <c r="M508" i="12" s="1"/>
  <c r="I513" i="12"/>
  <c r="H385" i="12"/>
  <c r="H381" i="12"/>
  <c r="H380" i="12" s="1"/>
  <c r="H377" i="12" s="1"/>
  <c r="H375" i="12" s="1"/>
  <c r="J381" i="12"/>
  <c r="J380" i="12" s="1"/>
  <c r="J377" i="12" s="1"/>
  <c r="J375" i="12" s="1"/>
  <c r="E436" i="12"/>
  <c r="G381" i="12"/>
  <c r="G385" i="12"/>
  <c r="E386" i="12"/>
  <c r="E416" i="12"/>
  <c r="L385" i="12"/>
  <c r="G390" i="12"/>
  <c r="H406" i="12"/>
  <c r="J436" i="12"/>
  <c r="E494" i="12"/>
  <c r="J500" i="12"/>
  <c r="G384" i="12"/>
  <c r="E384" i="12" s="1"/>
  <c r="J438" i="12"/>
  <c r="J382" i="12" s="1"/>
  <c r="J10" i="12" s="1"/>
  <c r="K382" i="12"/>
  <c r="F489" i="12"/>
  <c r="F500" i="12"/>
  <c r="E500" i="12" s="1"/>
  <c r="F406" i="12"/>
  <c r="E406" i="12" s="1"/>
  <c r="I387" i="12"/>
  <c r="I382" i="12" s="1"/>
  <c r="I10" i="12" s="1"/>
  <c r="F390" i="12"/>
  <c r="E390" i="12" s="1"/>
  <c r="K316" i="12"/>
  <c r="G316" i="12"/>
  <c r="E321" i="12"/>
  <c r="M316" i="12"/>
  <c r="H317" i="12"/>
  <c r="F319" i="12"/>
  <c r="E319" i="12" s="1"/>
  <c r="M320" i="12"/>
  <c r="L321" i="12"/>
  <c r="H333" i="12"/>
  <c r="H331" i="12" s="1"/>
  <c r="F343" i="12"/>
  <c r="I317" i="12"/>
  <c r="G319" i="12"/>
  <c r="F320" i="12"/>
  <c r="E320" i="12" s="1"/>
  <c r="M321" i="12"/>
  <c r="K331" i="12"/>
  <c r="J317" i="12"/>
  <c r="J316" i="12" s="1"/>
  <c r="I318" i="12"/>
  <c r="F369" i="12"/>
  <c r="E369" i="12" s="1"/>
  <c r="E241" i="12"/>
  <c r="F240" i="12"/>
  <c r="E240" i="12" s="1"/>
  <c r="E218" i="12"/>
  <c r="E92" i="12"/>
  <c r="E112" i="12"/>
  <c r="K79" i="12"/>
  <c r="E148" i="12"/>
  <c r="L149" i="12"/>
  <c r="L147" i="12" s="1"/>
  <c r="E182" i="12"/>
  <c r="M234" i="12"/>
  <c r="E234" i="12" s="1"/>
  <c r="F268" i="12"/>
  <c r="E268" i="12" s="1"/>
  <c r="E269" i="12"/>
  <c r="E300" i="12"/>
  <c r="J29" i="12"/>
  <c r="F33" i="12"/>
  <c r="E33" i="12" s="1"/>
  <c r="I58" i="12"/>
  <c r="E58" i="12" s="1"/>
  <c r="G112" i="12"/>
  <c r="F149" i="12"/>
  <c r="E172" i="12"/>
  <c r="J30" i="12"/>
  <c r="I31" i="12"/>
  <c r="E31" i="12" s="1"/>
  <c r="F79" i="12"/>
  <c r="E79" i="12" s="1"/>
  <c r="H149" i="12"/>
  <c r="K31" i="12"/>
  <c r="J32" i="12"/>
  <c r="J12" i="12" s="1"/>
  <c r="G126" i="12"/>
  <c r="E126" i="12" s="1"/>
  <c r="K147" i="12"/>
  <c r="M30" i="12"/>
  <c r="M28" i="12" s="1"/>
  <c r="L32" i="12"/>
  <c r="I385" i="12" l="1"/>
  <c r="K380" i="12"/>
  <c r="K10" i="12"/>
  <c r="I380" i="12"/>
  <c r="K28" i="12"/>
  <c r="E32" i="12"/>
  <c r="L12" i="12"/>
  <c r="G380" i="12"/>
  <c r="G377" i="12" s="1"/>
  <c r="G375" i="12" s="1"/>
  <c r="G9" i="12"/>
  <c r="E9" i="12" s="1"/>
  <c r="O523" i="12"/>
  <c r="E526" i="12"/>
  <c r="E525" i="12"/>
  <c r="E523" i="12" s="1"/>
  <c r="E513" i="12"/>
  <c r="O508" i="12"/>
  <c r="F382" i="12"/>
  <c r="F10" i="12" s="1"/>
  <c r="E489" i="12"/>
  <c r="F487" i="12"/>
  <c r="E487" i="12" s="1"/>
  <c r="E381" i="12"/>
  <c r="E387" i="12"/>
  <c r="E385" i="12"/>
  <c r="H316" i="12"/>
  <c r="H318" i="12"/>
  <c r="I316" i="12"/>
  <c r="F341" i="12"/>
  <c r="E341" i="12" s="1"/>
  <c r="F333" i="12"/>
  <c r="E343" i="12"/>
  <c r="E317" i="12"/>
  <c r="I28" i="12"/>
  <c r="F30" i="12"/>
  <c r="E149" i="12"/>
  <c r="H147" i="12"/>
  <c r="H30" i="12"/>
  <c r="H28" i="12" s="1"/>
  <c r="L30" i="12"/>
  <c r="L28" i="12" s="1"/>
  <c r="J28" i="12"/>
  <c r="F147" i="12"/>
  <c r="E147" i="12" s="1"/>
  <c r="E382" i="12" l="1"/>
  <c r="E380" i="12" s="1"/>
  <c r="F380" i="12"/>
  <c r="F318" i="12"/>
  <c r="E333" i="12"/>
  <c r="F331" i="12"/>
  <c r="E331" i="12" s="1"/>
  <c r="E30" i="12"/>
  <c r="E28" i="12" s="1"/>
  <c r="F28" i="12"/>
  <c r="F377" i="12" l="1"/>
  <c r="O380" i="12"/>
  <c r="E318" i="12"/>
  <c r="E316" i="12" s="1"/>
  <c r="F316" i="12"/>
  <c r="O316" i="12" s="1"/>
  <c r="O28" i="12"/>
  <c r="E377" i="12" l="1"/>
  <c r="F375" i="12"/>
  <c r="E375" i="12" s="1"/>
  <c r="I61" i="10" l="1"/>
  <c r="I124" i="10"/>
  <c r="E122" i="10"/>
  <c r="E121" i="10"/>
  <c r="E119" i="10"/>
  <c r="E118" i="10"/>
  <c r="E120" i="10"/>
  <c r="E117" i="10"/>
  <c r="I95" i="5"/>
  <c r="I93" i="5" s="1"/>
  <c r="I105" i="5"/>
  <c r="I104" i="5" s="1"/>
  <c r="H95" i="5"/>
  <c r="J95" i="5"/>
  <c r="I89" i="10" l="1"/>
  <c r="E86" i="10"/>
  <c r="E87" i="10"/>
  <c r="E85" i="10"/>
  <c r="E84" i="10"/>
  <c r="I15" i="10"/>
  <c r="I11" i="10" s="1"/>
  <c r="F11" i="10"/>
  <c r="E54" i="10"/>
  <c r="E53" i="10"/>
  <c r="E52" i="10"/>
  <c r="E51" i="10"/>
  <c r="I18" i="5"/>
  <c r="I199" i="3"/>
  <c r="E205" i="3"/>
  <c r="E206" i="3"/>
  <c r="H93" i="3"/>
  <c r="E100" i="3"/>
  <c r="E102" i="3"/>
  <c r="E101" i="3"/>
  <c r="E103" i="3"/>
  <c r="E99" i="3"/>
  <c r="J15" i="10" l="1"/>
  <c r="F14" i="12"/>
  <c r="J17" i="6"/>
  <c r="E113" i="5"/>
  <c r="E112" i="5"/>
  <c r="E102" i="5"/>
  <c r="I100" i="10" l="1"/>
  <c r="E62" i="10"/>
  <c r="E63" i="10"/>
  <c r="J34" i="5"/>
  <c r="E49" i="10"/>
  <c r="J11" i="10"/>
  <c r="E55" i="10"/>
  <c r="E50" i="10"/>
  <c r="L130" i="3"/>
  <c r="K130" i="3"/>
  <c r="J130" i="3"/>
  <c r="I130" i="3"/>
  <c r="H130" i="3"/>
  <c r="G130" i="3"/>
  <c r="L129" i="3"/>
  <c r="K129" i="3"/>
  <c r="J129" i="3"/>
  <c r="I129" i="3"/>
  <c r="H129" i="3"/>
  <c r="G129" i="3"/>
  <c r="L128" i="3"/>
  <c r="K128" i="3"/>
  <c r="H128" i="3"/>
  <c r="G128" i="3"/>
  <c r="L127" i="3"/>
  <c r="K127" i="3"/>
  <c r="J127" i="3"/>
  <c r="I127" i="3"/>
  <c r="H127" i="3"/>
  <c r="G127" i="3"/>
  <c r="F130" i="3"/>
  <c r="F129" i="3"/>
  <c r="F128" i="3"/>
  <c r="F127" i="3"/>
  <c r="E212" i="3"/>
  <c r="E211" i="3"/>
  <c r="E210" i="3"/>
  <c r="E209" i="3"/>
  <c r="M208" i="3"/>
  <c r="L208" i="3"/>
  <c r="K208" i="3"/>
  <c r="J208" i="3"/>
  <c r="I208" i="3"/>
  <c r="H208" i="3"/>
  <c r="G208" i="3"/>
  <c r="F208" i="3"/>
  <c r="E208" i="3" l="1"/>
  <c r="M62" i="3"/>
  <c r="L62" i="3"/>
  <c r="K62" i="3"/>
  <c r="J62" i="3"/>
  <c r="I62" i="3"/>
  <c r="H62" i="3"/>
  <c r="G62" i="3"/>
  <c r="M61" i="3"/>
  <c r="L61" i="3"/>
  <c r="K61" i="3"/>
  <c r="J61" i="3"/>
  <c r="I61" i="3"/>
  <c r="H61" i="3"/>
  <c r="G61" i="3"/>
  <c r="M60" i="3"/>
  <c r="L60" i="3"/>
  <c r="K60" i="3"/>
  <c r="M59" i="3"/>
  <c r="L59" i="3"/>
  <c r="K59" i="3"/>
  <c r="J59" i="3"/>
  <c r="I59" i="3"/>
  <c r="H59" i="3"/>
  <c r="G59" i="3"/>
  <c r="F62" i="3"/>
  <c r="F61" i="3"/>
  <c r="F60" i="3"/>
  <c r="F59" i="3"/>
  <c r="E125" i="3"/>
  <c r="E124" i="3"/>
  <c r="I121" i="3"/>
  <c r="E121" i="3" s="1"/>
  <c r="E122" i="3"/>
  <c r="M121" i="3"/>
  <c r="L121" i="3"/>
  <c r="K121" i="3"/>
  <c r="J121" i="3"/>
  <c r="H121" i="3"/>
  <c r="G121" i="3"/>
  <c r="F121" i="3"/>
  <c r="E123" i="3" l="1"/>
  <c r="I39" i="3" l="1"/>
  <c r="I43" i="3"/>
  <c r="E27" i="12"/>
  <c r="E24" i="12"/>
  <c r="E25" i="12"/>
  <c r="E26" i="12"/>
  <c r="E22" i="12"/>
  <c r="E21" i="12"/>
  <c r="E36" i="7"/>
  <c r="E35" i="7"/>
  <c r="E34" i="7"/>
  <c r="E33" i="7"/>
  <c r="E31" i="7"/>
  <c r="E30" i="7"/>
  <c r="E29" i="7"/>
  <c r="E28" i="7"/>
  <c r="E26" i="7"/>
  <c r="E25" i="7"/>
  <c r="E24" i="7"/>
  <c r="E23" i="7"/>
  <c r="E21" i="7"/>
  <c r="E20" i="7"/>
  <c r="E19" i="7"/>
  <c r="E18" i="7"/>
  <c r="E21" i="6"/>
  <c r="E20" i="6"/>
  <c r="E19" i="6"/>
  <c r="E18" i="6"/>
  <c r="E16" i="6"/>
  <c r="E15" i="6"/>
  <c r="E14" i="6"/>
  <c r="E123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99" i="10"/>
  <c r="E98" i="10"/>
  <c r="E97" i="10"/>
  <c r="E96" i="10"/>
  <c r="E95" i="10"/>
  <c r="E94" i="10"/>
  <c r="E93" i="10"/>
  <c r="E92" i="10"/>
  <c r="E91" i="10"/>
  <c r="E88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0" i="10"/>
  <c r="E59" i="10"/>
  <c r="E5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4" i="10"/>
  <c r="E13" i="10"/>
  <c r="E12" i="10"/>
  <c r="E134" i="5"/>
  <c r="E133" i="5"/>
  <c r="E132" i="5"/>
  <c r="E131" i="5"/>
  <c r="E130" i="5"/>
  <c r="E129" i="5"/>
  <c r="E126" i="5"/>
  <c r="E125" i="5"/>
  <c r="E124" i="5"/>
  <c r="E123" i="5"/>
  <c r="E122" i="5"/>
  <c r="E120" i="5"/>
  <c r="E111" i="5"/>
  <c r="E110" i="5"/>
  <c r="E109" i="5"/>
  <c r="E108" i="5"/>
  <c r="E107" i="5"/>
  <c r="E106" i="5"/>
  <c r="E103" i="5"/>
  <c r="E101" i="5"/>
  <c r="E100" i="5"/>
  <c r="E99" i="5"/>
  <c r="E98" i="5"/>
  <c r="E97" i="5"/>
  <c r="E96" i="5"/>
  <c r="E94" i="5"/>
  <c r="E92" i="5"/>
  <c r="E91" i="5"/>
  <c r="E90" i="5"/>
  <c r="E89" i="5"/>
  <c r="E87" i="5"/>
  <c r="E86" i="5"/>
  <c r="E85" i="5"/>
  <c r="E84" i="5"/>
  <c r="E82" i="5"/>
  <c r="E81" i="5"/>
  <c r="E80" i="5"/>
  <c r="E79" i="5"/>
  <c r="E77" i="5"/>
  <c r="E76" i="5"/>
  <c r="E75" i="5"/>
  <c r="E74" i="5"/>
  <c r="E72" i="5"/>
  <c r="E71" i="5"/>
  <c r="E70" i="5"/>
  <c r="E69" i="5"/>
  <c r="E62" i="5"/>
  <c r="E61" i="5"/>
  <c r="E60" i="5"/>
  <c r="E59" i="5"/>
  <c r="E57" i="5"/>
  <c r="E56" i="5"/>
  <c r="E55" i="5"/>
  <c r="E54" i="5"/>
  <c r="E52" i="5"/>
  <c r="E51" i="5"/>
  <c r="E50" i="5"/>
  <c r="E49" i="5"/>
  <c r="E47" i="5"/>
  <c r="E46" i="5"/>
  <c r="E45" i="5"/>
  <c r="E44" i="5"/>
  <c r="E42" i="5"/>
  <c r="E41" i="5"/>
  <c r="E40" i="5"/>
  <c r="E39" i="5"/>
  <c r="E38" i="5"/>
  <c r="E37" i="5"/>
  <c r="E36" i="5"/>
  <c r="E35" i="5"/>
  <c r="E32" i="5"/>
  <c r="E31" i="5"/>
  <c r="E30" i="5"/>
  <c r="E29" i="5"/>
  <c r="E28" i="5"/>
  <c r="E27" i="5"/>
  <c r="E26" i="5"/>
  <c r="E24" i="5"/>
  <c r="E22" i="5"/>
  <c r="E21" i="5"/>
  <c r="E20" i="5"/>
  <c r="E70" i="4"/>
  <c r="E69" i="4"/>
  <c r="E68" i="4"/>
  <c r="E67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1" i="4"/>
  <c r="E20" i="4"/>
  <c r="E19" i="4"/>
  <c r="E18" i="4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1" i="3"/>
  <c r="E220" i="3"/>
  <c r="E218" i="3"/>
  <c r="E216" i="3"/>
  <c r="E215" i="3"/>
  <c r="E207" i="3"/>
  <c r="E204" i="3"/>
  <c r="E203" i="3"/>
  <c r="E202" i="3"/>
  <c r="E201" i="3"/>
  <c r="E200" i="3"/>
  <c r="E198" i="3"/>
  <c r="E196" i="3"/>
  <c r="E195" i="3"/>
  <c r="E194" i="3"/>
  <c r="E193" i="3"/>
  <c r="E192" i="3"/>
  <c r="E191" i="3"/>
  <c r="E190" i="3"/>
  <c r="E189" i="3"/>
  <c r="E188" i="3"/>
  <c r="E186" i="3"/>
  <c r="E184" i="3"/>
  <c r="E183" i="3"/>
  <c r="E182" i="3"/>
  <c r="E181" i="3"/>
  <c r="E180" i="3"/>
  <c r="E179" i="3"/>
  <c r="E178" i="3"/>
  <c r="E176" i="3"/>
  <c r="E175" i="3"/>
  <c r="E174" i="3"/>
  <c r="E173" i="3"/>
  <c r="E172" i="3"/>
  <c r="E171" i="3"/>
  <c r="E170" i="3"/>
  <c r="E169" i="3"/>
  <c r="E167" i="3"/>
  <c r="E166" i="3"/>
  <c r="E165" i="3"/>
  <c r="E164" i="3"/>
  <c r="E163" i="3"/>
  <c r="E162" i="3"/>
  <c r="E161" i="3"/>
  <c r="E160" i="3"/>
  <c r="E158" i="3"/>
  <c r="E157" i="3"/>
  <c r="E156" i="3"/>
  <c r="E155" i="3"/>
  <c r="E154" i="3"/>
  <c r="E153" i="3"/>
  <c r="E152" i="3"/>
  <c r="E151" i="3"/>
  <c r="E149" i="3"/>
  <c r="E148" i="3"/>
  <c r="E147" i="3"/>
  <c r="E146" i="3"/>
  <c r="E145" i="3"/>
  <c r="E144" i="3"/>
  <c r="E143" i="3"/>
  <c r="E142" i="3"/>
  <c r="E140" i="3"/>
  <c r="E139" i="3"/>
  <c r="E138" i="3"/>
  <c r="E137" i="3"/>
  <c r="E120" i="3"/>
  <c r="E119" i="3"/>
  <c r="E118" i="3"/>
  <c r="E116" i="3"/>
  <c r="E114" i="3"/>
  <c r="E113" i="3"/>
  <c r="E112" i="3"/>
  <c r="E111" i="3"/>
  <c r="E110" i="3"/>
  <c r="E109" i="3"/>
  <c r="E108" i="3"/>
  <c r="E106" i="3"/>
  <c r="E104" i="3"/>
  <c r="E98" i="3"/>
  <c r="E97" i="3"/>
  <c r="E96" i="3"/>
  <c r="E95" i="3"/>
  <c r="E94" i="3"/>
  <c r="E92" i="3"/>
  <c r="E90" i="3"/>
  <c r="E89" i="3"/>
  <c r="E88" i="3"/>
  <c r="E87" i="3"/>
  <c r="E86" i="3"/>
  <c r="E84" i="3"/>
  <c r="E83" i="3"/>
  <c r="E82" i="3"/>
  <c r="E81" i="3"/>
  <c r="E80" i="3"/>
  <c r="E78" i="3"/>
  <c r="E77" i="3"/>
  <c r="E76" i="3"/>
  <c r="E75" i="3"/>
  <c r="E74" i="3"/>
  <c r="E73" i="3"/>
  <c r="E72" i="3"/>
  <c r="E70" i="3"/>
  <c r="E69" i="3"/>
  <c r="E68" i="3"/>
  <c r="E67" i="3"/>
  <c r="E66" i="3"/>
  <c r="E65" i="3"/>
  <c r="E64" i="3"/>
  <c r="E57" i="3"/>
  <c r="E56" i="3"/>
  <c r="E55" i="3"/>
  <c r="E54" i="3"/>
  <c r="E53" i="3"/>
  <c r="E51" i="3"/>
  <c r="E50" i="3"/>
  <c r="E49" i="3"/>
  <c r="E48" i="3"/>
  <c r="E47" i="3"/>
  <c r="E46" i="3"/>
  <c r="E45" i="3"/>
  <c r="E44" i="3"/>
  <c r="E43" i="3"/>
  <c r="E41" i="3"/>
  <c r="E40" i="3"/>
  <c r="E39" i="3"/>
  <c r="E38" i="3"/>
  <c r="E36" i="3"/>
  <c r="E35" i="3"/>
  <c r="E34" i="3"/>
  <c r="E33" i="3"/>
  <c r="E31" i="3"/>
  <c r="E30" i="3"/>
  <c r="E29" i="3"/>
  <c r="E28" i="3"/>
  <c r="E26" i="3"/>
  <c r="E25" i="3"/>
  <c r="E24" i="3"/>
  <c r="E23" i="3"/>
  <c r="E21" i="3"/>
  <c r="E20" i="3"/>
  <c r="E19" i="3"/>
  <c r="E18" i="3"/>
  <c r="J23" i="12"/>
  <c r="J18" i="12"/>
  <c r="J32" i="7"/>
  <c r="J27" i="7"/>
  <c r="J22" i="7"/>
  <c r="J17" i="7"/>
  <c r="J16" i="7"/>
  <c r="J15" i="7"/>
  <c r="J10" i="7" s="1"/>
  <c r="J14" i="7"/>
  <c r="J13" i="7"/>
  <c r="J12" i="7" s="1"/>
  <c r="J11" i="7"/>
  <c r="J9" i="7"/>
  <c r="J13" i="6"/>
  <c r="J12" i="6" s="1"/>
  <c r="J11" i="6"/>
  <c r="J10" i="6"/>
  <c r="J9" i="6"/>
  <c r="J2" i="10"/>
  <c r="J57" i="10"/>
  <c r="J56" i="10" s="1"/>
  <c r="M89" i="10"/>
  <c r="L89" i="10"/>
  <c r="K89" i="10"/>
  <c r="J121" i="5"/>
  <c r="I121" i="5"/>
  <c r="J128" i="5"/>
  <c r="I128" i="5"/>
  <c r="I34" i="5"/>
  <c r="I13" i="5" s="1"/>
  <c r="J4" i="10"/>
  <c r="M18" i="5"/>
  <c r="L18" i="5"/>
  <c r="K18" i="5"/>
  <c r="J19" i="5"/>
  <c r="H18" i="5"/>
  <c r="M19" i="5"/>
  <c r="L19" i="5"/>
  <c r="K19" i="5"/>
  <c r="I19" i="5"/>
  <c r="H19" i="5"/>
  <c r="G19" i="5"/>
  <c r="G18" i="5"/>
  <c r="F19" i="5"/>
  <c r="F18" i="5"/>
  <c r="E18" i="5" s="1"/>
  <c r="I64" i="5"/>
  <c r="K64" i="5"/>
  <c r="L64" i="5"/>
  <c r="M64" i="5"/>
  <c r="I65" i="5"/>
  <c r="K65" i="5"/>
  <c r="L65" i="5"/>
  <c r="M65" i="5"/>
  <c r="F66" i="5"/>
  <c r="G66" i="5"/>
  <c r="H66" i="5"/>
  <c r="I66" i="5"/>
  <c r="J66" i="5"/>
  <c r="K66" i="5"/>
  <c r="L66" i="5"/>
  <c r="M66" i="5"/>
  <c r="F67" i="5"/>
  <c r="G67" i="5"/>
  <c r="H67" i="5"/>
  <c r="I67" i="5"/>
  <c r="J67" i="5"/>
  <c r="K67" i="5"/>
  <c r="L67" i="5"/>
  <c r="M67" i="5"/>
  <c r="E12" i="12" l="1"/>
  <c r="E19" i="12"/>
  <c r="E67" i="5"/>
  <c r="E66" i="5"/>
  <c r="E19" i="5"/>
  <c r="E10" i="12"/>
  <c r="E20" i="12"/>
  <c r="E11" i="12"/>
  <c r="J17" i="12"/>
  <c r="J16" i="12"/>
  <c r="J15" i="12"/>
  <c r="J8" i="7"/>
  <c r="J7" i="7" s="1"/>
  <c r="J8" i="6"/>
  <c r="J7" i="6" s="1"/>
  <c r="L63" i="5"/>
  <c r="K63" i="5"/>
  <c r="I63" i="5"/>
  <c r="M63" i="5"/>
  <c r="J10" i="10"/>
  <c r="J1" i="10" s="1"/>
  <c r="J8" i="12" l="1"/>
  <c r="J14" i="12"/>
  <c r="J13" i="12" s="1"/>
  <c r="J33" i="5" l="1"/>
  <c r="J115" i="5"/>
  <c r="J116" i="5"/>
  <c r="J118" i="5"/>
  <c r="J117" i="5"/>
  <c r="J105" i="5"/>
  <c r="J64" i="5" s="1"/>
  <c r="J88" i="5"/>
  <c r="J83" i="5"/>
  <c r="J78" i="5"/>
  <c r="J73" i="5"/>
  <c r="J68" i="5"/>
  <c r="J3" i="10" s="1"/>
  <c r="J58" i="5"/>
  <c r="J53" i="5"/>
  <c r="J48" i="5"/>
  <c r="J43" i="5"/>
  <c r="J25" i="5"/>
  <c r="J14" i="5" s="1"/>
  <c r="J17" i="5"/>
  <c r="J16" i="5"/>
  <c r="J15" i="5"/>
  <c r="J117" i="3"/>
  <c r="J115" i="3" s="1"/>
  <c r="J68" i="4"/>
  <c r="J66" i="4" s="1"/>
  <c r="J62" i="4"/>
  <c r="J60" i="4" s="1"/>
  <c r="J47" i="4"/>
  <c r="J46" i="4" s="1"/>
  <c r="J34" i="4"/>
  <c r="J27" i="4"/>
  <c r="J26" i="4"/>
  <c r="J11" i="4" s="1"/>
  <c r="J25" i="4"/>
  <c r="J23" i="4"/>
  <c r="J8" i="4" s="1"/>
  <c r="J17" i="4"/>
  <c r="J16" i="4"/>
  <c r="J15" i="4"/>
  <c r="J12" i="4" s="1"/>
  <c r="J14" i="4"/>
  <c r="J13" i="4"/>
  <c r="M279" i="3"/>
  <c r="L279" i="3"/>
  <c r="K279" i="3"/>
  <c r="J279" i="3"/>
  <c r="I279" i="3"/>
  <c r="H279" i="3"/>
  <c r="G279" i="3"/>
  <c r="M278" i="3"/>
  <c r="L278" i="3"/>
  <c r="K278" i="3"/>
  <c r="J278" i="3"/>
  <c r="I278" i="3"/>
  <c r="H278" i="3"/>
  <c r="G278" i="3"/>
  <c r="M277" i="3"/>
  <c r="L277" i="3"/>
  <c r="K277" i="3"/>
  <c r="J277" i="3"/>
  <c r="I277" i="3"/>
  <c r="H277" i="3"/>
  <c r="G277" i="3"/>
  <c r="M276" i="3"/>
  <c r="L276" i="3"/>
  <c r="K276" i="3"/>
  <c r="J276" i="3"/>
  <c r="I276" i="3"/>
  <c r="H276" i="3"/>
  <c r="G276" i="3"/>
  <c r="F277" i="3"/>
  <c r="F278" i="3"/>
  <c r="F279" i="3"/>
  <c r="F276" i="3"/>
  <c r="M290" i="3"/>
  <c r="L290" i="3"/>
  <c r="K290" i="3"/>
  <c r="J290" i="3"/>
  <c r="I290" i="3"/>
  <c r="H290" i="3"/>
  <c r="G290" i="3"/>
  <c r="F290" i="3"/>
  <c r="M130" i="3"/>
  <c r="E130" i="3"/>
  <c r="M129" i="3"/>
  <c r="M128" i="3"/>
  <c r="M127" i="3"/>
  <c r="E127" i="3"/>
  <c r="M199" i="3"/>
  <c r="L199" i="3"/>
  <c r="K199" i="3"/>
  <c r="J199" i="3"/>
  <c r="I128" i="3"/>
  <c r="H199" i="3"/>
  <c r="G199" i="3"/>
  <c r="F199" i="3"/>
  <c r="F197" i="3" s="1"/>
  <c r="H197" i="3"/>
  <c r="M197" i="3"/>
  <c r="L197" i="3"/>
  <c r="K197" i="3"/>
  <c r="I187" i="3"/>
  <c r="E187" i="3" s="1"/>
  <c r="J197" i="3" l="1"/>
  <c r="J128" i="3"/>
  <c r="E129" i="3"/>
  <c r="I197" i="3"/>
  <c r="E197" i="3" s="1"/>
  <c r="E199" i="3"/>
  <c r="E128" i="3"/>
  <c r="J10" i="5"/>
  <c r="J119" i="5"/>
  <c r="J104" i="5"/>
  <c r="J93" i="5"/>
  <c r="J65" i="5"/>
  <c r="J9" i="5" s="1"/>
  <c r="J114" i="5"/>
  <c r="J23" i="5"/>
  <c r="J13" i="5"/>
  <c r="J11" i="5"/>
  <c r="J127" i="5"/>
  <c r="J24" i="4"/>
  <c r="J9" i="4" s="1"/>
  <c r="J32" i="4"/>
  <c r="J10" i="4"/>
  <c r="G197" i="3"/>
  <c r="J63" i="5" l="1"/>
  <c r="J8" i="5"/>
  <c r="J7" i="5" s="1"/>
  <c r="J12" i="5"/>
  <c r="J22" i="4"/>
  <c r="J7" i="4"/>
  <c r="I16" i="3" l="1"/>
  <c r="I15" i="3"/>
  <c r="I14" i="3"/>
  <c r="I13" i="3"/>
  <c r="I117" i="3"/>
  <c r="H115" i="3"/>
  <c r="M115" i="3"/>
  <c r="L115" i="3"/>
  <c r="K115" i="3"/>
  <c r="G115" i="3"/>
  <c r="F115" i="3"/>
  <c r="I107" i="3"/>
  <c r="J93" i="3"/>
  <c r="J60" i="3" s="1"/>
  <c r="I93" i="3"/>
  <c r="J42" i="3"/>
  <c r="I42" i="3"/>
  <c r="E42" i="3" s="1"/>
  <c r="I37" i="3"/>
  <c r="E37" i="3" s="1"/>
  <c r="I60" i="3" l="1"/>
  <c r="I115" i="3"/>
  <c r="E115" i="3" s="1"/>
  <c r="E117" i="3"/>
  <c r="E107" i="3"/>
  <c r="J285" i="3"/>
  <c r="J280" i="3"/>
  <c r="J270" i="3"/>
  <c r="J247" i="3"/>
  <c r="J224" i="3"/>
  <c r="J223" i="3"/>
  <c r="J222" i="3"/>
  <c r="J221" i="3"/>
  <c r="J220" i="3"/>
  <c r="J214" i="3"/>
  <c r="J213" i="3" s="1"/>
  <c r="J187" i="3"/>
  <c r="J185" i="3" s="1"/>
  <c r="J179" i="3"/>
  <c r="J177" i="3" s="1"/>
  <c r="J168" i="3"/>
  <c r="J161" i="3"/>
  <c r="J159" i="3" s="1"/>
  <c r="J151" i="3"/>
  <c r="J143" i="3"/>
  <c r="J141" i="3" s="1"/>
  <c r="J136" i="3"/>
  <c r="J107" i="3"/>
  <c r="J105" i="3" s="1"/>
  <c r="J91" i="3"/>
  <c r="J85" i="3"/>
  <c r="J81" i="3"/>
  <c r="J79" i="3" s="1"/>
  <c r="J72" i="3"/>
  <c r="J71" i="3" s="1"/>
  <c r="J65" i="3"/>
  <c r="J63" i="3" s="1"/>
  <c r="J52" i="3"/>
  <c r="J47" i="3"/>
  <c r="J37" i="3"/>
  <c r="J32" i="3"/>
  <c r="J27" i="3"/>
  <c r="J17" i="3"/>
  <c r="J16" i="3"/>
  <c r="J11" i="3" s="1"/>
  <c r="J15" i="3"/>
  <c r="J14" i="3"/>
  <c r="J13" i="3"/>
  <c r="J10" i="3"/>
  <c r="J275" i="3" l="1"/>
  <c r="J219" i="3"/>
  <c r="J150" i="3"/>
  <c r="J8" i="3"/>
  <c r="J12" i="3"/>
  <c r="J126" i="3"/>
  <c r="K15" i="10"/>
  <c r="K11" i="10" s="1"/>
  <c r="J9" i="3" l="1"/>
  <c r="J7" i="3" s="1"/>
  <c r="J58" i="3"/>
  <c r="G23" i="12"/>
  <c r="I23" i="12"/>
  <c r="G16" i="12" l="1"/>
  <c r="F17" i="12"/>
  <c r="K23" i="12"/>
  <c r="M23" i="12"/>
  <c r="K18" i="12"/>
  <c r="F16" i="12"/>
  <c r="I17" i="12"/>
  <c r="L17" i="12"/>
  <c r="I16" i="12"/>
  <c r="H18" i="12"/>
  <c r="I15" i="12"/>
  <c r="L16" i="12"/>
  <c r="M17" i="12"/>
  <c r="G17" i="12"/>
  <c r="M16" i="12"/>
  <c r="L15" i="12"/>
  <c r="L14" i="12"/>
  <c r="G14" i="12"/>
  <c r="M15" i="12"/>
  <c r="G18" i="12"/>
  <c r="H17" i="12"/>
  <c r="F18" i="12"/>
  <c r="H16" i="12"/>
  <c r="M18" i="12"/>
  <c r="K15" i="12"/>
  <c r="L23" i="12"/>
  <c r="I18" i="12"/>
  <c r="E18" i="12" l="1"/>
  <c r="K16" i="12"/>
  <c r="E16" i="12" s="1"/>
  <c r="K17" i="12"/>
  <c r="E17" i="12" s="1"/>
  <c r="G15" i="12"/>
  <c r="K14" i="12"/>
  <c r="M14" i="12"/>
  <c r="M13" i="12" s="1"/>
  <c r="H14" i="12"/>
  <c r="H23" i="12"/>
  <c r="M8" i="12" l="1"/>
  <c r="F15" i="12"/>
  <c r="E15" i="12" s="1"/>
  <c r="H15" i="12"/>
  <c r="I14" i="12"/>
  <c r="I8" i="12"/>
  <c r="G13" i="12"/>
  <c r="G8" i="12"/>
  <c r="K13" i="12"/>
  <c r="K8" i="12"/>
  <c r="L8" i="12"/>
  <c r="L13" i="12"/>
  <c r="I13" i="12" l="1"/>
  <c r="E14" i="12"/>
  <c r="H13" i="12"/>
  <c r="H8" i="12"/>
  <c r="F8" i="12" l="1"/>
  <c r="E8" i="12" s="1"/>
  <c r="F23" i="12"/>
  <c r="E23" i="12" s="1"/>
  <c r="F13" i="12" l="1"/>
  <c r="E13" i="12" s="1"/>
  <c r="K124" i="10" l="1"/>
  <c r="L124" i="10"/>
  <c r="I57" i="10"/>
  <c r="K100" i="10"/>
  <c r="L100" i="10"/>
  <c r="M57" i="10"/>
  <c r="L15" i="10"/>
  <c r="L11" i="10" s="1"/>
  <c r="I10" i="10"/>
  <c r="I1" i="10" s="1"/>
  <c r="M25" i="5"/>
  <c r="L25" i="5"/>
  <c r="K25" i="5"/>
  <c r="I25" i="5"/>
  <c r="H25" i="5"/>
  <c r="M26" i="4"/>
  <c r="L26" i="4"/>
  <c r="K26" i="4"/>
  <c r="M25" i="4"/>
  <c r="L25" i="4"/>
  <c r="K25" i="4"/>
  <c r="M24" i="4"/>
  <c r="L24" i="4"/>
  <c r="K24" i="4"/>
  <c r="M23" i="4"/>
  <c r="L23" i="4"/>
  <c r="K23" i="4"/>
  <c r="I24" i="4"/>
  <c r="E24" i="4" s="1"/>
  <c r="I25" i="4"/>
  <c r="E25" i="4" s="1"/>
  <c r="I26" i="4"/>
  <c r="E26" i="4" s="1"/>
  <c r="I23" i="4"/>
  <c r="E23" i="4" s="1"/>
  <c r="H68" i="4"/>
  <c r="G68" i="4"/>
  <c r="G66" i="4" s="1"/>
  <c r="F68" i="4"/>
  <c r="M66" i="4"/>
  <c r="L66" i="4"/>
  <c r="K66" i="4"/>
  <c r="I66" i="4"/>
  <c r="E66" i="4" s="1"/>
  <c r="H66" i="4"/>
  <c r="F66" i="4"/>
  <c r="I14" i="5" l="1"/>
  <c r="K57" i="10"/>
  <c r="L57" i="10"/>
  <c r="M285" i="3" l="1"/>
  <c r="L285" i="3"/>
  <c r="K285" i="3"/>
  <c r="I285" i="3"/>
  <c r="H285" i="3"/>
  <c r="G285" i="3"/>
  <c r="M280" i="3"/>
  <c r="L280" i="3"/>
  <c r="K280" i="3"/>
  <c r="I280" i="3"/>
  <c r="H280" i="3"/>
  <c r="G280" i="3"/>
  <c r="M214" i="3"/>
  <c r="L214" i="3"/>
  <c r="K214" i="3"/>
  <c r="I214" i="3"/>
  <c r="E214" i="3" s="1"/>
  <c r="H214" i="3"/>
  <c r="H213" i="3" s="1"/>
  <c r="G214" i="3"/>
  <c r="F214" i="3"/>
  <c r="G275" i="3" l="1"/>
  <c r="F285" i="3"/>
  <c r="L275" i="3"/>
  <c r="K275" i="3"/>
  <c r="I275" i="3"/>
  <c r="E275" i="3" s="1"/>
  <c r="H275" i="3"/>
  <c r="M275" i="3"/>
  <c r="H16" i="7"/>
  <c r="H11" i="7" s="1"/>
  <c r="H15" i="7"/>
  <c r="H14" i="7"/>
  <c r="H13" i="7"/>
  <c r="H8" i="7" s="1"/>
  <c r="H17" i="7"/>
  <c r="H22" i="7"/>
  <c r="H27" i="7"/>
  <c r="H32" i="7"/>
  <c r="H13" i="6"/>
  <c r="H12" i="6" s="1"/>
  <c r="H11" i="6"/>
  <c r="H10" i="6"/>
  <c r="H9" i="6"/>
  <c r="H90" i="10"/>
  <c r="H69" i="5"/>
  <c r="H65" i="5"/>
  <c r="G65" i="5"/>
  <c r="H105" i="5"/>
  <c r="H104" i="5" s="1"/>
  <c r="G64" i="5"/>
  <c r="G8" i="5" s="1"/>
  <c r="G90" i="10"/>
  <c r="E90" i="10" s="1"/>
  <c r="M4" i="10"/>
  <c r="L4" i="10"/>
  <c r="K4" i="10"/>
  <c r="I4" i="10"/>
  <c r="H4" i="10"/>
  <c r="G4" i="10"/>
  <c r="F4" i="10"/>
  <c r="H101" i="10"/>
  <c r="H128" i="5"/>
  <c r="H127" i="5" s="1"/>
  <c r="H121" i="5"/>
  <c r="H116" i="5" s="1"/>
  <c r="G121" i="5"/>
  <c r="H118" i="5"/>
  <c r="H117" i="5"/>
  <c r="H64" i="5" l="1"/>
  <c r="H63" i="5"/>
  <c r="G63" i="5"/>
  <c r="F280" i="3"/>
  <c r="H9" i="7"/>
  <c r="H10" i="7"/>
  <c r="H12" i="7"/>
  <c r="H8" i="6"/>
  <c r="H119" i="5"/>
  <c r="H115" i="5"/>
  <c r="H114" i="5" s="1"/>
  <c r="F275" i="3" l="1"/>
  <c r="H7" i="7"/>
  <c r="H7" i="6"/>
  <c r="H93" i="5" l="1"/>
  <c r="H88" i="5"/>
  <c r="H83" i="5"/>
  <c r="H78" i="5"/>
  <c r="H73" i="5"/>
  <c r="H68" i="5"/>
  <c r="H61" i="10"/>
  <c r="H15" i="10"/>
  <c r="H17" i="5"/>
  <c r="H11" i="10" l="1"/>
  <c r="H10" i="10" s="1"/>
  <c r="H1" i="10" s="1"/>
  <c r="H57" i="10"/>
  <c r="H56" i="10" s="1"/>
  <c r="H3" i="10" s="1"/>
  <c r="E4" i="10" l="1"/>
  <c r="H2" i="10"/>
  <c r="H58" i="5"/>
  <c r="H53" i="5"/>
  <c r="H48" i="5"/>
  <c r="H43" i="5"/>
  <c r="H34" i="5"/>
  <c r="H16" i="5"/>
  <c r="H15" i="5"/>
  <c r="H23" i="5" l="1"/>
  <c r="H10" i="5"/>
  <c r="H13" i="5"/>
  <c r="H8" i="5" s="1"/>
  <c r="H11" i="5"/>
  <c r="H33" i="5"/>
  <c r="H14" i="5"/>
  <c r="H47" i="4"/>
  <c r="H46" i="4" s="1"/>
  <c r="H62" i="4"/>
  <c r="H60" i="4" s="1"/>
  <c r="H34" i="4"/>
  <c r="H32" i="4" s="1"/>
  <c r="I32" i="4"/>
  <c r="E32" i="4" s="1"/>
  <c r="K32" i="4"/>
  <c r="L32" i="4"/>
  <c r="M32" i="4"/>
  <c r="H27" i="4"/>
  <c r="H26" i="4"/>
  <c r="H25" i="4"/>
  <c r="H10" i="4" s="1"/>
  <c r="H17" i="4"/>
  <c r="H16" i="4"/>
  <c r="H15" i="4"/>
  <c r="H14" i="4"/>
  <c r="H13" i="4"/>
  <c r="H110" i="3"/>
  <c r="H270" i="3"/>
  <c r="H247" i="3"/>
  <c r="H223" i="3"/>
  <c r="H222" i="3"/>
  <c r="H221" i="3"/>
  <c r="H220" i="3"/>
  <c r="H224" i="3"/>
  <c r="H187" i="3"/>
  <c r="H185" i="3" s="1"/>
  <c r="H179" i="3"/>
  <c r="H177" i="3" s="1"/>
  <c r="H168" i="3"/>
  <c r="H161" i="3"/>
  <c r="H159" i="3" s="1"/>
  <c r="H151" i="3"/>
  <c r="H150" i="3" s="1"/>
  <c r="H143" i="3"/>
  <c r="H141" i="3" s="1"/>
  <c r="H136" i="3"/>
  <c r="H107" i="3"/>
  <c r="H105" i="3" s="1"/>
  <c r="H60" i="3"/>
  <c r="H85" i="3"/>
  <c r="G85" i="3"/>
  <c r="H81" i="3"/>
  <c r="G81" i="3"/>
  <c r="H72" i="3"/>
  <c r="H71" i="3" s="1"/>
  <c r="H12" i="4" l="1"/>
  <c r="H9" i="5"/>
  <c r="H7" i="5" s="1"/>
  <c r="H91" i="3"/>
  <c r="H79" i="3"/>
  <c r="H12" i="5"/>
  <c r="H23" i="4"/>
  <c r="H8" i="4" s="1"/>
  <c r="H24" i="4"/>
  <c r="H9" i="4" s="1"/>
  <c r="H11" i="4"/>
  <c r="H219" i="3"/>
  <c r="H7" i="4" l="1"/>
  <c r="H22" i="4"/>
  <c r="H126" i="3"/>
  <c r="H65" i="3" l="1"/>
  <c r="H52" i="3"/>
  <c r="H47" i="3"/>
  <c r="H42" i="3"/>
  <c r="H37" i="3"/>
  <c r="H32" i="3"/>
  <c r="H27" i="3"/>
  <c r="H17" i="3"/>
  <c r="H16" i="3"/>
  <c r="H11" i="3" s="1"/>
  <c r="H15" i="3"/>
  <c r="H10" i="3" s="1"/>
  <c r="H14" i="3"/>
  <c r="H13" i="3"/>
  <c r="H8" i="3" s="1"/>
  <c r="H63" i="3" l="1"/>
  <c r="H9" i="3"/>
  <c r="H12" i="3"/>
  <c r="M32" i="7"/>
  <c r="L32" i="7"/>
  <c r="K32" i="7"/>
  <c r="I32" i="7"/>
  <c r="E32" i="7" s="1"/>
  <c r="G32" i="7"/>
  <c r="F32" i="7"/>
  <c r="M27" i="7"/>
  <c r="L27" i="7"/>
  <c r="K27" i="7"/>
  <c r="I27" i="7"/>
  <c r="E27" i="7" s="1"/>
  <c r="G27" i="7"/>
  <c r="F27" i="7"/>
  <c r="M22" i="7"/>
  <c r="L22" i="7"/>
  <c r="K22" i="7"/>
  <c r="I22" i="7"/>
  <c r="E22" i="7" s="1"/>
  <c r="G22" i="7"/>
  <c r="F22" i="7"/>
  <c r="M17" i="7"/>
  <c r="L17" i="7"/>
  <c r="K17" i="7"/>
  <c r="I17" i="7"/>
  <c r="E17" i="7" s="1"/>
  <c r="G17" i="7"/>
  <c r="M16" i="7"/>
  <c r="M11" i="7" s="1"/>
  <c r="L16" i="7"/>
  <c r="L11" i="7" s="1"/>
  <c r="K16" i="7"/>
  <c r="K11" i="7" s="1"/>
  <c r="I16" i="7"/>
  <c r="G16" i="7"/>
  <c r="G11" i="7" s="1"/>
  <c r="F16" i="7"/>
  <c r="M15" i="7"/>
  <c r="L15" i="7"/>
  <c r="L10" i="7" s="1"/>
  <c r="K15" i="7"/>
  <c r="I15" i="7"/>
  <c r="E15" i="7" s="1"/>
  <c r="G15" i="7"/>
  <c r="F15" i="7"/>
  <c r="M14" i="7"/>
  <c r="M9" i="7" s="1"/>
  <c r="L14" i="7"/>
  <c r="K14" i="7"/>
  <c r="K9" i="7" s="1"/>
  <c r="I14" i="7"/>
  <c r="E14" i="7" s="1"/>
  <c r="G14" i="7"/>
  <c r="G9" i="7" s="1"/>
  <c r="F14" i="7"/>
  <c r="F9" i="7" s="1"/>
  <c r="M13" i="7"/>
  <c r="M8" i="7" s="1"/>
  <c r="L13" i="7"/>
  <c r="L8" i="7" s="1"/>
  <c r="K13" i="7"/>
  <c r="K12" i="7" s="1"/>
  <c r="I13" i="7"/>
  <c r="E13" i="7" s="1"/>
  <c r="G13" i="7"/>
  <c r="F13" i="7"/>
  <c r="M10" i="7"/>
  <c r="I10" i="7"/>
  <c r="E10" i="7" s="1"/>
  <c r="G10" i="7"/>
  <c r="L9" i="7"/>
  <c r="M17" i="6"/>
  <c r="L17" i="6"/>
  <c r="K17" i="6"/>
  <c r="I17" i="6"/>
  <c r="E17" i="6" s="1"/>
  <c r="G17" i="6"/>
  <c r="F17" i="6"/>
  <c r="M13" i="6"/>
  <c r="L13" i="6"/>
  <c r="L8" i="6" s="1"/>
  <c r="K13" i="6"/>
  <c r="K8" i="6" s="1"/>
  <c r="I13" i="6"/>
  <c r="E13" i="6" s="1"/>
  <c r="G13" i="6"/>
  <c r="F13" i="6"/>
  <c r="F12" i="6" s="1"/>
  <c r="M12" i="6"/>
  <c r="G12" i="6"/>
  <c r="M11" i="6"/>
  <c r="L11" i="6"/>
  <c r="K11" i="6"/>
  <c r="I11" i="6"/>
  <c r="E11" i="6" s="1"/>
  <c r="G11" i="6"/>
  <c r="F11" i="6"/>
  <c r="M10" i="6"/>
  <c r="L10" i="6"/>
  <c r="K10" i="6"/>
  <c r="I10" i="6"/>
  <c r="E10" i="6" s="1"/>
  <c r="G10" i="6"/>
  <c r="F10" i="6"/>
  <c r="M9" i="6"/>
  <c r="L9" i="6"/>
  <c r="K9" i="6"/>
  <c r="I9" i="6"/>
  <c r="E9" i="6" s="1"/>
  <c r="G9" i="6"/>
  <c r="F9" i="6"/>
  <c r="M8" i="6"/>
  <c r="G8" i="6"/>
  <c r="G128" i="5"/>
  <c r="G127" i="5" s="1"/>
  <c r="F128" i="5"/>
  <c r="E128" i="5" s="1"/>
  <c r="M127" i="5"/>
  <c r="L127" i="5"/>
  <c r="K127" i="5"/>
  <c r="I127" i="5"/>
  <c r="F121" i="5"/>
  <c r="E121" i="5" s="1"/>
  <c r="M119" i="5"/>
  <c r="L119" i="5"/>
  <c r="K119" i="5"/>
  <c r="I119" i="5"/>
  <c r="G119" i="5"/>
  <c r="M118" i="5"/>
  <c r="L118" i="5"/>
  <c r="K118" i="5"/>
  <c r="I118" i="5"/>
  <c r="G118" i="5"/>
  <c r="F118" i="5"/>
  <c r="M117" i="5"/>
  <c r="L117" i="5"/>
  <c r="K117" i="5"/>
  <c r="I117" i="5"/>
  <c r="G117" i="5"/>
  <c r="F117" i="5"/>
  <c r="M116" i="5"/>
  <c r="L116" i="5"/>
  <c r="K116" i="5"/>
  <c r="I116" i="5"/>
  <c r="G116" i="5"/>
  <c r="M115" i="5"/>
  <c r="L115" i="5"/>
  <c r="K115" i="5"/>
  <c r="I115" i="5"/>
  <c r="G115" i="5"/>
  <c r="F115" i="5"/>
  <c r="F105" i="5"/>
  <c r="E105" i="5" s="1"/>
  <c r="M104" i="5"/>
  <c r="L104" i="5"/>
  <c r="K104" i="5"/>
  <c r="G104" i="5"/>
  <c r="F95" i="5"/>
  <c r="E95" i="5" s="1"/>
  <c r="M93" i="5"/>
  <c r="L93" i="5"/>
  <c r="K93" i="5"/>
  <c r="G93" i="5"/>
  <c r="M88" i="5"/>
  <c r="L88" i="5"/>
  <c r="K88" i="5"/>
  <c r="I88" i="5"/>
  <c r="G88" i="5"/>
  <c r="F88" i="5"/>
  <c r="M83" i="5"/>
  <c r="L83" i="5"/>
  <c r="K83" i="5"/>
  <c r="I83" i="5"/>
  <c r="G83" i="5"/>
  <c r="F83" i="5"/>
  <c r="M78" i="5"/>
  <c r="L78" i="5"/>
  <c r="K78" i="5"/>
  <c r="I78" i="5"/>
  <c r="G78" i="5"/>
  <c r="F78" i="5"/>
  <c r="M73" i="5"/>
  <c r="L73" i="5"/>
  <c r="K73" i="5"/>
  <c r="I73" i="5"/>
  <c r="G73" i="5"/>
  <c r="F73" i="5"/>
  <c r="M68" i="5"/>
  <c r="L68" i="5"/>
  <c r="K68" i="5"/>
  <c r="I68" i="5"/>
  <c r="G68" i="5"/>
  <c r="F68" i="5"/>
  <c r="M58" i="5"/>
  <c r="L58" i="5"/>
  <c r="I58" i="5"/>
  <c r="G58" i="5"/>
  <c r="F58" i="5"/>
  <c r="M53" i="5"/>
  <c r="L53" i="5"/>
  <c r="K53" i="5" s="1"/>
  <c r="I53" i="5"/>
  <c r="G53" i="5"/>
  <c r="F53" i="5"/>
  <c r="M48" i="5"/>
  <c r="L48" i="5"/>
  <c r="I48" i="5"/>
  <c r="G48" i="5"/>
  <c r="F48" i="5"/>
  <c r="M43" i="5"/>
  <c r="L43" i="5"/>
  <c r="I43" i="5"/>
  <c r="G43" i="5"/>
  <c r="F43" i="5"/>
  <c r="M34" i="5"/>
  <c r="M33" i="5" s="1"/>
  <c r="L34" i="5"/>
  <c r="L33" i="5" s="1"/>
  <c r="K34" i="5"/>
  <c r="K33" i="5" s="1"/>
  <c r="I33" i="5"/>
  <c r="G34" i="5"/>
  <c r="G13" i="5" s="1"/>
  <c r="F34" i="5"/>
  <c r="K23" i="5"/>
  <c r="I23" i="5"/>
  <c r="G25" i="5"/>
  <c r="G14" i="5" s="1"/>
  <c r="F25" i="5"/>
  <c r="M23" i="5"/>
  <c r="L23" i="5"/>
  <c r="M17" i="5"/>
  <c r="L17" i="5"/>
  <c r="K17" i="5"/>
  <c r="G17" i="5"/>
  <c r="F17" i="5"/>
  <c r="M16" i="5"/>
  <c r="L16" i="5"/>
  <c r="L11" i="5" s="1"/>
  <c r="K16" i="5"/>
  <c r="I16" i="5"/>
  <c r="G16" i="5"/>
  <c r="F16" i="5"/>
  <c r="M15" i="5"/>
  <c r="L15" i="5"/>
  <c r="K15" i="5"/>
  <c r="I15" i="5"/>
  <c r="G15" i="5"/>
  <c r="F15" i="5"/>
  <c r="M14" i="5"/>
  <c r="L14" i="5"/>
  <c r="G62" i="4"/>
  <c r="G60" i="4" s="1"/>
  <c r="F62" i="4"/>
  <c r="M60" i="4"/>
  <c r="L60" i="4"/>
  <c r="K60" i="4"/>
  <c r="I60" i="4"/>
  <c r="E60" i="4" s="1"/>
  <c r="F53" i="4"/>
  <c r="G47" i="4"/>
  <c r="G46" i="4" s="1"/>
  <c r="M46" i="4"/>
  <c r="L46" i="4"/>
  <c r="K46" i="4"/>
  <c r="I46" i="4"/>
  <c r="E46" i="4" s="1"/>
  <c r="F39" i="4"/>
  <c r="F38" i="4"/>
  <c r="G34" i="4"/>
  <c r="G32" i="4"/>
  <c r="M27" i="4"/>
  <c r="L27" i="4"/>
  <c r="K27" i="4"/>
  <c r="I27" i="4"/>
  <c r="E27" i="4" s="1"/>
  <c r="G27" i="4"/>
  <c r="F27" i="4"/>
  <c r="G26" i="4"/>
  <c r="F26" i="4"/>
  <c r="G25" i="4"/>
  <c r="F25" i="4"/>
  <c r="M22" i="4"/>
  <c r="G23" i="4"/>
  <c r="M17" i="4"/>
  <c r="L17" i="4"/>
  <c r="K17" i="4"/>
  <c r="I17" i="4"/>
  <c r="E17" i="4" s="1"/>
  <c r="G17" i="4"/>
  <c r="F17" i="4"/>
  <c r="M16" i="4"/>
  <c r="L16" i="4"/>
  <c r="K16" i="4"/>
  <c r="K11" i="4" s="1"/>
  <c r="I16" i="4"/>
  <c r="G16" i="4"/>
  <c r="F16" i="4"/>
  <c r="M15" i="4"/>
  <c r="M10" i="4" s="1"/>
  <c r="L15" i="4"/>
  <c r="L10" i="4" s="1"/>
  <c r="K15" i="4"/>
  <c r="I15" i="4"/>
  <c r="G15" i="4"/>
  <c r="F15" i="4"/>
  <c r="M14" i="4"/>
  <c r="M9" i="4" s="1"/>
  <c r="L14" i="4"/>
  <c r="K14" i="4"/>
  <c r="K9" i="4" s="1"/>
  <c r="I14" i="4"/>
  <c r="E14" i="4" s="1"/>
  <c r="G14" i="4"/>
  <c r="F14" i="4"/>
  <c r="M13" i="4"/>
  <c r="L13" i="4"/>
  <c r="L8" i="4" s="1"/>
  <c r="K13" i="4"/>
  <c r="K8" i="4" s="1"/>
  <c r="I13" i="4"/>
  <c r="E13" i="4" s="1"/>
  <c r="G13" i="4"/>
  <c r="F13" i="4"/>
  <c r="M11" i="4"/>
  <c r="G11" i="4"/>
  <c r="L9" i="4"/>
  <c r="I8" i="4"/>
  <c r="E8" i="4" s="1"/>
  <c r="M270" i="3"/>
  <c r="L270" i="3"/>
  <c r="K270" i="3"/>
  <c r="I270" i="3"/>
  <c r="G270" i="3"/>
  <c r="F270" i="3"/>
  <c r="F248" i="3"/>
  <c r="M247" i="3"/>
  <c r="L247" i="3"/>
  <c r="K247" i="3"/>
  <c r="I247" i="3"/>
  <c r="G247" i="3"/>
  <c r="F226" i="3"/>
  <c r="M224" i="3"/>
  <c r="L224" i="3"/>
  <c r="K224" i="3"/>
  <c r="I224" i="3"/>
  <c r="E224" i="3" s="1"/>
  <c r="G224" i="3"/>
  <c r="M223" i="3"/>
  <c r="M217" i="3" s="1"/>
  <c r="L223" i="3"/>
  <c r="L217" i="3" s="1"/>
  <c r="K223" i="3"/>
  <c r="K217" i="3" s="1"/>
  <c r="I223" i="3"/>
  <c r="G223" i="3"/>
  <c r="F223" i="3"/>
  <c r="M222" i="3"/>
  <c r="M216" i="3" s="1"/>
  <c r="L222" i="3"/>
  <c r="K222" i="3"/>
  <c r="I222" i="3"/>
  <c r="E222" i="3" s="1"/>
  <c r="G222" i="3"/>
  <c r="F222" i="3"/>
  <c r="M221" i="3"/>
  <c r="M215" i="3" s="1"/>
  <c r="L221" i="3"/>
  <c r="K221" i="3"/>
  <c r="G221" i="3"/>
  <c r="F221" i="3"/>
  <c r="M220" i="3"/>
  <c r="L220" i="3"/>
  <c r="K220" i="3"/>
  <c r="G220" i="3"/>
  <c r="F220" i="3"/>
  <c r="G187" i="3"/>
  <c r="M185" i="3"/>
  <c r="L185" i="3"/>
  <c r="K185" i="3"/>
  <c r="I185" i="3"/>
  <c r="E185" i="3" s="1"/>
  <c r="F185" i="3"/>
  <c r="G179" i="3"/>
  <c r="F179" i="3"/>
  <c r="M177" i="3"/>
  <c r="L177" i="3"/>
  <c r="K177" i="3"/>
  <c r="I177" i="3"/>
  <c r="E177" i="3" s="1"/>
  <c r="F169" i="3"/>
  <c r="M168" i="3"/>
  <c r="L168" i="3"/>
  <c r="K168" i="3"/>
  <c r="I168" i="3"/>
  <c r="E168" i="3" s="1"/>
  <c r="G168" i="3"/>
  <c r="F161" i="3"/>
  <c r="M159" i="3"/>
  <c r="L159" i="3"/>
  <c r="K159" i="3"/>
  <c r="I159" i="3"/>
  <c r="E159" i="3" s="1"/>
  <c r="G159" i="3"/>
  <c r="G151" i="3"/>
  <c r="G150" i="3" s="1"/>
  <c r="F151" i="3"/>
  <c r="M150" i="3"/>
  <c r="L150" i="3"/>
  <c r="K150" i="3"/>
  <c r="I150" i="3"/>
  <c r="E150" i="3" s="1"/>
  <c r="G143" i="3"/>
  <c r="F143" i="3"/>
  <c r="M141" i="3"/>
  <c r="L141" i="3"/>
  <c r="K141" i="3"/>
  <c r="I141" i="3"/>
  <c r="E141" i="3" s="1"/>
  <c r="G141" i="3"/>
  <c r="M136" i="3"/>
  <c r="L136" i="3"/>
  <c r="K136" i="3"/>
  <c r="I136" i="3"/>
  <c r="E136" i="3" s="1"/>
  <c r="G136" i="3"/>
  <c r="F136" i="3"/>
  <c r="E135" i="3"/>
  <c r="E134" i="3"/>
  <c r="E133" i="3"/>
  <c r="E132" i="3"/>
  <c r="M131" i="3"/>
  <c r="L131" i="3"/>
  <c r="K131" i="3"/>
  <c r="I131" i="3"/>
  <c r="G131" i="3"/>
  <c r="F131" i="3"/>
  <c r="G107" i="3"/>
  <c r="M105" i="3"/>
  <c r="L105" i="3"/>
  <c r="K105" i="3"/>
  <c r="I105" i="3"/>
  <c r="E105" i="3" s="1"/>
  <c r="F105" i="3"/>
  <c r="G93" i="3"/>
  <c r="F93" i="3"/>
  <c r="M91" i="3"/>
  <c r="L91" i="3"/>
  <c r="K91" i="3"/>
  <c r="I91" i="3"/>
  <c r="F86" i="3"/>
  <c r="M85" i="3"/>
  <c r="L85" i="3"/>
  <c r="K85" i="3"/>
  <c r="I85" i="3"/>
  <c r="E85" i="3" s="1"/>
  <c r="F81" i="3"/>
  <c r="M79" i="3"/>
  <c r="L79" i="3"/>
  <c r="K79" i="3"/>
  <c r="I79" i="3"/>
  <c r="E79" i="3" s="1"/>
  <c r="G79" i="3"/>
  <c r="G72" i="3"/>
  <c r="F72" i="3"/>
  <c r="M71" i="3"/>
  <c r="L71" i="3"/>
  <c r="K71" i="3"/>
  <c r="I71" i="3"/>
  <c r="E71" i="3" s="1"/>
  <c r="G65" i="3"/>
  <c r="F65" i="3"/>
  <c r="F63" i="3" s="1"/>
  <c r="M63" i="3"/>
  <c r="L63" i="3"/>
  <c r="K63" i="3"/>
  <c r="I63" i="3"/>
  <c r="E63" i="3" s="1"/>
  <c r="E61" i="3"/>
  <c r="E59" i="3"/>
  <c r="F53" i="3"/>
  <c r="M52" i="3"/>
  <c r="L52" i="3"/>
  <c r="K52" i="3"/>
  <c r="I52" i="3"/>
  <c r="E52" i="3" s="1"/>
  <c r="G52" i="3"/>
  <c r="G47" i="3"/>
  <c r="G42" i="3"/>
  <c r="G37" i="3"/>
  <c r="M32" i="3"/>
  <c r="L32" i="3"/>
  <c r="K32" i="3"/>
  <c r="I32" i="3"/>
  <c r="E32" i="3" s="1"/>
  <c r="G32" i="3"/>
  <c r="F32" i="3"/>
  <c r="M27" i="3"/>
  <c r="L27" i="3"/>
  <c r="K27" i="3"/>
  <c r="I27" i="3"/>
  <c r="E27" i="3" s="1"/>
  <c r="G27" i="3"/>
  <c r="F27" i="3"/>
  <c r="M22" i="3"/>
  <c r="L22" i="3"/>
  <c r="K22" i="3"/>
  <c r="I22" i="3"/>
  <c r="E22" i="3" s="1"/>
  <c r="G22" i="3"/>
  <c r="F22" i="3"/>
  <c r="M17" i="3"/>
  <c r="L17" i="3"/>
  <c r="K17" i="3"/>
  <c r="I17" i="3"/>
  <c r="E17" i="3" s="1"/>
  <c r="G17" i="3"/>
  <c r="F17" i="3"/>
  <c r="M16" i="3"/>
  <c r="L16" i="3"/>
  <c r="K16" i="3"/>
  <c r="G16" i="3"/>
  <c r="G11" i="3" s="1"/>
  <c r="F16" i="3"/>
  <c r="M15" i="3"/>
  <c r="L15" i="3"/>
  <c r="K15" i="3"/>
  <c r="G15" i="3"/>
  <c r="F15" i="3"/>
  <c r="M14" i="3"/>
  <c r="M9" i="3" s="1"/>
  <c r="L14" i="3"/>
  <c r="K14" i="3"/>
  <c r="I9" i="3"/>
  <c r="G14" i="3"/>
  <c r="F14" i="3"/>
  <c r="M13" i="3"/>
  <c r="M8" i="3" s="1"/>
  <c r="L13" i="3"/>
  <c r="L8" i="3" s="1"/>
  <c r="K13" i="3"/>
  <c r="E13" i="3" s="1"/>
  <c r="G13" i="3"/>
  <c r="E16" i="3" l="1"/>
  <c r="G91" i="3"/>
  <c r="E91" i="3" s="1"/>
  <c r="G60" i="3"/>
  <c r="E60" i="3" s="1"/>
  <c r="E93" i="3"/>
  <c r="I11" i="7"/>
  <c r="E11" i="7" s="1"/>
  <c r="E16" i="7"/>
  <c r="E118" i="5"/>
  <c r="F13" i="5"/>
  <c r="E34" i="5"/>
  <c r="E43" i="5"/>
  <c r="E78" i="5"/>
  <c r="E117" i="5"/>
  <c r="E53" i="5"/>
  <c r="E73" i="5"/>
  <c r="F23" i="5"/>
  <c r="E23" i="5" s="1"/>
  <c r="E25" i="5"/>
  <c r="E68" i="5"/>
  <c r="E88" i="5"/>
  <c r="M13" i="5"/>
  <c r="M12" i="5" s="1"/>
  <c r="E83" i="5"/>
  <c r="E115" i="5"/>
  <c r="E16" i="5"/>
  <c r="E15" i="5"/>
  <c r="I12" i="5"/>
  <c r="I10" i="4"/>
  <c r="E10" i="4" s="1"/>
  <c r="E15" i="4"/>
  <c r="I11" i="4"/>
  <c r="E11" i="4" s="1"/>
  <c r="E16" i="4"/>
  <c r="E62" i="3"/>
  <c r="E15" i="3"/>
  <c r="E14" i="3"/>
  <c r="I217" i="3"/>
  <c r="E217" i="3" s="1"/>
  <c r="E223" i="3"/>
  <c r="F34" i="4"/>
  <c r="F60" i="4"/>
  <c r="G24" i="4"/>
  <c r="G22" i="4" s="1"/>
  <c r="G9" i="4"/>
  <c r="G10" i="4"/>
  <c r="F47" i="4"/>
  <c r="M7" i="6"/>
  <c r="I11" i="5"/>
  <c r="I10" i="5"/>
  <c r="F33" i="5"/>
  <c r="E33" i="5" s="1"/>
  <c r="G33" i="5"/>
  <c r="F64" i="5"/>
  <c r="E64" i="5" s="1"/>
  <c r="F65" i="5"/>
  <c r="E65" i="5" s="1"/>
  <c r="K43" i="5"/>
  <c r="L10" i="5"/>
  <c r="F10" i="4"/>
  <c r="K12" i="4"/>
  <c r="L12" i="4"/>
  <c r="G10" i="3"/>
  <c r="K11" i="3"/>
  <c r="F10" i="3"/>
  <c r="I11" i="3"/>
  <c r="I10" i="3"/>
  <c r="K10" i="3"/>
  <c r="M11" i="3"/>
  <c r="L11" i="3"/>
  <c r="L13" i="5"/>
  <c r="L8" i="5" s="1"/>
  <c r="F11" i="7"/>
  <c r="F10" i="7"/>
  <c r="G12" i="7"/>
  <c r="G10" i="5"/>
  <c r="K11" i="5"/>
  <c r="M10" i="5"/>
  <c r="L10" i="3"/>
  <c r="F141" i="3"/>
  <c r="F150" i="3"/>
  <c r="K8" i="3"/>
  <c r="M9" i="5"/>
  <c r="L9" i="5"/>
  <c r="K10" i="5"/>
  <c r="M11" i="5"/>
  <c r="I9" i="5"/>
  <c r="F104" i="5"/>
  <c r="E104" i="5" s="1"/>
  <c r="K14" i="5"/>
  <c r="K9" i="5" s="1"/>
  <c r="I114" i="5"/>
  <c r="F127" i="5"/>
  <c r="E127" i="5" s="1"/>
  <c r="I17" i="5"/>
  <c r="E17" i="5" s="1"/>
  <c r="F116" i="5"/>
  <c r="E116" i="5" s="1"/>
  <c r="F10" i="5"/>
  <c r="F8" i="5"/>
  <c r="K22" i="4"/>
  <c r="I22" i="4"/>
  <c r="E22" i="4" s="1"/>
  <c r="G185" i="3"/>
  <c r="F168" i="3"/>
  <c r="F91" i="3"/>
  <c r="F177" i="3"/>
  <c r="F247" i="3"/>
  <c r="K9" i="3"/>
  <c r="M10" i="3"/>
  <c r="G105" i="3"/>
  <c r="I8" i="3"/>
  <c r="L9" i="3"/>
  <c r="F11" i="3"/>
  <c r="F71" i="3"/>
  <c r="F159" i="3"/>
  <c r="F224" i="3"/>
  <c r="L213" i="3"/>
  <c r="K58" i="3"/>
  <c r="I213" i="3"/>
  <c r="E213" i="3" s="1"/>
  <c r="L58" i="3"/>
  <c r="M219" i="3"/>
  <c r="M213" i="3"/>
  <c r="F12" i="3"/>
  <c r="G213" i="3"/>
  <c r="I58" i="3"/>
  <c r="I12" i="3"/>
  <c r="G12" i="3"/>
  <c r="M58" i="3"/>
  <c r="I12" i="7"/>
  <c r="E12" i="7" s="1"/>
  <c r="K8" i="7"/>
  <c r="F12" i="7"/>
  <c r="G7" i="6"/>
  <c r="K7" i="6"/>
  <c r="L7" i="6"/>
  <c r="G9" i="5"/>
  <c r="H58" i="3"/>
  <c r="G11" i="5"/>
  <c r="M114" i="5"/>
  <c r="L114" i="5"/>
  <c r="K48" i="5"/>
  <c r="E48" i="5" s="1"/>
  <c r="F119" i="5"/>
  <c r="E119" i="5" s="1"/>
  <c r="K58" i="5"/>
  <c r="E58" i="5" s="1"/>
  <c r="G114" i="5"/>
  <c r="F93" i="5"/>
  <c r="E93" i="5" s="1"/>
  <c r="L11" i="4"/>
  <c r="L7" i="4" s="1"/>
  <c r="K10" i="4"/>
  <c r="G12" i="4"/>
  <c r="M12" i="4"/>
  <c r="I9" i="4"/>
  <c r="L126" i="3"/>
  <c r="G63" i="3"/>
  <c r="M126" i="3"/>
  <c r="L219" i="3"/>
  <c r="K126" i="3"/>
  <c r="I126" i="3"/>
  <c r="F52" i="3"/>
  <c r="F79" i="3"/>
  <c r="G177" i="3"/>
  <c r="G71" i="3"/>
  <c r="F85" i="3"/>
  <c r="K219" i="3"/>
  <c r="G219" i="3"/>
  <c r="I219" i="3"/>
  <c r="E219" i="3" s="1"/>
  <c r="E131" i="3"/>
  <c r="L7" i="7"/>
  <c r="M7" i="7"/>
  <c r="L12" i="7"/>
  <c r="G8" i="7"/>
  <c r="I9" i="7"/>
  <c r="E9" i="7" s="1"/>
  <c r="K10" i="7"/>
  <c r="M12" i="7"/>
  <c r="I8" i="7"/>
  <c r="E8" i="7" s="1"/>
  <c r="I12" i="6"/>
  <c r="E12" i="6" s="1"/>
  <c r="K12" i="6"/>
  <c r="F8" i="6"/>
  <c r="L12" i="6"/>
  <c r="I8" i="6"/>
  <c r="E8" i="6" s="1"/>
  <c r="G23" i="5"/>
  <c r="M8" i="5"/>
  <c r="F11" i="5"/>
  <c r="G12" i="5"/>
  <c r="K13" i="5"/>
  <c r="K114" i="5"/>
  <c r="F14" i="5"/>
  <c r="F32" i="4"/>
  <c r="F24" i="4"/>
  <c r="F12" i="4"/>
  <c r="M8" i="4"/>
  <c r="M7" i="4" s="1"/>
  <c r="F11" i="4"/>
  <c r="I12" i="4"/>
  <c r="E12" i="4" s="1"/>
  <c r="L22" i="4"/>
  <c r="G8" i="4"/>
  <c r="K12" i="3"/>
  <c r="F58" i="3"/>
  <c r="F8" i="3"/>
  <c r="L12" i="3"/>
  <c r="M12" i="3"/>
  <c r="F219" i="3"/>
  <c r="E13" i="5" l="1"/>
  <c r="E114" i="5"/>
  <c r="L12" i="5"/>
  <c r="E10" i="5"/>
  <c r="E11" i="5"/>
  <c r="E14" i="5"/>
  <c r="I7" i="4"/>
  <c r="E9" i="4"/>
  <c r="E10" i="3"/>
  <c r="E11" i="3"/>
  <c r="E12" i="3"/>
  <c r="F46" i="4"/>
  <c r="F23" i="4"/>
  <c r="G7" i="4"/>
  <c r="F63" i="5"/>
  <c r="E63" i="5" s="1"/>
  <c r="F114" i="5"/>
  <c r="F9" i="4"/>
  <c r="K7" i="4"/>
  <c r="I7" i="6"/>
  <c r="E7" i="6"/>
  <c r="L7" i="5"/>
  <c r="M7" i="5"/>
  <c r="G7" i="5"/>
  <c r="G126" i="3"/>
  <c r="F9" i="3"/>
  <c r="G8" i="3"/>
  <c r="E8" i="3" s="1"/>
  <c r="G9" i="3"/>
  <c r="F213" i="3"/>
  <c r="K213" i="3"/>
  <c r="I7" i="7"/>
  <c r="H7" i="3"/>
  <c r="M7" i="3"/>
  <c r="K7" i="7"/>
  <c r="G7" i="7"/>
  <c r="F7" i="6"/>
  <c r="K8" i="5"/>
  <c r="K7" i="5" s="1"/>
  <c r="K12" i="5"/>
  <c r="I8" i="5"/>
  <c r="F9" i="5"/>
  <c r="E9" i="5" s="1"/>
  <c r="F12" i="5"/>
  <c r="F22" i="4"/>
  <c r="G58" i="3"/>
  <c r="E58" i="3" s="1"/>
  <c r="F126" i="3"/>
  <c r="E126" i="3" s="1"/>
  <c r="K7" i="3"/>
  <c r="I7" i="3"/>
  <c r="L7" i="3"/>
  <c r="E12" i="5" l="1"/>
  <c r="O7" i="6"/>
  <c r="I7" i="5"/>
  <c r="E8" i="5"/>
  <c r="E9" i="3"/>
  <c r="E7" i="3" s="1"/>
  <c r="E7" i="7"/>
  <c r="O7" i="7" s="1"/>
  <c r="F8" i="4"/>
  <c r="E7" i="5"/>
  <c r="F7" i="5"/>
  <c r="G7" i="3"/>
  <c r="F7" i="3"/>
  <c r="O7" i="5" l="1"/>
  <c r="O7" i="3"/>
  <c r="E7" i="4"/>
  <c r="O7" i="4" s="1"/>
  <c r="F7" i="4"/>
  <c r="M15" i="10"/>
  <c r="M11" i="10" s="1"/>
  <c r="G15" i="10"/>
  <c r="G11" i="10" l="1"/>
  <c r="E11" i="10" s="1"/>
  <c r="E15" i="10"/>
  <c r="L2" i="10"/>
  <c r="G2" i="10" l="1"/>
  <c r="L10" i="10"/>
  <c r="L1" i="10" s="1"/>
  <c r="G61" i="10" l="1"/>
  <c r="E61" i="10" s="1"/>
  <c r="F57" i="10"/>
  <c r="G101" i="10"/>
  <c r="E101" i="10" s="1"/>
  <c r="M2" i="10"/>
  <c r="I2" i="10"/>
  <c r="F2" i="10" l="1"/>
  <c r="E10" i="10"/>
  <c r="E1" i="10" s="1"/>
  <c r="G57" i="10"/>
  <c r="K2" i="10"/>
  <c r="K10" i="10"/>
  <c r="K1" i="10" s="1"/>
  <c r="M10" i="10"/>
  <c r="M1" i="10" s="1"/>
  <c r="E57" i="10" l="1"/>
  <c r="E2" i="10"/>
  <c r="M56" i="10"/>
  <c r="M3" i="10" s="1"/>
  <c r="L56" i="10"/>
  <c r="L3" i="10" s="1"/>
  <c r="K56" i="10"/>
  <c r="K3" i="10" s="1"/>
  <c r="I56" i="10"/>
  <c r="I3" i="10" s="1"/>
  <c r="G56" i="10"/>
  <c r="G3" i="10" s="1"/>
  <c r="F56" i="10"/>
  <c r="G10" i="10"/>
  <c r="G1" i="10" s="1"/>
  <c r="F3" i="10" l="1"/>
  <c r="E56" i="10"/>
  <c r="E3" i="10" s="1"/>
  <c r="F10" i="10"/>
  <c r="F1" i="10" s="1"/>
</calcChain>
</file>

<file path=xl/comments1.xml><?xml version="1.0" encoding="utf-8"?>
<comments xmlns="http://schemas.openxmlformats.org/spreadsheetml/2006/main">
  <authors>
    <author>Антонова Екатерина Алексеевна</author>
  </authors>
  <commentList>
    <comment ref="H31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-0,1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-0,1
</t>
        </r>
      </text>
    </comment>
  </commentList>
</comments>
</file>

<file path=xl/comments2.xml><?xml version="1.0" encoding="utf-8"?>
<comments xmlns="http://schemas.openxmlformats.org/spreadsheetml/2006/main">
  <authors>
    <author>Антонова Екатерина Алексеевна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мз д012+д601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-0,1
</t>
        </r>
      </text>
    </comment>
  </commentList>
</comments>
</file>

<file path=xl/comments3.xml><?xml version="1.0" encoding="utf-8"?>
<comments xmlns="http://schemas.openxmlformats.org/spreadsheetml/2006/main">
  <authors>
    <author>Антонова Екатерина Алексеевна</author>
  </authors>
  <commentList>
    <comment ref="H23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+0,1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+0,1
</t>
        </r>
      </text>
    </comment>
  </commentList>
</comments>
</file>

<file path=xl/comments4.xml><?xml version="1.0" encoding="utf-8"?>
<comments xmlns="http://schemas.openxmlformats.org/spreadsheetml/2006/main">
  <authors>
    <author>Антонова Екатерина Алексеевна</author>
  </authors>
  <commentList>
    <comment ref="H404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-0,1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-0,1
</t>
        </r>
      </text>
    </comment>
    <comment ref="H539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+0,1
</t>
        </r>
      </text>
    </comment>
    <comment ref="J539" authorId="0" shapeId="0">
      <text>
        <r>
          <rPr>
            <b/>
            <sz val="9"/>
            <color indexed="81"/>
            <rFont val="Tahoma"/>
            <family val="2"/>
            <charset val="204"/>
          </rPr>
          <t>Антонова Екатерина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+0,1
</t>
        </r>
      </text>
    </comment>
  </commentList>
</comments>
</file>

<file path=xl/sharedStrings.xml><?xml version="1.0" encoding="utf-8"?>
<sst xmlns="http://schemas.openxmlformats.org/spreadsheetml/2006/main" count="2520" uniqueCount="536">
  <si>
    <t>№ 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</si>
  <si>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</si>
  <si>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</si>
  <si>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</si>
  <si>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Соисполнители, участники</t>
  </si>
  <si>
    <t>Всего</t>
  </si>
  <si>
    <t>2023-2028</t>
  </si>
  <si>
    <t xml:space="preserve">МБ </t>
  </si>
  <si>
    <t>ОБ</t>
  </si>
  <si>
    <t>ФБ</t>
  </si>
  <si>
    <t>ВБ</t>
  </si>
  <si>
    <t>МБ</t>
  </si>
  <si>
    <t>ОМ 1.1</t>
  </si>
  <si>
    <t>ОМ 1.2</t>
  </si>
  <si>
    <t>2023-2038</t>
  </si>
  <si>
    <t>ОМ 1.3</t>
  </si>
  <si>
    <t>ОМ 2.1</t>
  </si>
  <si>
    <t>ОМ 2.2</t>
  </si>
  <si>
    <t>Подпрограмма 3 "Содержание и ремонт улично-дорожной сети и объектов благоустройства"</t>
  </si>
  <si>
    <t>ОМ 3.1</t>
  </si>
  <si>
    <t>ОМ 3.2</t>
  </si>
  <si>
    <t>ОМ 3.3</t>
  </si>
  <si>
    <t>ОМ 4.1</t>
  </si>
  <si>
    <t>ОМ 5.1</t>
  </si>
  <si>
    <t>Подпрограмма 1 "Развитие транспортной инфраструктуры"</t>
  </si>
  <si>
    <t>1.1.1</t>
  </si>
  <si>
    <t>Основное мероприятие "Капитальный ремонт автомобильных дорог общего пользования местного значения"</t>
  </si>
  <si>
    <t>1.2.1</t>
  </si>
  <si>
    <t>1.2.2</t>
  </si>
  <si>
    <t>Основное мероприятие "Ремонт автомобильных дорог общего пользования местного значения"</t>
  </si>
  <si>
    <t>1.3.1</t>
  </si>
  <si>
    <t>Мероприятие "Субсидия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</si>
  <si>
    <t>1.3.2</t>
  </si>
  <si>
    <t>Мероприятие "Софинансирование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</si>
  <si>
    <t>Проект "Региональный проект "Дорожная сеть"</t>
  </si>
  <si>
    <t>1.1.2</t>
  </si>
  <si>
    <t>Мероприятие "Софинансирование за счет средств местного бюджета к иным межбюджетным трансфертам бюджетам муниципальных образований на финансовое обеспечение дорожной деятельности в рамках реализации национального проекта "Безопасные качественные дороги" за счет средств дорожного фонда"</t>
  </si>
  <si>
    <t>Подпрограмма 2 "Повышение безопасности дорожного движения и снижение дорожно-транспортного травматизма"</t>
  </si>
  <si>
    <t>Основное мероприятие "Проведение профилактических мероприятий по снижению детского дорожно-транспортного травматизма"</t>
  </si>
  <si>
    <t>2.1.1</t>
  </si>
  <si>
    <t>Основное мероприятие "Реализация комплекса инженерно-технических мероприятий, направленных на повышение безопасности дорожного движения"</t>
  </si>
  <si>
    <t>Основное мероприятие "Содержание и ремонт автомобильных дорог, элементов обустройства дорог"</t>
  </si>
  <si>
    <t>3.1.1</t>
  </si>
  <si>
    <t>Основное мероприятие "Содержание и ремонт объектов благоустройства"</t>
  </si>
  <si>
    <t>3.2.1</t>
  </si>
  <si>
    <t>3.2.2</t>
  </si>
  <si>
    <t>3.2.3</t>
  </si>
  <si>
    <t>3.2.4</t>
  </si>
  <si>
    <t>Основное мероприятие "Капитальный ремонт и ремонт наружного освещения"</t>
  </si>
  <si>
    <t>3.3.1</t>
  </si>
  <si>
    <t>3.3.2</t>
  </si>
  <si>
    <t>Подпрограмма 4 "Транспортное обслуживание населения"</t>
  </si>
  <si>
    <t>Основное мероприятие "Организация транспортного обслуживания населения по муниципальным маршрутам регулярных перевозок"</t>
  </si>
  <si>
    <t>4.1.1</t>
  </si>
  <si>
    <t>Мероприятие "Субсидия на возмещение недополученных доходов транспортным организациям, осуществляющим регулярные перевозки пассажиров и багажа на муниципальных маршрутах по регулируемым тарифам, в связи с предоставлением льготы на проезд, установленной муниципальным нормативным правовым актом"</t>
  </si>
  <si>
    <t>Основное мероприятие "Эффективное выполнение муниципальных функций в сфере развития городского хозяйства"</t>
  </si>
  <si>
    <t>5.1.1</t>
  </si>
  <si>
    <t>5.1.2</t>
  </si>
  <si>
    <t>5.1.3</t>
  </si>
  <si>
    <t>5.1.4</t>
  </si>
  <si>
    <t>Мероприятие "Обеспечение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субсидий"</t>
  </si>
  <si>
    <t>1.3.3</t>
  </si>
  <si>
    <t>Мероприятие "Субсидия бюджету муниципального образования городской округ город-герой Мурманск на осуществление городом-героем Мурманском функций административного центра области"</t>
  </si>
  <si>
    <t>Мероприятие "Софинансирование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городом-героем Мурманском функций административного центра области"</t>
  </si>
  <si>
    <t>3.1.2</t>
  </si>
  <si>
    <t>3.1.3</t>
  </si>
  <si>
    <t>3.2.5</t>
  </si>
  <si>
    <t>3.2.6</t>
  </si>
  <si>
    <t>2.1.3</t>
  </si>
  <si>
    <t>2023-2024</t>
  </si>
  <si>
    <r>
      <t>Основное мероприятие "</t>
    </r>
    <r>
      <rPr>
        <sz val="9"/>
        <color rgb="FF000000"/>
        <rFont val="Times New Roman"/>
        <family val="1"/>
        <charset val="204"/>
      </rPr>
      <t>Развитие транспортной инфраструктуры в сфере дорожного хозяйства"</t>
    </r>
  </si>
  <si>
    <t>Мероприятие "Оказание услуг по перевозке в морг безродных, невостребованных и неопознанных тел умерших"</t>
  </si>
  <si>
    <t>Мероприятие "Строительство очистных сооружений на выпусках ливневой канализации в водные объекты"</t>
  </si>
  <si>
    <t>Мероприятие "Строительство площадки для временного складирования снега"</t>
  </si>
  <si>
    <t xml:space="preserve">Мероприятие "Оплата труда работников органов местного самоуправления"  </t>
  </si>
  <si>
    <t>Мероприятие "Обеспечение функций работников органов местного самоуправления"</t>
  </si>
  <si>
    <t>Мероприятие "Субвенция бюджетам муниципальных образований Мурманской области на осуществление деятельности по отлову и содержанию животных без владельцев"</t>
  </si>
  <si>
    <t>Мероприятие "Субвенция на возмещение расходов по гарантированному перечню услуг по погребению"</t>
  </si>
  <si>
    <t>3.1.2.1</t>
  </si>
  <si>
    <t>3.1.3.1</t>
  </si>
  <si>
    <t>1.1.3</t>
  </si>
  <si>
    <t>Мероприятие "Субсидия бюджетам муниципальных образований на реализацию инфраструктурного проекта "Культурно-деловой центр "Новый Мурманск"</t>
  </si>
  <si>
    <t>Мероприятие "Субсидии бюджетам муниципальных образований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(на конкурсной основе) за счет средств дорожного фонда"</t>
  </si>
  <si>
    <t>1.1.4</t>
  </si>
  <si>
    <t>Мероприятие "Софинансирование за счет средств местного бюджета к субсидии из областного бюджета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(на конкурсной основе) за счет средств дорожного фонда"</t>
  </si>
  <si>
    <t>1.2.1.1</t>
  </si>
  <si>
    <t>1.2.2.1</t>
  </si>
  <si>
    <t>Ремонт дорог общего пользования местного значения, а также вновь принятых объектов в муниципальную собственность</t>
  </si>
  <si>
    <t>1.3.3.1</t>
  </si>
  <si>
    <t>Подъездная дорога к Центру ДЮТиЭ "Парус"</t>
  </si>
  <si>
    <t>просп. Кольский (от ул. Капитана Пономарева до ул. Морской)</t>
  </si>
  <si>
    <t>ул. Шевченко (от просп. Кольского до д. 36 А по ул.Шевченко)</t>
  </si>
  <si>
    <t>ул. Карла Маркса (от ул. Старостина до ул. Планерной)</t>
  </si>
  <si>
    <t>ул. Планерная (от ул. Академика Книповича до ул. Карла Маркса)</t>
  </si>
  <si>
    <t>ул. Шмидта (от ул. Капитана Егорова до ул. Академика Книповича)</t>
  </si>
  <si>
    <t>ул. Георгия Седова (от Верхне-Ростинского шоссе до пр.Северного)</t>
  </si>
  <si>
    <t>ул. Старостина (от ул. Приозерной до ул. Мира)</t>
  </si>
  <si>
    <t>ул. Профсоюзов</t>
  </si>
  <si>
    <t>ул. Коммуны</t>
  </si>
  <si>
    <t>ул. Карла Либкнехта (от ул. Челюскинцев до Нижне-Ростинского шоссе)</t>
  </si>
  <si>
    <t>просп. Героев-североморцев (от пр. Серпантин до Верхне-Ростинского шоссе)</t>
  </si>
  <si>
    <t>Верхне-Ростинское шоссе (от просп. Героев-североморцев до ул. Старостина):
1) от просп. Героев-севером. до ост. "ул. Кильдинская" (южное направление);
2) от ул. Георгия Седова до ул. Старостина (с перекрестками ВРШ-ул. Георгия Седова и ул. Старостина-ул. Свердлова-ВРШ)</t>
  </si>
  <si>
    <t>ул. Алексея Хлобыстова (от просп. Героев-североморцев до ул. Свердлова)</t>
  </si>
  <si>
    <t>проезд от д. 88 по ул. Александра Невского до ул.Кирпичной</t>
  </si>
  <si>
    <t>ул. Челюскинцев (от ул. Карла Либкнехта до пр. Серпантин)</t>
  </si>
  <si>
    <t>ул. Советская р-н Росляково (от ул. Заводской до ТП-241 в районе д. 19 по ул. Советской)</t>
  </si>
  <si>
    <t>ул. Молодежная р-н Росляково</t>
  </si>
  <si>
    <t>Реконструкция объекта незавершенного строительства "Подземный переход через просп. Героев-североморцев"</t>
  </si>
  <si>
    <t xml:space="preserve">Устройство остановочных пунктов </t>
  </si>
  <si>
    <t>Устройство, ремонт, капитальный ремонт пешеходных переходов, закупка материалов для капитального ремонта, ремонта перекрёстков (устройство Г-образных опор для дублирования дорожных знаков над проезжей частью, устройство проецирования дорожной разметки 1.14.1, установка дорожных знаков с внутренним освещением, повторителей сигналов светофора)</t>
  </si>
  <si>
    <t>Установка и ремонт барьерных ограждений, направляющих устройств</t>
  </si>
  <si>
    <t xml:space="preserve">Установка пешеходных ограничивающих ограждений </t>
  </si>
  <si>
    <t xml:space="preserve">Нанесение горизонтальной  разметки автомобильных дорог холодным пластиком </t>
  </si>
  <si>
    <t>Повышение освещенности участков автомобильных дорог</t>
  </si>
  <si>
    <t>Устройство искусственных дорожных неровностей, подходов к пешеходным переходам</t>
  </si>
  <si>
    <t>Развитие АСУДД</t>
  </si>
  <si>
    <t>2.1.2.1</t>
  </si>
  <si>
    <t>2.1.2.2</t>
  </si>
  <si>
    <t>2.1.2.3</t>
  </si>
  <si>
    <t>2.1.2.4</t>
  </si>
  <si>
    <t>2.1.2.5</t>
  </si>
  <si>
    <t>2.1.2.6</t>
  </si>
  <si>
    <t>2.1.2.7</t>
  </si>
  <si>
    <t>2.1.2.8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</si>
  <si>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</si>
  <si>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</si>
  <si>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</si>
  <si>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</si>
  <si>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</si>
  <si>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</si>
  <si>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</si>
  <si>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</si>
  <si>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3.1.4</t>
  </si>
  <si>
    <t>Мероприятие "Субсидия на приобретение коммунальной техники для уборки территорий муниципальных образований Мурманской области"</t>
  </si>
  <si>
    <t>3.1.5</t>
  </si>
  <si>
    <t>Мероприятие "Софинансирование за счет средств местного бюджета к субсидии из областного бюджета на приобретение коммунальной техники для уборки территорий муниципальных образований Мурманской области"</t>
  </si>
  <si>
    <t>3.1.6</t>
  </si>
  <si>
    <t>Мероприятие "Иные межбюджетные трансферты из областного бюджета бюджетам муниципальных образований на обеспечение создания безопасных и комфортных мест ожидания общественного транспорта, оборудованных информационным табло о передвижении общественного транспорта, схемами и информацией о периодичности движения"</t>
  </si>
  <si>
    <t>2023-2025</t>
  </si>
  <si>
    <t>3.2.6.1</t>
  </si>
  <si>
    <t>3.3.1.1</t>
  </si>
  <si>
    <t>3.3.1.2</t>
  </si>
  <si>
    <t>3.3.2.1</t>
  </si>
  <si>
    <t>3.3.2.2</t>
  </si>
  <si>
    <t>ММБУ "УДХ"</t>
  </si>
  <si>
    <t>КО</t>
  </si>
  <si>
    <t>ММБУ "УДХ", ММБУ "ЦОДД"</t>
  </si>
  <si>
    <t xml:space="preserve"> ММБУ "УДХ"</t>
  </si>
  <si>
    <t>Содержание автомобильных дорог, элементов обустройства дорог (уборка города) (ММБУ "УДХ")</t>
  </si>
  <si>
    <t>ММБУ "УДХ", ММБУ "ЦОДД", ММБУ "ДГК", ММБУ "МГС"</t>
  </si>
  <si>
    <t>ММБУ "УДХ", ММБУ "ДГК", ММБУ "МГС"</t>
  </si>
  <si>
    <t>КРГХ</t>
  </si>
  <si>
    <t>МММБУ "УДХ"</t>
  </si>
  <si>
    <t xml:space="preserve">
ММБУ "УДХ"</t>
  </si>
  <si>
    <t>КРГХ, 
АО "Электротранспорт"</t>
  </si>
  <si>
    <t>КРГХ, АО "Электротранс-порт"</t>
  </si>
  <si>
    <t>П 1.1</t>
  </si>
  <si>
    <t>1.1.1.1</t>
  </si>
  <si>
    <t>Мероприятие "Иные межбюджетные трансферты бюджетам муниципальных образований на финансовое обеспечение дорожной деятельности в рамках реализации национального проекта "Безопасные качественные дороги"за счет средств дорожного фонда"</t>
  </si>
  <si>
    <t>1.1.2.1</t>
  </si>
  <si>
    <t xml:space="preserve">Капитальный ремонт (устройство) пешеходной связи от д.10 по ул. Трудовых Резервов до д.51 по ул. Карла Маркса </t>
  </si>
  <si>
    <t>1.2.3</t>
  </si>
  <si>
    <t>Мероприятие "Субсидии на финансовое обеспечение дорожной деятельности в отношении автомобильных дорог местного значения (на конкурсной основе) за счет средств дорожного фонда"</t>
  </si>
  <si>
    <t>1.2.3.1</t>
  </si>
  <si>
    <t>1.2.4</t>
  </si>
  <si>
    <t>Мероприятие "Софинансирование за счет средств местного бюджета к субсидии из областного бюджета на финансовое обеспечение дорожной деятельности в отношении автомобильных дорог местного значения (на конкурсной основе) за счет средств дорожного фонда"</t>
  </si>
  <si>
    <t>1.2.4.1</t>
  </si>
  <si>
    <t>1.2.5</t>
  </si>
  <si>
    <t>1.2.5.1</t>
  </si>
  <si>
    <t>Мероприятие "Иные межбюджетные трансферты бюджетам муниципальных образований на приведение в нормативное состояние сети автомобильных дорог общего пользования местного значения (на конкурсной основе) за счет средств дорожного фонда"</t>
  </si>
  <si>
    <t>Капитальный ремонт проезда Серпантин</t>
  </si>
  <si>
    <t>1.2.5.2</t>
  </si>
  <si>
    <t>1.3.4</t>
  </si>
  <si>
    <t>Выполнение работ по капитальному ремонту пешеходной связи по улице Туристов до прогимназии № 61 (Туристов, 34а)</t>
  </si>
  <si>
    <t>Выполнение работ по ремонту автомобильной дороги общего пользования местного значения в Первомайском административном округе города Мурманска (проспект Кольский)</t>
  </si>
  <si>
    <t>1.3.4.1</t>
  </si>
  <si>
    <t>1.3.5</t>
  </si>
  <si>
    <t>1.3.5.1</t>
  </si>
  <si>
    <t>1.3.5.2</t>
  </si>
  <si>
    <t>1.3.5.3</t>
  </si>
  <si>
    <t>1.3.5.4</t>
  </si>
  <si>
    <t>1.3.6</t>
  </si>
  <si>
    <t>Ремонт автомобильной дороги общего пользования местного значения в Первомайском административном округе г.Мурманска (проспект Кольский)</t>
  </si>
  <si>
    <t>1.3.6.1</t>
  </si>
  <si>
    <t>1.3.6.2</t>
  </si>
  <si>
    <t>1.2.6</t>
  </si>
  <si>
    <t>1.2.6.1</t>
  </si>
  <si>
    <t>Капитальный ремонт ул. Героев Рыбачьего от примыкания к 
ул. Капитана Копытова до д. № 33 по ул. Героев Рыбачьего и проезда до дома № 4 по ул. Шабалина (2 этап)</t>
  </si>
  <si>
    <t>3.1.3.2</t>
  </si>
  <si>
    <t>3.1.3.3</t>
  </si>
  <si>
    <t>Закупка материалов для зимнего содержания автодорог (песок, соль) (ММБУ "УДХ")</t>
  </si>
  <si>
    <t>Приобретение асфальтобетонной смеси для ремонта дорог (ММБУ "УДХ")</t>
  </si>
  <si>
    <t>3.1.2.2</t>
  </si>
  <si>
    <t xml:space="preserve">Мероприятия по обустройству детских игровых площадок </t>
  </si>
  <si>
    <t>Модернизация наружного освещения города Мурманска</t>
  </si>
  <si>
    <t>Установка светильников по ул. Моховой (в р-не ул. Скальной)</t>
  </si>
  <si>
    <t>КТРи С,              ММБУ "УДХ"</t>
  </si>
  <si>
    <t>Мероприятие "Реконструкция элементов обустройства автомобильных дорог"</t>
  </si>
  <si>
    <t>КТРиС</t>
  </si>
  <si>
    <t>План реализации муниципальной программы города Мурманска "Развитие транспортной системы" на 2023 - 2028 годы</t>
  </si>
  <si>
    <t>2023-2026</t>
  </si>
  <si>
    <t>Подпрограмма 5 "Обеспечение деятельности комитета по развитию городского хозяйства администрации города Мурманска"</t>
  </si>
  <si>
    <t>3.1.7</t>
  </si>
  <si>
    <t>Капитальный ремонт ул. Героев Рыбачьего от примыкания к 
ул. Капитана Копытова до д. № 33 по ул. Героев Рыбачьего и проезда до дома № 4 по ул. Шабалина (1 этап)</t>
  </si>
  <si>
    <t>1.2.1.2.</t>
  </si>
  <si>
    <t>1.2.1.3.</t>
  </si>
  <si>
    <t>1.2.2.2.</t>
  </si>
  <si>
    <t>1.2.2.3.</t>
  </si>
  <si>
    <t>Капитальный ремонт ул.Подгорной от примыкания с ул. Фестивальной до дома 92 по ул. Подгорной (1 этап)</t>
  </si>
  <si>
    <t>1.2.5.3</t>
  </si>
  <si>
    <t xml:space="preserve">Капитальный ремонт улицы Подгорной от примыкания с ул.Фестивальной до дома 92 по ул.Подгорной (2 этап) </t>
  </si>
  <si>
    <t>Выполнение работ по
капитальному ремонту
перекрестка проспекта
Героев-североморцев -
улицы Алексея Хлобыстова</t>
  </si>
  <si>
    <t>1.2.6.2</t>
  </si>
  <si>
    <t>Выполнение работ по
капитальному ремонту
перекрестка проспекта
Героев-североморцев -
улицы Юрия Гагарина</t>
  </si>
  <si>
    <t>1.2.6.3</t>
  </si>
  <si>
    <t>Выполнение работ по
капитальному ремонту
перекрестка улицы
Академика Книповича -
улицы Полярные Зори</t>
  </si>
  <si>
    <t>1.2.6.4</t>
  </si>
  <si>
    <t>Устройство регулируемых
пешеходных переходов на
перекрестке просп.
Ленина - ул. Профсоюзов</t>
  </si>
  <si>
    <t>1.2.6.5</t>
  </si>
  <si>
    <t>Приобретение асфальтобетонной смеси для ремонта дорог общего пользования местного значения</t>
  </si>
  <si>
    <t>Ремонт нижней привокзальной площади</t>
  </si>
  <si>
    <t>Диагностика автомобильных дорог общего пользования местного значения</t>
  </si>
  <si>
    <t>1.3.3.2</t>
  </si>
  <si>
    <t>1.3.3.3</t>
  </si>
  <si>
    <t>1.3.3.4</t>
  </si>
  <si>
    <t xml:space="preserve">Ремонт Нижне-Ростинского шоссе: от ул. Карла Либкнехта до д. 2 по пр. Портовому; от опоры № 50 до пересечения с ул.Алексанра Невского (включая перекресток); от дома № 2 по проезду Портовому до дома 29 по Нижне-Ростинскому шоссе. </t>
  </si>
  <si>
    <t>1.3.6.3</t>
  </si>
  <si>
    <t xml:space="preserve">Выполнение работ по ремонту автомобильных дорог общего пользования местного значения в Октябрьском административном округе города Мурманска (ул.Планерная) </t>
  </si>
  <si>
    <t>1.3.7</t>
  </si>
  <si>
    <t>1.3.7.1</t>
  </si>
  <si>
    <t>Ремонт участков автодороги по просп. Кольскому:просп. Кольский (от д. 60 до д. 110А по просп. Кольский, северное направление); просп. Кольский (от оз.Ледовое - ул. Баумана, южное направление);просп. Кольский (от ул.Генерала Щербакова – до ул. Капитана Копытова, южное направление);просп. Кольский (от ул.Беринга – до пр. Нагорный,северное направление)</t>
  </si>
  <si>
    <t>1.3.7.2</t>
  </si>
  <si>
    <t>Ремонт участка автодороги
по ул. Нахимова</t>
  </si>
  <si>
    <t>1.3.7.3</t>
  </si>
  <si>
    <t>Ремонт участков автодорог в Октябрьском административном округе города Мурманска: ул.Карла Маркса (от ул.Челюскинцев до ул. Софьи Перовской); ул. Карла Маркса (от ул. Старостина до ул. Папанина); ул.Рогозерская (от ТРК Плазма до здания 8); проезд от ул. Скальной до д. 1 по ул. Мира</t>
  </si>
  <si>
    <t>Ремонт участков автодорог в Первомайском административном округе города Мурманска: проезд от ул. Баумана до д.25 по ул. Фадеев ручей; Прибрежная дорога (от АЗС «Роснефть» до д. 6 по Прибрежной дороге); проезд вдоль домов 29-35 по ул. Шабалина; проезд от д. 38 до д. 53 по ул.Капитана Орликовой</t>
  </si>
  <si>
    <t>Ремонт участков тротуаров в Октябрьском административном округе города Мурманска: ул.Карла Либкнехта (от ул.Челюскинцев до просп.Ленина); ул. Челюскинцев (от ул. Карла Либкнехта до пр. Портовый); ул.Капитана Егорова (от просп. Ленина до ул.Шмидта); ул.Комсомольская (от просп.Ленина до ул. Шмидта);ул. Папанина; ул.Воровского (от просп.Ленина до ул. Софьи Перовской); ул. Шмидта (от пер. Хибинский до ул.Академика Книповича)</t>
  </si>
  <si>
    <t>Ремонт тротуаров в Ленинском административном округе города Мурманска: по ул.Александра Невского (от просп. Героев-североморцев до ул. Вице-адмирала Николаева); по просп. Героев-североморцев (от Верхне-Ростинское шоссе до ул.Александрова)</t>
  </si>
  <si>
    <t>Ремонт тротуаров в
Первомайском
административном округе
города Мурманска:
ул. Полярный круг</t>
  </si>
  <si>
    <t>2.1.2</t>
  </si>
  <si>
    <t>2.1.2.9</t>
  </si>
  <si>
    <t>Нанесение цветного защитного состава на велодорожки</t>
  </si>
  <si>
    <t>2.1.3.9</t>
  </si>
  <si>
    <t>1.2.5.4</t>
  </si>
  <si>
    <t>Капитальный ремонт проезда от дома № 43 до дома № 2 по ул.Траловой, в части устройства
пешеходной связи и наружного освещения</t>
  </si>
  <si>
    <t>Капитальный ремонт автомобильных дорог общего пользования местного значения с устройством барьерных ограждений,
ограничивающих устройств</t>
  </si>
  <si>
    <t>2.1.4</t>
  </si>
  <si>
    <t>Мероприятие "Иной межбюджетный трансферт бюджетам муниципальных образований на приведение в нормативное состояние сети автомобильных дорог общего пользования местного значения за счет средств дорожного фонда"</t>
  </si>
  <si>
    <t>2.1.4.1</t>
  </si>
  <si>
    <t>Установка пешеходных ограждений, ограничивающих устройств</t>
  </si>
  <si>
    <t>Приобретение техники и средств малой механизации (ММБУ "УДХ")</t>
  </si>
  <si>
    <t>Приобретение запасных
частей для уборочной
техники (ММБУ "УДХ")</t>
  </si>
  <si>
    <t>3.1.3.4</t>
  </si>
  <si>
    <t>3.1.3.5</t>
  </si>
  <si>
    <t xml:space="preserve">Капитальный ремонт (устройство) пешеходной связи в районе дома № 13 по ул. Бочкова </t>
  </si>
  <si>
    <t>Капитальный ремонт,
ремонт лестниц, установка
перил, колясочных спусков</t>
  </si>
  <si>
    <t>Работы по озеленению</t>
  </si>
  <si>
    <t>Капитальный ремонт (в т.ч. разработка ПСД), ремонт, устройство и замена элементов наружного освещения, в том числе закупка материалов и оборудования для кап ремонта, ремонта элементов наружного освещения</t>
  </si>
  <si>
    <t>3.3.2.3</t>
  </si>
  <si>
    <t>Расходы на осуществление контроля качества при выполнении дорожных работ на автомобильных дорогах общего пользования местного значения (ММБУ "УДХ")</t>
  </si>
  <si>
    <t>Инженерно-геологические (геодезические) изыскания, разработка и экспертиза проектной документации (ММБУ "УДХ")</t>
  </si>
  <si>
    <t>Компенсация расходов на оплату стоимости проезда и провоза багажа к месту использования отпуска (отдыха) и обратно (ММБУ "УДХ")</t>
  </si>
  <si>
    <t>Закупка материалов для ремонта остановочных павильонов (ММБУ "УДХ")</t>
  </si>
  <si>
    <t>Окраска пешеходных ограждений сторонними организациями (ММБУ "УДХ")</t>
  </si>
  <si>
    <t>Покос травы на озеленительной полосе и газонах сторонними организациями (ММБУ "УДХ")</t>
  </si>
  <si>
    <t>Приобретение урн (ММБУ "УДХ")</t>
  </si>
  <si>
    <t>Оказание услуг по вывозу снега с улично-дорожной сети и объектов благоустройства сторонними организациями (ММБУ "УДХ")</t>
  </si>
  <si>
    <t>Расходы на ремонт производственных баз  (ММБУ "УДХ")</t>
  </si>
  <si>
    <t>Выполнение работ по технологическим присоединениям (ММБУ «УДХ»)</t>
  </si>
  <si>
    <t>Ремонт автомобильной дороги общего пользования местного значения в Ленинском административном округе города Мурманска (Нижне-Ростинского шоссе) (ММБУ "УДХ")</t>
  </si>
  <si>
    <t>Ремонт проезда Новое Плато (в том числе приобретение материалов) (ММБУ "УДХ")</t>
  </si>
  <si>
    <t>Выполнение работ по разработке проекта организации дорожного движения и паспортизации автомобильных дорог общего пользования местного значения города Мурманска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</si>
  <si>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</si>
  <si>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</si>
  <si>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</si>
  <si>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</si>
  <si>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</si>
  <si>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</si>
  <si>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</si>
  <si>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</si>
  <si>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</si>
  <si>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</si>
  <si>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</si>
  <si>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>3.1.1.12</t>
  </si>
  <si>
    <t>3.1.1.13</t>
  </si>
  <si>
    <t>3.1.1.14</t>
  </si>
  <si>
    <t>3.1.1.15</t>
  </si>
  <si>
    <t>3.1.1.16</t>
  </si>
  <si>
    <t>3.1.1.17</t>
  </si>
  <si>
    <t>3.1.1.18</t>
  </si>
  <si>
    <t>3.1.1.19</t>
  </si>
  <si>
    <t>3.1.1.20</t>
  </si>
  <si>
    <t>Коммунальные услуги (организация наружного освещения городского кладбища) (ММБУ "ДГК")</t>
  </si>
  <si>
    <t>Прочие расходы по обслуживанию сетей наружного освещения городского кладбища (ММБУ "ДГК")</t>
  </si>
  <si>
    <t>Транспортные услуги для обеспечения доступности удаленных секторов городского кладбища (ММБУ "ДГК")</t>
  </si>
  <si>
    <t>Расширение системы видеонаблюдения на территории городского кладбища (ММБУ «ДГК»)</t>
  </si>
  <si>
    <t>Выполнение работ по определению категории объекта имущества и оценки его рыночной стоимости (ММБУ "ДГК")</t>
  </si>
  <si>
    <t>Содержание прочих объектов благоустройства (ММБУ "УДХ")</t>
  </si>
  <si>
    <t>Мероприятия по сносу гаражных строений (ММБУ "УДХ")</t>
  </si>
  <si>
    <t>Приобретение скамеек (ММБУ "УДХ")</t>
  </si>
  <si>
    <t>Выполнение работ по капитальному ремонту общественного туалета, расположенного по адресу: г. Мурманск, ул. Мира, д 4/1 (ММБУ "УДХ")</t>
  </si>
  <si>
    <t>Выполнение работ по проведению экспертизы качества выполненных работ по обустройству детских игровых площадок (ММБУ "УДХ")</t>
  </si>
  <si>
    <t>Оказание услуг по сбору и транспортированию отработанных автомобильных шин в целях их дальнейшей обработки и утилизации</t>
  </si>
  <si>
    <t>Восстановление мемориальных досок</t>
  </si>
  <si>
    <t>Содержание сетей комплекса архитектурно-художественной подсветки фасадов зданий (ММБУ "МГС")</t>
  </si>
  <si>
    <t>Расходы на архитектурно-художественную подсветку телевизионной башни (ММБУ "МГС")</t>
  </si>
  <si>
    <t>Оказание услуг по техническому и ремонтно-эксплуатационному обслуживанию светодинамических перетяжек (ММБУ "МГС")</t>
  </si>
  <si>
    <t>Оказание услуг по техническому и ремонтно-эксплуатационному обслуживанию комплекса архитектурно-художественной подсветке фасадов зданий (подсветка монументальных росписей зданий) (ММБУ "МГС")</t>
  </si>
  <si>
    <t>Оказание услуг по техническому и ремонтно-эксплуатационному обслуживанию гобо-проекторов на пешеходных переходах (ММБУ "МГС")</t>
  </si>
  <si>
    <t>Выполнение работ по установке дополнительной опоры наружного освещения в районе дома 39 по ул. Сафонова (ММБУ "МГС")</t>
  </si>
  <si>
    <t>Выполнение работ по содержанию и ремонту автомобильных дорог, элементов обустройства дорог</t>
  </si>
  <si>
    <t>Приобретение ящиков для песка (ММБУ "УДХ")</t>
  </si>
  <si>
    <t>Декорирование зеленой зоны (ММБУ "УДХ")</t>
  </si>
  <si>
    <t>Приобретение транспортных средств (ММБУ "УДХ")</t>
  </si>
  <si>
    <t>Приобретение основных средств (специализированная техника и механизмы) (ММБУ "УДХ")</t>
  </si>
  <si>
    <t>Приёмочная диагностика результатов работ по ремонту автомобильных дорог общего пользования местного значения в рамках национального проекта "Безопасные качественные дороги" в муниципальном образовании город Мурманск (ММБУ "УДХ")</t>
  </si>
  <si>
    <t>Установка, демонтаж, содержание и текущий ремонт дорожных знаков; содержание и текущий ремонт светофорных объектов; нанесение горизонтальной и вертикальной дорожной разметки на проезжей части улиц города Мурманска и восстановление разметки; погрузка, разгрузка транспортных средств автоэвакуатором для подготовки территорий города Мурманска к проведению культурно-массовых мероприятий (ММБУ "ЦОДД")</t>
  </si>
  <si>
    <t>Приобретение оборудования системы радиоинформирования и звукового ориентирования для инвалидов по зрению и других маломобильных групп населения (ММБУ "ЦОДД")</t>
  </si>
  <si>
    <t>Содержание объектов озеленения, захоронений (воинские захоронения, городское кладбище, расположенное по Верхне-Ростинскому шоссе). Санитарное содержание и техническое обслуживание городских общественных и уличных туалетов. Техническая эксплуатация и ремонт сетей наружной бытовой канализации административных округов города Мурманска (ММБУ "УДХ")</t>
  </si>
  <si>
    <t>3.2.1.2</t>
  </si>
  <si>
    <t>3.2.1.6</t>
  </si>
  <si>
    <t>3.2.1.7</t>
  </si>
  <si>
    <t>3.2.1.8</t>
  </si>
  <si>
    <t>Инженерно-геологические (геодезические) изыскания, разработка и экспертиза проектной документации по благоустройству кладбищ (ММБУ "УДХ")</t>
  </si>
  <si>
    <t>3.2.1.9</t>
  </si>
  <si>
    <t>Выполнение работ по капитальному ремонту (устройству) пешеходной связи в районе домов №№ 1-5 по ул. Беринга (ММБУ "УДХ")</t>
  </si>
  <si>
    <t>3.2.1.10</t>
  </si>
  <si>
    <t>Выполнение работ по капитальному ремонту (устройству) наружного освещения пешеходной связи от перекрестка ул. Чумбарова-Лучинского - ул. Аскольдовцев к домам 32 корп.1, 32 корп.2, 32 корп.3 Чумбарова-Лучинского (ММБУ "УДХ")</t>
  </si>
  <si>
    <t>3.2.1.11</t>
  </si>
  <si>
    <t>Разработка научно-проектной документации для проведения ремонтно-реставрационных работ на объекте культурного наследия "Памятник Защитникам Советского Заполярья" (ММБУ "УДХ")</t>
  </si>
  <si>
    <t>3.2.1.14</t>
  </si>
  <si>
    <t>Обеспечение организации предоставления ритуальных услуг и содержания территорий городских кладбищ (ММБУ "ДГК")</t>
  </si>
  <si>
    <t>3.2.1.18</t>
  </si>
  <si>
    <t>Проведение лабораторных исследований (измерений) атмосферного воздуха на границе санитарно-защитной зоны городского кладбища (ММБУ "ДГК")</t>
  </si>
  <si>
    <t>3.2.1.19</t>
  </si>
  <si>
    <t>Нанесение эпитафий на Мемориальный комплекс жертвам авиакатастрофы в Шереметьево</t>
  </si>
  <si>
    <t>3.2.1.20</t>
  </si>
  <si>
    <t>Обеспечение организации освещения территории города Мурманска (ММБУ "МГС")</t>
  </si>
  <si>
    <t>3.2.1.1</t>
  </si>
  <si>
    <t>3.2.1.3</t>
  </si>
  <si>
    <t>3.2.1.4</t>
  </si>
  <si>
    <t>3.2.1.5</t>
  </si>
  <si>
    <t>3.2.1.12</t>
  </si>
  <si>
    <t>3.2.1.13</t>
  </si>
  <si>
    <t>3.2.1.15</t>
  </si>
  <si>
    <t>3.2.1.16</t>
  </si>
  <si>
    <t>3.2.1.17</t>
  </si>
  <si>
    <t>3.2.1.21</t>
  </si>
  <si>
    <t>Выполнение работ по капитальному ремонту (устройству) опоры освещения на участке с кадастровым номером 51:20:0001607:6 по ул. Судоремонтной в жилом районе Абрам-Мыс  (ММБУ "МГС")</t>
  </si>
  <si>
    <t>Оказание услуг по техническому обслуживанию и аварийному ремонту воздушной линии электропередачи по ул. Судоремонтной в жилом районе Абрам-Мыс (ММБУ "МГС")</t>
  </si>
  <si>
    <t>Выполнение работ по переподключению архитектурно-художественной подстветки зданий к сетям наружного освещения (ММБУ "МГС")</t>
  </si>
  <si>
    <t xml:space="preserve">Комитет по развитию городского хозяйства администрации города Мурманска
</t>
  </si>
  <si>
    <t xml:space="preserve">Комитет территориального развития и строительства администрации города Мурманска
</t>
  </si>
  <si>
    <t xml:space="preserve">Комитет по образованию администрации города Мурманска
</t>
  </si>
  <si>
    <t>Мероприятие "Ремонт автомобильных дорог общего пользования местного значения и искусственных дорожных сооружений на них"</t>
  </si>
  <si>
    <t>2027-2028</t>
  </si>
  <si>
    <t>По бюджетам</t>
  </si>
  <si>
    <t>1.3.2.1</t>
  </si>
  <si>
    <t>1.3.2.2</t>
  </si>
  <si>
    <t>1.3.2.3</t>
  </si>
  <si>
    <t>1.3.2.4</t>
  </si>
  <si>
    <t>1.3.4.2</t>
  </si>
  <si>
    <t>1.3.4.3</t>
  </si>
  <si>
    <t>1.3.4.4</t>
  </si>
  <si>
    <t>1.3.7.4</t>
  </si>
  <si>
    <t>1.3.7.5</t>
  </si>
  <si>
    <t>1.3.7.6</t>
  </si>
  <si>
    <t>1.3.7.7</t>
  </si>
  <si>
    <t>1.1.5</t>
  </si>
  <si>
    <t>1.1.6</t>
  </si>
  <si>
    <t>1.1.7</t>
  </si>
  <si>
    <t>1.1.7.1</t>
  </si>
  <si>
    <t>3.1.2.3</t>
  </si>
  <si>
    <t>3.1.2.4</t>
  </si>
  <si>
    <t>3.1.2.5</t>
  </si>
  <si>
    <t>Работы по ремонту тротуаров в Первомайском административном округе города Мурманска</t>
  </si>
  <si>
    <t>Работы по ремонту тротуаров в Октябрьском административном округе города Мурманска</t>
  </si>
  <si>
    <t>Работы по ремонту тротуаров в Ленинском административном округе города Мурманска</t>
  </si>
  <si>
    <t>Мероприятие "Выполнение работ по капитальному ремонту защитного сооружения гражданской обороны"</t>
  </si>
  <si>
    <t>3.2.6.2</t>
  </si>
  <si>
    <t>3.2.6.3</t>
  </si>
  <si>
    <t>3.2.6.4</t>
  </si>
  <si>
    <t>3.2.6.5</t>
  </si>
  <si>
    <t>3.2.7</t>
  </si>
  <si>
    <t>3.2.7.1</t>
  </si>
  <si>
    <t>3.2.7.2</t>
  </si>
  <si>
    <t>3.2.7.3</t>
  </si>
  <si>
    <t>3.2.7.4</t>
  </si>
  <si>
    <t>Капитальный ремонт ливневой канализации в районе домов №№ 33а-47 по ул. Шмидта</t>
  </si>
  <si>
    <r>
      <t>Мероприятие "</t>
    </r>
    <r>
      <rPr>
        <b/>
        <i/>
        <sz val="9"/>
        <color rgb="FF000000"/>
        <rFont val="Times New Roman"/>
        <family val="1"/>
        <charset val="204"/>
      </rPr>
      <t>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  </r>
  </si>
  <si>
    <r>
      <t>Мероприятие "</t>
    </r>
    <r>
      <rPr>
        <b/>
        <i/>
        <sz val="9"/>
        <color rgb="FF000000"/>
        <rFont val="Times New Roman"/>
        <family val="1"/>
        <charset val="204"/>
      </rPr>
      <t>Субсидия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  </r>
  </si>
  <si>
    <t>исполнено 2024</t>
  </si>
  <si>
    <t>7а</t>
  </si>
  <si>
    <t>Всего предусмотрено (без исполнено)</t>
  </si>
  <si>
    <t>Компенсация расходов работнику при переезде к новому постоянному месту жительства, в связи с прекращением трудового договора и выезда из районов Крайнего Севера</t>
  </si>
  <si>
    <t>3.1.1.21</t>
  </si>
  <si>
    <t>Оборудование специальной техники средствами дистанционной телеметрии</t>
  </si>
  <si>
    <t>3.1.1.22</t>
  </si>
  <si>
    <t>Мероприятия по приобретению и установке автопавильона на Нижней привокзальной площади</t>
  </si>
  <si>
    <t>3.1.1.23</t>
  </si>
  <si>
    <t>Мероприятия по приобретению и установке остановочного павильона на проспекте Ленина в районе дома № 80"</t>
  </si>
  <si>
    <t>3.1.1.24</t>
  </si>
  <si>
    <t xml:space="preserve">Разработка проектной документации по объекту: «Пешеходная зона улицы Ленинградская» </t>
  </si>
  <si>
    <t>3.1.1.25</t>
  </si>
  <si>
    <t>Приобретение остановочных павильонов</t>
  </si>
  <si>
    <t>3.1.1.26</t>
  </si>
  <si>
    <t>3.1.1.27</t>
  </si>
  <si>
    <t>Оказание услуг по использованию опор троллейбусной контактной сети для размещения проводов освещения, светильников и другого оборудования</t>
  </si>
  <si>
    <t>Исполнено 2024</t>
  </si>
  <si>
    <t>ОМ 1.4</t>
  </si>
  <si>
    <t>Основное мероприятие "Обеспечение транспортной безопасности в сфере дорожного хозяйства"</t>
  </si>
  <si>
    <t>1.4.1</t>
  </si>
  <si>
    <t>П 1.2</t>
  </si>
  <si>
    <t>Мероприятие "Иные межбюджетные трансферты бюджетам муниципальных образований на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(Приведены в нормативное состояние автомобильные дороги регионального или межмуниципального, местного значения и искусственные дорожные сооружения на них)</t>
  </si>
  <si>
    <t>2025-2027</t>
  </si>
  <si>
    <t>Мероприятие "Софинансирование за счет средств местного бюджета к средствам областного бюджета на развитие и приведение в нормативное состояние автомобильных дорог регионального и межмуниципального, местного значения, включающих искусственные дорожные сооружения"</t>
  </si>
  <si>
    <t>Проект "Региональный проект "Региональная и местная дорожная сеть"</t>
  </si>
  <si>
    <t>2.1.5</t>
  </si>
  <si>
    <t>Мероприятие "Иные межбюджетные трансферты из областного бюджета местным бюджетам на обеспечение создания локального проекта по внедрению интеллектуальных транспортных систем, предусматривающих автоматизацию процессов управления дорожным движением в городских агломерациях"</t>
  </si>
  <si>
    <t>3.1.1.28</t>
  </si>
  <si>
    <t>Приёмочная диагностика результатов работ по ремонту автомобильных дорог общего пользования местного значения в рамках развития и приведения в нормативное состояние автомобильных дорог регионального и межмуниципального, местного значения, включающих искусственные дорожные сооружения (ММБУ "УДХ")</t>
  </si>
  <si>
    <t>2026-2027</t>
  </si>
  <si>
    <t>3.1.1.29</t>
  </si>
  <si>
    <t>Приобретение секций пешеходных ограждений (ММБУ "УДХ")</t>
  </si>
  <si>
    <t>3.1.1.30</t>
  </si>
  <si>
    <t>Выполнение работ по демонтажу пешеходных ограждений сторонними организациями (ММБУ "УДХ")</t>
  </si>
  <si>
    <t>3.1.1.31</t>
  </si>
  <si>
    <t>Выполнение работ по диагностике (оценке технического состояния) автомобильных дорог общего пользования местного значения муниципального образования город Мурманск (ММБУ "УДХ")</t>
  </si>
  <si>
    <t>3.1.1.32</t>
  </si>
  <si>
    <t>Выполнение работ по диагностике и паспортизации пешеходного моста через реку Роста (ММБУ "УДХ")</t>
  </si>
  <si>
    <t>Выполнение работ по капитальному ремонту защитного сооружения гражданской обороны (ММБУ "УДХ")</t>
  </si>
  <si>
    <t>Выполнение работ по ремонту металлического ограждения по проспекту Ленина у домов № 55, 57, 59 (ММБУ "УДХ")</t>
  </si>
  <si>
    <t>Выполнение работ по разработке проектной документации на капитальный ремонт объектов благоустройства (ММБУ "УДХ")(лестницы)</t>
  </si>
  <si>
    <t>Выполнение работ по ремонту и капитальному ремонту объектов благоустройства (ММБУ "УДХ")(лестницы)</t>
  </si>
  <si>
    <t>Выполнение работ по ремонту пешеходного ограждения, расположенного возле детской поликлиники № 2 по адресу ул. Папанина, д.1 (ММБУ "УДХ")</t>
  </si>
  <si>
    <t>Оказание услуг по согласованию топографических съемок и проектной документации (ММБУ "УДХ")</t>
  </si>
  <si>
    <t>вынесли отдельным мероприятием</t>
  </si>
  <si>
    <t>Мероприятия по покосу травы в границах городского кладбища (ММБУ "ДГК")</t>
  </si>
  <si>
    <t>Изготовление декоративных цоколей опор наружного освещения (ММБУ "МГС")</t>
  </si>
  <si>
    <t>Капитальный ремонт и ремонт наружного освещения (ММБУ "МГС")</t>
  </si>
  <si>
    <t>Оказание услуг по инвентаризации и паспортизации объектов наружного освещения (с наполнением электронной геоинформационной системы данными о состоянии объектов наружного освещения) (ММБУ "МГС")</t>
  </si>
  <si>
    <t>2024-2025</t>
  </si>
  <si>
    <t>1.2.7</t>
  </si>
  <si>
    <t>1.2.7.1</t>
  </si>
  <si>
    <t>Разработка проектной документации "Капитальный ремонт путепровода через железную дорогу на км 0+493 автомобильной дороги путепровод в районе "Старого Нагорного"</t>
  </si>
  <si>
    <t>1.3.8</t>
  </si>
  <si>
    <t>1.3.8.1</t>
  </si>
  <si>
    <t>Выполнение работ по
ремонту участка
автодороги по ул.
Капитана Орликовой (от
просп. Кольского д. 39 по
ул. Капитана Орликовой)</t>
  </si>
  <si>
    <t>1.3.8.2</t>
  </si>
  <si>
    <t>1.3.8.3</t>
  </si>
  <si>
    <t>1.3.8.4</t>
  </si>
  <si>
    <t>Выполнение работ по
ремонту участка
автодороги по Верхне-
Ростинское шоссе (от ул.
Домостроительной до ул.
Свердлова)</t>
  </si>
  <si>
    <t>Выполнение работ по
ремонту участка
автодороги по
Прибрежной дороге (от
моста до ул. Достоевского)</t>
  </si>
  <si>
    <t>Выполнение работ по
ремонту участка
автодороги по ул. Героев
Рыбачьего (от ул
Шабалина до разворотной
площадки)</t>
  </si>
  <si>
    <t>Мероприятие "Субсидия на приведение в нормативное состояние автомобильных дорог и искусственных дорожных сооружений (Приведены в нормативное состояние автомобильные дороги регионального или межмуниципального, местного значения и искуственных дорожные сооружения на них)"</t>
  </si>
  <si>
    <t>Мероприятие "Мероприятия по обеспечению транспортной безопасности путепровода через ж/д пути в районе Старого Нагорного"</t>
  </si>
  <si>
    <t>Мероприятие "Иные межбюджетные трансферты из областного бюджета местным бюджетам на приведение в нормативное состояние сети автомобильных дорог общего пользования местного значения за счет средств дорожного фонда"</t>
  </si>
  <si>
    <t>Мероприятие "Иные межбюджетные трансферты из областного бюджета местным бюджетам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за счет средств дорожного фонда (на конкурсной основе)"</t>
  </si>
  <si>
    <t>Мероприятие "Софинансирование за счет средств местного бюджета к субсидии из областного бюджета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за счет средств дорожного фонда"</t>
  </si>
  <si>
    <t>Мероприятие "Субсидии из областного бюджета местным бюджетам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за счет средств дорожного фонда"</t>
  </si>
  <si>
    <t>8а</t>
  </si>
  <si>
    <t>Мероприятие "Иной межбюджетный трансферт из областного бюджета местным бюджетам на приобретение дорожной техники (на конкурсной основе)"</t>
  </si>
  <si>
    <t>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</si>
  <si>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3.1.1.33</t>
  </si>
  <si>
    <t>Содержание территории сторонними организациями (ММБУ "УДХ")</t>
  </si>
  <si>
    <t>3.1.1.34</t>
  </si>
  <si>
    <t>Мероприятия по подготовке и проведению VI Международного арктического форума "Арктика - территория диалога" (ММБУ "УДХ")</t>
  </si>
  <si>
    <t>ММБУ "УДХ",ММБУ "МГС"</t>
  </si>
  <si>
    <t>3.2.1.22</t>
  </si>
  <si>
    <t>3.2.1.23</t>
  </si>
  <si>
    <t>Мероприятия по демонтажу, перемещению, хранению и утилизации незаконно размещенных объектов, не являющихся объектами капитального строительств (ММБУ "УДХ")</t>
  </si>
  <si>
    <t>3.2.1.24</t>
  </si>
  <si>
    <t>Выполнение работ по обустройству детских игровых площадок(ММБУ "УДХ")</t>
  </si>
  <si>
    <t>2024-2027</t>
  </si>
  <si>
    <t>Компенсация расходов на оплату стоимости проезда и провоза багажа к месту использования отпуска и обратно(ММБУ "ДГК")</t>
  </si>
  <si>
    <t>Компенсация расходов на оплату стоимости проезда и провоза багажа к месту использования отпуска и обратно (ММБУ "МГС")</t>
  </si>
  <si>
    <t>Мероприятия по подготовке и проведению VI Международного арктического форума "Арктика - территория диалога" (ММБУ "МГС")</t>
  </si>
  <si>
    <t>Выполнение работ по установке дополнительных светильников наружного освещения (ММБУ "МГС")</t>
  </si>
  <si>
    <t>исполнено на 01.10.2025</t>
  </si>
  <si>
    <t>1.2.8</t>
  </si>
  <si>
    <t>Мероприятие "Реализация мероприятий по капитальному ремонту автомобильных дорог, а также приобретению материалов и оборудования для обеспечения безопасности дорожного движения"</t>
  </si>
  <si>
    <t>Мероприятие "Иные межбюджетные трансферты из областного бюджета местным бюджетам на приведение в нормативное состояние сети автомобильных дорог общего пользования местного значения (на конкурсной основе) за счет средств дорожного фонда"</t>
  </si>
  <si>
    <t>1.3.9</t>
  </si>
  <si>
    <t>3.1.1.35</t>
  </si>
  <si>
    <t>3.1.1.36</t>
  </si>
  <si>
    <t>3.1.1.37</t>
  </si>
  <si>
    <t>Возмещение расходов по переустройству (реконструкции) существующих линейных объектов электросетевого хозяйства, попадающих в зону производства работ по объекту "Капитальный ремонт улицы Героев Рыбачьего от примыкания к улице Капитана Копытова до дома № 33 по улице Героев Рыбачьего и проезда до дома № 4 по улице Шабалина (ММБУ "УДХ")"</t>
  </si>
  <si>
    <t>Устройство пешеходной связи и проезда к АНОО "Губернаторский Лицей" (ул. Советская) (ММБУ "УДХ")</t>
  </si>
  <si>
    <t>Выполнение работ по подключению остановочного комплекса ул. Привокзальная (ММБУ "УДХ")</t>
  </si>
  <si>
    <t>3.2.6.6</t>
  </si>
  <si>
    <t>Ремонт проезда от ул.Нахимова к МБОУ г.Мурманска СОШ № 38</t>
  </si>
  <si>
    <t>3.2.7.5</t>
  </si>
  <si>
    <t>Исполнено на 01.10.2025</t>
  </si>
  <si>
    <t>2025
(уточнение 31.10.25)</t>
  </si>
  <si>
    <t>1.2.5.5</t>
  </si>
  <si>
    <t>1.2.5.6</t>
  </si>
  <si>
    <t>1.2.5.7</t>
  </si>
  <si>
    <t>1.2.5.8</t>
  </si>
  <si>
    <t>Капитальный ремонт дороги (устройство барьерного ограждения) на ул. Достоевского, участок от примыкания с ул. Подгорной до дома №3А по ул. Достоевского</t>
  </si>
  <si>
    <t>Капитальный ремонт дороги (устройство барьерного ограждения) на ул. Подгорной, участок от съезда к очистным сооружениям до путепровода</t>
  </si>
  <si>
    <t xml:space="preserve">Капитальный ремонт дороги (устройство барьерного ограждения) на ул. Подгорной, участок от путепровода до примыкания с ул. Прибрежной и участок по ул. Прибрежной от примыкания с ул. Подгорной до дома №34 по ул. Прибрежной </t>
  </si>
  <si>
    <t xml:space="preserve">Капитальный ремонт дороги (устройство) барьерного ограждения вдоль домов №№24-30 по ул. Папанина, вдоль домов №№ 27-29 по ул. Старостина </t>
  </si>
  <si>
    <t>1.2.5.9</t>
  </si>
  <si>
    <t>Капитальный ремонт дороги (устройство барьерного ограждения) на ул. Верхне-Ростинское шоссе, ул. Челюскинцев и пр. Северном</t>
  </si>
  <si>
    <t>1.3.8.5</t>
  </si>
  <si>
    <t>1.3.8.6</t>
  </si>
  <si>
    <t>Выполнение работ по ремонту участка автодороги по ул. Героев Рыбачьего (от ул Шабалина до разворотной площадки)</t>
  </si>
  <si>
    <t>Выполнение работ по ремонту автомобильной дороги, искусственного дорожного сооружения в части выполнения работ по ремонту автомобильной дороги общего пользования местного значения улицы Челюскинцев в Октябрьском административном округе города Мурманска</t>
  </si>
  <si>
    <t>3.1.1.38</t>
  </si>
  <si>
    <t xml:space="preserve">
Выполнение работ по разработке проекта организации дорожного движения  и паспортизации автомобильных дорог общего пользования местного значения города Мурманска(ММБУ "УДХ")</t>
  </si>
  <si>
    <t>3.1.1.39</t>
  </si>
  <si>
    <t xml:space="preserve">
Выполнение работ по содержанию автомобильной дороги общего пользования местного значения "Проезд от д. 43 до д. 2 по улице Траловой" в части устройства тротуара (ММБУ "УДХ")</t>
  </si>
  <si>
    <t>3.1.1.40</t>
  </si>
  <si>
    <t xml:space="preserve">
Компенсация расходов по уплате налога на имущество и земельного налога по договору безвозмездного пользования недвижимым имуществом ЦО ЛАПЛАНДИЯ ГАНОУ МО  (ММБУ "УДХ")</t>
  </si>
  <si>
    <t>3.1.1.41</t>
  </si>
  <si>
    <t xml:space="preserve">
Предоставление специальной техники по договору финансовой аренды  (ММБУ "УДХ")</t>
  </si>
  <si>
    <t>3.2.1.25</t>
  </si>
  <si>
    <t>Выполнение работ по благоустройству территории Октябрьского административного округа города Мурманска в части выполнения работ по ремонту проезда к общеобразовательному учреждению (Гимназия № 8 по ул. Академика Книповича) (ММБУ "УДХ")</t>
  </si>
  <si>
    <t>3.2.1.26</t>
  </si>
  <si>
    <t>3.2.1.27</t>
  </si>
  <si>
    <t>3.2.1.28</t>
  </si>
  <si>
    <t>Выполнение работ по ремонту лестницы в районе дома № 38 по улице Полярные Зори в Октябрьском административном округе города Мурманска (ММБУ "УДХ")</t>
  </si>
  <si>
    <t>Выполнение научно - исследовательских работ по обследованию зеленых насаждений города Мурманск и оценки их состояния (ММБУ "УДХ")</t>
  </si>
  <si>
    <t xml:space="preserve">
Ремонт проезда от ул. Павлика Морозова в районе д. 4 до ул. Подстаницкого в районе д. 1  (ММБУ "УДХ")</t>
  </si>
  <si>
    <t xml:space="preserve">
Разработка проектно-сметной документации по устройствам наружного освещения (ММБУ "МГС")</t>
  </si>
  <si>
    <t xml:space="preserve">
Оказание услуг по техническому и ремонтно-эксплуатационному обслуживанию объекта архитектурно- художественной подсветки фасада (медиафасада) дома 82 по проспекту Ленина в городе Мурманске (ММБУ "МГС")</t>
  </si>
  <si>
    <t xml:space="preserve">
Оказание услуг по модернизации, техническому и ремонтно-эксплуатационному обслуживанию электрического шкафа на площади Пять углов  (ММБУ "МГС")</t>
  </si>
  <si>
    <t>Оказание услуг по техническому и ремонтно-эксплуатационному обслуживанию опор наружного освещения в г. Мурманске свободных от третьих лиц (ММБУ "МГС")</t>
  </si>
  <si>
    <t xml:space="preserve">
Оказание услуг по использованию опор для размещения проводов освещения, светильников и другого оборудования (ММБУ "МГС")</t>
  </si>
  <si>
    <t xml:space="preserve">
Выполнение работ по установке дополнительных светильников наружного освещения (ММБУ "МГС")</t>
  </si>
  <si>
    <t>План реализации муниципальной программы города Мурманска "Развитие транспортной системы"                                     на 2023 - 2028 годы</t>
  </si>
  <si>
    <r>
      <t>Мероприятие "</t>
    </r>
    <r>
      <rPr>
        <sz val="9"/>
        <color rgb="FF000000"/>
        <rFont val="Times New Roman"/>
        <family val="1"/>
        <charset val="204"/>
      </rPr>
      <t>Субсидия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  </r>
  </si>
  <si>
    <r>
      <t>Мероприятие "</t>
    </r>
    <r>
      <rPr>
        <sz val="9"/>
        <color rgb="FF000000"/>
        <rFont val="Times New Roman"/>
        <family val="1"/>
        <charset val="204"/>
      </rPr>
      <t>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области"</t>
    </r>
  </si>
  <si>
    <t>Муниципальная программа "Развитие транспортной системы" на 2023 - 2028 годы</t>
  </si>
  <si>
    <t>2023-2027</t>
  </si>
  <si>
    <t>Приложение к приказу комитета по развитию городского хозяйства администрации города Мурманска                                                                                     от 24.12.2025 №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</si>
</sst>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3" fontId="3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NumberForma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horizontal="center" vertical="center" wrapText="1"/>
    </xf>
    <xf numFmtId="43" fontId="3" fillId="7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wrapText="1"/>
    </xf>
    <xf numFmtId="49" fontId="2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4" borderId="0" xfId="1" applyNumberFormat="1" applyFont="1" applyFill="1" applyAlignment="1">
      <alignment wrapText="1"/>
    </xf>
    <xf numFmtId="49" fontId="2" fillId="4" borderId="1" xfId="1" applyNumberFormat="1" applyFont="1" applyFill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2" fillId="4" borderId="0" xfId="0" applyNumberFormat="1" applyFont="1" applyFill="1" applyAlignment="1">
      <alignment vertical="center" wrapText="1"/>
    </xf>
    <xf numFmtId="43" fontId="3" fillId="4" borderId="4" xfId="1" applyFont="1" applyFill="1" applyBorder="1" applyAlignment="1">
      <alignment horizontal="center" vertical="center" wrapText="1"/>
    </xf>
    <xf numFmtId="43" fontId="13" fillId="4" borderId="4" xfId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wrapText="1"/>
    </xf>
    <xf numFmtId="43" fontId="3" fillId="3" borderId="2" xfId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wrapText="1"/>
    </xf>
    <xf numFmtId="165" fontId="0" fillId="0" borderId="0" xfId="0" applyNumberForma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43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3" fillId="0" borderId="0" xfId="0" applyNumberFormat="1" applyFont="1"/>
    <xf numFmtId="4" fontId="6" fillId="0" borderId="1" xfId="0" applyNumberFormat="1" applyFont="1" applyBorder="1"/>
    <xf numFmtId="0" fontId="0" fillId="0" borderId="1" xfId="0" applyBorder="1" applyAlignment="1"/>
    <xf numFmtId="165" fontId="0" fillId="0" borderId="0" xfId="0" applyNumberFormat="1" applyFill="1"/>
    <xf numFmtId="43" fontId="0" fillId="0" borderId="0" xfId="0" applyNumberFormat="1" applyFill="1" applyAlignment="1">
      <alignment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4"/>
  <sheetViews>
    <sheetView zoomScale="75" zoomScaleNormal="75" workbookViewId="0">
      <pane xSplit="2" ySplit="11" topLeftCell="C289" activePane="bottomRight" state="frozen"/>
      <selection pane="topRight" activeCell="C1" sqref="C1"/>
      <selection pane="bottomLeft" activeCell="A12" sqref="A12"/>
      <selection pane="bottomRight" activeCell="G7" sqref="G7"/>
    </sheetView>
  </sheetViews>
  <sheetFormatPr defaultColWidth="8.85546875" defaultRowHeight="15" x14ac:dyDescent="0.25"/>
  <cols>
    <col min="1" max="1" width="6.42578125" style="8" customWidth="1"/>
    <col min="2" max="2" width="26.7109375" style="2" customWidth="1"/>
    <col min="3" max="3" width="10.140625" style="2" customWidth="1"/>
    <col min="4" max="4" width="8.5703125" style="2" customWidth="1"/>
    <col min="5" max="5" width="15.28515625" style="34" customWidth="1"/>
    <col min="6" max="10" width="12.7109375" style="34" customWidth="1"/>
    <col min="11" max="12" width="12.7109375" style="88" customWidth="1"/>
    <col min="13" max="13" width="12.7109375" style="34" customWidth="1"/>
    <col min="14" max="14" width="12.140625" style="6" customWidth="1"/>
    <col min="15" max="15" width="14.140625" style="2" bestFit="1" customWidth="1"/>
    <col min="16" max="16" width="15.28515625" style="2" bestFit="1" customWidth="1"/>
    <col min="17" max="16384" width="8.85546875" style="1"/>
  </cols>
  <sheetData>
    <row r="1" spans="1:15" s="2" customFormat="1" ht="24.75" customHeight="1" x14ac:dyDescent="0.25">
      <c r="A1" s="10"/>
      <c r="E1" s="34"/>
      <c r="F1" s="34"/>
      <c r="G1" s="34"/>
      <c r="H1" s="34"/>
      <c r="I1" s="34"/>
      <c r="J1" s="34"/>
      <c r="K1" s="88"/>
      <c r="L1" s="88"/>
      <c r="M1" s="34"/>
      <c r="N1" s="6"/>
    </row>
    <row r="2" spans="1:15" s="2" customFormat="1" ht="24.75" customHeight="1" x14ac:dyDescent="0.25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s="2" customFormat="1" ht="24.75" customHeight="1" x14ac:dyDescent="0.25">
      <c r="A3" s="10"/>
      <c r="E3" s="34"/>
      <c r="F3" s="34"/>
      <c r="G3" s="34"/>
      <c r="H3" s="34"/>
      <c r="I3" s="34"/>
      <c r="J3" s="34"/>
      <c r="K3" s="88"/>
      <c r="L3" s="88"/>
      <c r="M3" s="34"/>
      <c r="N3" s="6"/>
    </row>
    <row r="4" spans="1:15" s="2" customFormat="1" ht="24.75" customHeight="1" x14ac:dyDescent="0.25">
      <c r="A4" s="170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/>
      <c r="H4" s="172"/>
      <c r="I4" s="172"/>
      <c r="J4" s="172"/>
      <c r="K4" s="172"/>
      <c r="L4" s="172"/>
      <c r="M4" s="172"/>
      <c r="N4" s="172" t="s">
        <v>4</v>
      </c>
    </row>
    <row r="5" spans="1:15" s="2" customFormat="1" ht="24.75" customHeight="1" x14ac:dyDescent="0.25">
      <c r="A5" s="170"/>
      <c r="B5" s="172"/>
      <c r="C5" s="172"/>
      <c r="D5" s="19" t="s">
        <v>356</v>
      </c>
      <c r="E5" s="35" t="s">
        <v>393</v>
      </c>
      <c r="F5" s="39">
        <v>2023</v>
      </c>
      <c r="G5" s="39">
        <v>2024</v>
      </c>
      <c r="H5" s="39" t="s">
        <v>391</v>
      </c>
      <c r="I5" s="89" t="s">
        <v>493</v>
      </c>
      <c r="J5" s="39" t="s">
        <v>478</v>
      </c>
      <c r="K5" s="39">
        <v>2026</v>
      </c>
      <c r="L5" s="39">
        <v>2027</v>
      </c>
      <c r="M5" s="39">
        <v>2028</v>
      </c>
      <c r="N5" s="172"/>
    </row>
    <row r="6" spans="1:15" s="2" customFormat="1" ht="15" customHeight="1" x14ac:dyDescent="0.25">
      <c r="A6" s="20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76" t="s">
        <v>392</v>
      </c>
      <c r="I6" s="129">
        <v>8</v>
      </c>
      <c r="J6" s="109" t="s">
        <v>460</v>
      </c>
      <c r="K6" s="109">
        <v>9</v>
      </c>
      <c r="L6" s="109">
        <v>10</v>
      </c>
      <c r="M6" s="19">
        <v>11</v>
      </c>
      <c r="N6" s="19">
        <v>13</v>
      </c>
    </row>
    <row r="7" spans="1:15" customFormat="1" x14ac:dyDescent="0.25">
      <c r="A7" s="168">
        <v>1</v>
      </c>
      <c r="B7" s="169" t="s">
        <v>24</v>
      </c>
      <c r="C7" s="169" t="s">
        <v>6</v>
      </c>
      <c r="D7" s="57" t="s">
        <v>5</v>
      </c>
      <c r="E7" s="52">
        <f>SUM(E8:E11)</f>
        <v>8055684.5</v>
      </c>
      <c r="F7" s="52">
        <f>SUM(F8:F11)</f>
        <v>2555591</v>
      </c>
      <c r="G7" s="52">
        <f>SUM(G8:G11)</f>
        <v>1847023.5999999999</v>
      </c>
      <c r="H7" s="52">
        <f>SUM(H8:H11)</f>
        <v>1622646.1</v>
      </c>
      <c r="I7" s="52">
        <f t="shared" ref="I7:M7" si="0">SUM(I8:I11)</f>
        <v>1557754.3</v>
      </c>
      <c r="J7" s="52">
        <f>SUM(J8:J11)</f>
        <v>719028.20000000007</v>
      </c>
      <c r="K7" s="52">
        <f t="shared" si="0"/>
        <v>600000</v>
      </c>
      <c r="L7" s="52">
        <f t="shared" si="0"/>
        <v>600000</v>
      </c>
      <c r="M7" s="52">
        <f t="shared" si="0"/>
        <v>895315.6</v>
      </c>
      <c r="N7" s="169"/>
      <c r="O7" s="127">
        <f>F7+G7+I7+K7+L7+M7-E7</f>
        <v>0</v>
      </c>
    </row>
    <row r="8" spans="1:15" customFormat="1" x14ac:dyDescent="0.25">
      <c r="A8" s="168"/>
      <c r="B8" s="187"/>
      <c r="C8" s="169"/>
      <c r="D8" s="57" t="s">
        <v>11</v>
      </c>
      <c r="E8" s="52">
        <f>F8+G8+I8+K8+L8+M8</f>
        <v>946720.21</v>
      </c>
      <c r="F8" s="52">
        <f>F13+F59+F127+F220+F214+F276</f>
        <v>89689.5</v>
      </c>
      <c r="G8" s="52">
        <f t="shared" ref="G8:M8" si="1">G13+G59+G127+G220+G214+G276</f>
        <v>130740.3</v>
      </c>
      <c r="H8" s="52">
        <f t="shared" si="1"/>
        <v>120236</v>
      </c>
      <c r="I8" s="52">
        <f t="shared" si="1"/>
        <v>128632.61</v>
      </c>
      <c r="J8" s="52">
        <f t="shared" ref="J8" si="2">J13+J59+J127+J220+J214+J276</f>
        <v>74631.899999999994</v>
      </c>
      <c r="K8" s="52">
        <f t="shared" si="1"/>
        <v>60000</v>
      </c>
      <c r="L8" s="52">
        <f t="shared" si="1"/>
        <v>60000</v>
      </c>
      <c r="M8" s="52">
        <f t="shared" si="1"/>
        <v>477657.8</v>
      </c>
      <c r="N8" s="169"/>
    </row>
    <row r="9" spans="1:15" customFormat="1" x14ac:dyDescent="0.25">
      <c r="A9" s="168"/>
      <c r="B9" s="187"/>
      <c r="C9" s="169"/>
      <c r="D9" s="57" t="s">
        <v>8</v>
      </c>
      <c r="E9" s="52">
        <f t="shared" ref="E9:E72" si="3">F9+G9+I9+K9+L9+M9</f>
        <v>6608964.29</v>
      </c>
      <c r="F9" s="52">
        <f>F14+F60+F128+F221+F215+F277</f>
        <v>2465901.5</v>
      </c>
      <c r="G9" s="52">
        <f t="shared" ref="G9:I11" si="4">G14+G60+G128+G221+G215+G277</f>
        <v>1716283.2999999998</v>
      </c>
      <c r="H9" s="52">
        <f t="shared" si="4"/>
        <v>1502410.1</v>
      </c>
      <c r="I9" s="52">
        <f t="shared" si="4"/>
        <v>929121.69</v>
      </c>
      <c r="J9" s="52">
        <f t="shared" ref="J9" si="5">J14+J60+J128+J221+J215+J277</f>
        <v>483547.9</v>
      </c>
      <c r="K9" s="52">
        <f t="shared" ref="K9:M11" si="6">K14+K60+K128+K221+K215+K277</f>
        <v>540000</v>
      </c>
      <c r="L9" s="52">
        <f t="shared" si="6"/>
        <v>540000</v>
      </c>
      <c r="M9" s="52">
        <f t="shared" si="6"/>
        <v>417657.8</v>
      </c>
      <c r="N9" s="169"/>
    </row>
    <row r="10" spans="1:15" customFormat="1" x14ac:dyDescent="0.25">
      <c r="A10" s="168"/>
      <c r="B10" s="187"/>
      <c r="C10" s="169"/>
      <c r="D10" s="57" t="s">
        <v>9</v>
      </c>
      <c r="E10" s="52">
        <f t="shared" si="3"/>
        <v>500000</v>
      </c>
      <c r="F10" s="52">
        <f>F15+F61+F129+F222+F216+F278</f>
        <v>0</v>
      </c>
      <c r="G10" s="52">
        <f t="shared" si="4"/>
        <v>0</v>
      </c>
      <c r="H10" s="52">
        <f t="shared" si="4"/>
        <v>0</v>
      </c>
      <c r="I10" s="52">
        <f t="shared" si="4"/>
        <v>500000</v>
      </c>
      <c r="J10" s="52">
        <f t="shared" ref="J10" si="7">J15+J61+J129+J222+J216+J278</f>
        <v>160848.4</v>
      </c>
      <c r="K10" s="52">
        <f t="shared" si="6"/>
        <v>0</v>
      </c>
      <c r="L10" s="52">
        <f t="shared" si="6"/>
        <v>0</v>
      </c>
      <c r="M10" s="52">
        <f t="shared" si="6"/>
        <v>0</v>
      </c>
      <c r="N10" s="169"/>
    </row>
    <row r="11" spans="1:15" customFormat="1" x14ac:dyDescent="0.25">
      <c r="A11" s="168"/>
      <c r="B11" s="187"/>
      <c r="C11" s="169"/>
      <c r="D11" s="57" t="s">
        <v>10</v>
      </c>
      <c r="E11" s="52">
        <f t="shared" si="3"/>
        <v>0</v>
      </c>
      <c r="F11" s="52">
        <f>F16+F62+F130+F223+F217+F279</f>
        <v>0</v>
      </c>
      <c r="G11" s="52">
        <f t="shared" si="4"/>
        <v>0</v>
      </c>
      <c r="H11" s="52">
        <f t="shared" si="4"/>
        <v>0</v>
      </c>
      <c r="I11" s="52">
        <f t="shared" si="4"/>
        <v>0</v>
      </c>
      <c r="J11" s="52">
        <f t="shared" ref="J11" si="8">J16+J62+J130+J223+J217+J279</f>
        <v>0</v>
      </c>
      <c r="K11" s="52">
        <f t="shared" si="6"/>
        <v>0</v>
      </c>
      <c r="L11" s="52">
        <f t="shared" si="6"/>
        <v>0</v>
      </c>
      <c r="M11" s="52">
        <f t="shared" si="6"/>
        <v>0</v>
      </c>
      <c r="N11" s="169"/>
    </row>
    <row r="12" spans="1:15" customFormat="1" ht="27" customHeight="1" x14ac:dyDescent="0.25">
      <c r="A12" s="170" t="s">
        <v>12</v>
      </c>
      <c r="B12" s="172" t="s">
        <v>70</v>
      </c>
      <c r="C12" s="172" t="s">
        <v>69</v>
      </c>
      <c r="D12" s="60" t="s">
        <v>5</v>
      </c>
      <c r="E12" s="37">
        <f t="shared" si="3"/>
        <v>1708363.7</v>
      </c>
      <c r="F12" s="37">
        <f>SUM(F13:F16)</f>
        <v>1547137.3</v>
      </c>
      <c r="G12" s="37">
        <f>SUM(G13:G16)</f>
        <v>148668.5</v>
      </c>
      <c r="H12" s="37">
        <f>SUM(H13:H16)</f>
        <v>62015.3</v>
      </c>
      <c r="I12" s="37">
        <f t="shared" ref="I12:M12" si="9">SUM(I13:I16)</f>
        <v>12557.9</v>
      </c>
      <c r="J12" s="37">
        <f>SUM(J13:J16)</f>
        <v>0</v>
      </c>
      <c r="K12" s="37">
        <f t="shared" si="9"/>
        <v>0</v>
      </c>
      <c r="L12" s="37">
        <f t="shared" si="9"/>
        <v>0</v>
      </c>
      <c r="M12" s="37">
        <f t="shared" si="9"/>
        <v>0</v>
      </c>
      <c r="N12" s="172" t="s">
        <v>196</v>
      </c>
    </row>
    <row r="13" spans="1:15" customFormat="1" ht="27" customHeight="1" x14ac:dyDescent="0.25">
      <c r="A13" s="170"/>
      <c r="B13" s="172"/>
      <c r="C13" s="172"/>
      <c r="D13" s="60" t="s">
        <v>11</v>
      </c>
      <c r="E13" s="37">
        <f t="shared" si="3"/>
        <v>1943.91</v>
      </c>
      <c r="F13" s="37">
        <v>511</v>
      </c>
      <c r="G13" s="37">
        <f>G18+G23+G28+G33+G38+G53+G48+G43</f>
        <v>1307.4000000000001</v>
      </c>
      <c r="H13" s="37">
        <f>H18+H23+H28+H33+H38+H53+H48+H43</f>
        <v>620.20000000000005</v>
      </c>
      <c r="I13" s="37">
        <f>I18+I23+I28+I33+I38+I53+I48+I43</f>
        <v>125.51</v>
      </c>
      <c r="J13" s="37">
        <f>J18+J23+J28+J33+J38+J53+J48+J43</f>
        <v>0</v>
      </c>
      <c r="K13" s="37">
        <f t="shared" ref="K13:M16" si="10">K18+K23</f>
        <v>0</v>
      </c>
      <c r="L13" s="37">
        <f t="shared" si="10"/>
        <v>0</v>
      </c>
      <c r="M13" s="37">
        <f t="shared" si="10"/>
        <v>0</v>
      </c>
      <c r="N13" s="172"/>
    </row>
    <row r="14" spans="1:15" customFormat="1" ht="27" customHeight="1" x14ac:dyDescent="0.25">
      <c r="A14" s="170"/>
      <c r="B14" s="172"/>
      <c r="C14" s="172"/>
      <c r="D14" s="60" t="s">
        <v>8</v>
      </c>
      <c r="E14" s="37">
        <f t="shared" si="3"/>
        <v>1706419.79</v>
      </c>
      <c r="F14" s="37">
        <f>F19+F24+F29</f>
        <v>1546626.3</v>
      </c>
      <c r="G14" s="37">
        <f t="shared" ref="G14:H16" si="11">G19+G24+G29+G34+G39+G54+G49+G44</f>
        <v>147361.1</v>
      </c>
      <c r="H14" s="37">
        <f t="shared" si="11"/>
        <v>61395.100000000006</v>
      </c>
      <c r="I14" s="37">
        <f t="shared" ref="I14" si="12">I19+I24+I29+I34+I39+I54+I49+I44</f>
        <v>12432.39</v>
      </c>
      <c r="J14" s="37">
        <f t="shared" ref="J14" si="13">J19+J24+J29+J34+J39+J54+J49+J44</f>
        <v>0</v>
      </c>
      <c r="K14" s="37">
        <f t="shared" si="10"/>
        <v>0</v>
      </c>
      <c r="L14" s="37">
        <f t="shared" si="10"/>
        <v>0</v>
      </c>
      <c r="M14" s="37">
        <f t="shared" si="10"/>
        <v>0</v>
      </c>
      <c r="N14" s="172"/>
    </row>
    <row r="15" spans="1:15" customFormat="1" ht="27" customHeight="1" x14ac:dyDescent="0.25">
      <c r="A15" s="170"/>
      <c r="B15" s="172"/>
      <c r="C15" s="172"/>
      <c r="D15" s="60" t="s">
        <v>9</v>
      </c>
      <c r="E15" s="37">
        <f t="shared" si="3"/>
        <v>0</v>
      </c>
      <c r="F15" s="37">
        <f t="shared" ref="F15:F16" si="14">F20+F25</f>
        <v>0</v>
      </c>
      <c r="G15" s="37">
        <f t="shared" si="11"/>
        <v>0</v>
      </c>
      <c r="H15" s="37">
        <f t="shared" si="11"/>
        <v>0</v>
      </c>
      <c r="I15" s="37">
        <f t="shared" ref="I15" si="15">I20+I25+I30+I35+I40+I55+I50+I45</f>
        <v>0</v>
      </c>
      <c r="J15" s="37">
        <f t="shared" ref="J15" si="16">J20+J25+J30+J35+J40+J55+J50+J45</f>
        <v>0</v>
      </c>
      <c r="K15" s="37">
        <f t="shared" si="10"/>
        <v>0</v>
      </c>
      <c r="L15" s="37">
        <f t="shared" si="10"/>
        <v>0</v>
      </c>
      <c r="M15" s="37">
        <f t="shared" si="10"/>
        <v>0</v>
      </c>
      <c r="N15" s="172"/>
    </row>
    <row r="16" spans="1:15" customFormat="1" ht="27" customHeight="1" x14ac:dyDescent="0.25">
      <c r="A16" s="170"/>
      <c r="B16" s="172"/>
      <c r="C16" s="172"/>
      <c r="D16" s="60" t="s">
        <v>10</v>
      </c>
      <c r="E16" s="37">
        <f t="shared" si="3"/>
        <v>0</v>
      </c>
      <c r="F16" s="37">
        <f t="shared" si="14"/>
        <v>0</v>
      </c>
      <c r="G16" s="37">
        <f t="shared" si="11"/>
        <v>0</v>
      </c>
      <c r="H16" s="37">
        <f t="shared" si="11"/>
        <v>0</v>
      </c>
      <c r="I16" s="37">
        <f t="shared" ref="I16" si="17">I21+I26+I31+I36+I41+I56+I51+I46</f>
        <v>0</v>
      </c>
      <c r="J16" s="37">
        <f t="shared" ref="J16" si="18">J21+J26+J31+J36+J41+J56+J51+J46</f>
        <v>0</v>
      </c>
      <c r="K16" s="37">
        <f t="shared" si="10"/>
        <v>0</v>
      </c>
      <c r="L16" s="37">
        <f t="shared" si="10"/>
        <v>0</v>
      </c>
      <c r="M16" s="37">
        <f t="shared" si="10"/>
        <v>0</v>
      </c>
      <c r="N16" s="172"/>
    </row>
    <row r="17" spans="1:14" customFormat="1" ht="15" customHeight="1" x14ac:dyDescent="0.25">
      <c r="A17" s="170" t="s">
        <v>25</v>
      </c>
      <c r="B17" s="171" t="s">
        <v>81</v>
      </c>
      <c r="C17" s="172">
        <v>2023</v>
      </c>
      <c r="D17" s="60" t="s">
        <v>5</v>
      </c>
      <c r="E17" s="37">
        <f t="shared" si="3"/>
        <v>1497796</v>
      </c>
      <c r="F17" s="37">
        <f t="shared" ref="F17:M17" si="19">SUM(F18:F21)</f>
        <v>1497796</v>
      </c>
      <c r="G17" s="37">
        <f t="shared" si="19"/>
        <v>0</v>
      </c>
      <c r="H17" s="37">
        <f t="shared" ref="H17:J17" si="20">SUM(H18:H21)</f>
        <v>0</v>
      </c>
      <c r="I17" s="37">
        <f t="shared" si="19"/>
        <v>0</v>
      </c>
      <c r="J17" s="37">
        <f t="shared" si="20"/>
        <v>0</v>
      </c>
      <c r="K17" s="37">
        <f t="shared" si="19"/>
        <v>0</v>
      </c>
      <c r="L17" s="37">
        <f t="shared" si="19"/>
        <v>0</v>
      </c>
      <c r="M17" s="37">
        <f t="shared" si="19"/>
        <v>0</v>
      </c>
      <c r="N17" s="172" t="s">
        <v>144</v>
      </c>
    </row>
    <row r="18" spans="1:14" customFormat="1" x14ac:dyDescent="0.25">
      <c r="A18" s="170"/>
      <c r="B18" s="171"/>
      <c r="C18" s="172"/>
      <c r="D18" s="60" t="s">
        <v>11</v>
      </c>
      <c r="E18" s="37">
        <f t="shared" si="3"/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172"/>
    </row>
    <row r="19" spans="1:14" customFormat="1" x14ac:dyDescent="0.25">
      <c r="A19" s="170"/>
      <c r="B19" s="171"/>
      <c r="C19" s="172"/>
      <c r="D19" s="60" t="s">
        <v>8</v>
      </c>
      <c r="E19" s="37">
        <f t="shared" si="3"/>
        <v>1497796</v>
      </c>
      <c r="F19" s="37">
        <v>1497796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172"/>
    </row>
    <row r="20" spans="1:14" customFormat="1" x14ac:dyDescent="0.25">
      <c r="A20" s="170"/>
      <c r="B20" s="171"/>
      <c r="C20" s="172"/>
      <c r="D20" s="60" t="s">
        <v>9</v>
      </c>
      <c r="E20" s="37">
        <f t="shared" si="3"/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172"/>
    </row>
    <row r="21" spans="1:14" customFormat="1" x14ac:dyDescent="0.25">
      <c r="A21" s="170"/>
      <c r="B21" s="171"/>
      <c r="C21" s="172"/>
      <c r="D21" s="60" t="s">
        <v>10</v>
      </c>
      <c r="E21" s="37">
        <f t="shared" si="3"/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172"/>
    </row>
    <row r="22" spans="1:14" customFormat="1" ht="15" hidden="1" customHeight="1" x14ac:dyDescent="0.25">
      <c r="A22" s="170" t="s">
        <v>35</v>
      </c>
      <c r="B22" s="171"/>
      <c r="C22" s="172"/>
      <c r="D22" s="60" t="s">
        <v>5</v>
      </c>
      <c r="E22" s="37">
        <f t="shared" si="3"/>
        <v>0</v>
      </c>
      <c r="F22" s="37">
        <f t="shared" ref="F22:M22" si="21">SUM(F23:F26)</f>
        <v>0</v>
      </c>
      <c r="G22" s="37">
        <f t="shared" si="21"/>
        <v>0</v>
      </c>
      <c r="H22" s="37"/>
      <c r="I22" s="37">
        <f t="shared" si="21"/>
        <v>0</v>
      </c>
      <c r="J22" s="37"/>
      <c r="K22" s="37">
        <f t="shared" si="21"/>
        <v>0</v>
      </c>
      <c r="L22" s="37">
        <f t="shared" si="21"/>
        <v>0</v>
      </c>
      <c r="M22" s="37">
        <f t="shared" si="21"/>
        <v>0</v>
      </c>
      <c r="N22" s="172"/>
    </row>
    <row r="23" spans="1:14" customFormat="1" ht="15" hidden="1" customHeight="1" x14ac:dyDescent="0.25">
      <c r="A23" s="170"/>
      <c r="B23" s="171"/>
      <c r="C23" s="172"/>
      <c r="D23" s="60" t="s">
        <v>11</v>
      </c>
      <c r="E23" s="37">
        <f t="shared" si="3"/>
        <v>0</v>
      </c>
      <c r="F23" s="37">
        <v>0</v>
      </c>
      <c r="G23" s="37">
        <v>0</v>
      </c>
      <c r="H23" s="37"/>
      <c r="I23" s="37">
        <v>0</v>
      </c>
      <c r="J23" s="37"/>
      <c r="K23" s="37">
        <v>0</v>
      </c>
      <c r="L23" s="37">
        <v>0</v>
      </c>
      <c r="M23" s="37">
        <v>0</v>
      </c>
      <c r="N23" s="172"/>
    </row>
    <row r="24" spans="1:14" customFormat="1" ht="15" hidden="1" customHeight="1" x14ac:dyDescent="0.25">
      <c r="A24" s="170"/>
      <c r="B24" s="171"/>
      <c r="C24" s="172"/>
      <c r="D24" s="60" t="s">
        <v>8</v>
      </c>
      <c r="E24" s="37">
        <f t="shared" si="3"/>
        <v>0</v>
      </c>
      <c r="F24" s="37">
        <v>0</v>
      </c>
      <c r="G24" s="37">
        <v>0</v>
      </c>
      <c r="H24" s="37"/>
      <c r="I24" s="37">
        <v>0</v>
      </c>
      <c r="J24" s="37"/>
      <c r="K24" s="37">
        <v>0</v>
      </c>
      <c r="L24" s="37">
        <v>0</v>
      </c>
      <c r="M24" s="37">
        <v>0</v>
      </c>
      <c r="N24" s="172"/>
    </row>
    <row r="25" spans="1:14" customFormat="1" ht="15" hidden="1" customHeight="1" x14ac:dyDescent="0.25">
      <c r="A25" s="170"/>
      <c r="B25" s="171"/>
      <c r="C25" s="172"/>
      <c r="D25" s="60" t="s">
        <v>9</v>
      </c>
      <c r="E25" s="37">
        <f t="shared" si="3"/>
        <v>0</v>
      </c>
      <c r="F25" s="37">
        <v>0</v>
      </c>
      <c r="G25" s="37">
        <v>0</v>
      </c>
      <c r="H25" s="37"/>
      <c r="I25" s="37">
        <v>0</v>
      </c>
      <c r="J25" s="37"/>
      <c r="K25" s="37">
        <v>0</v>
      </c>
      <c r="L25" s="37">
        <v>0</v>
      </c>
      <c r="M25" s="37">
        <v>0</v>
      </c>
      <c r="N25" s="172"/>
    </row>
    <row r="26" spans="1:14" customFormat="1" ht="15" hidden="1" customHeight="1" x14ac:dyDescent="0.25">
      <c r="A26" s="170"/>
      <c r="B26" s="171"/>
      <c r="C26" s="172"/>
      <c r="D26" s="60" t="s">
        <v>10</v>
      </c>
      <c r="E26" s="37">
        <f t="shared" si="3"/>
        <v>0</v>
      </c>
      <c r="F26" s="37">
        <v>0</v>
      </c>
      <c r="G26" s="37">
        <v>0</v>
      </c>
      <c r="H26" s="37"/>
      <c r="I26" s="37">
        <v>0</v>
      </c>
      <c r="J26" s="37"/>
      <c r="K26" s="37">
        <v>0</v>
      </c>
      <c r="L26" s="37">
        <v>0</v>
      </c>
      <c r="M26" s="37">
        <v>0</v>
      </c>
      <c r="N26" s="172"/>
    </row>
    <row r="27" spans="1:14" customFormat="1" ht="37.5" customHeight="1" x14ac:dyDescent="0.25">
      <c r="A27" s="176" t="s">
        <v>35</v>
      </c>
      <c r="B27" s="177" t="s">
        <v>82</v>
      </c>
      <c r="C27" s="172" t="s">
        <v>69</v>
      </c>
      <c r="D27" s="60" t="s">
        <v>5</v>
      </c>
      <c r="E27" s="37">
        <f t="shared" si="3"/>
        <v>97660.6</v>
      </c>
      <c r="F27" s="37">
        <f t="shared" ref="F27:M27" si="22">SUM(F28:F31)</f>
        <v>48830.3</v>
      </c>
      <c r="G27" s="37">
        <f t="shared" si="22"/>
        <v>48830.3</v>
      </c>
      <c r="H27" s="37">
        <f t="shared" si="22"/>
        <v>48830.3</v>
      </c>
      <c r="I27" s="37">
        <f t="shared" si="22"/>
        <v>0</v>
      </c>
      <c r="J27" s="37">
        <f t="shared" ref="J27" si="23">SUM(J28:J31)</f>
        <v>0</v>
      </c>
      <c r="K27" s="37">
        <f t="shared" si="22"/>
        <v>0</v>
      </c>
      <c r="L27" s="37">
        <f t="shared" si="22"/>
        <v>0</v>
      </c>
      <c r="M27" s="37">
        <f t="shared" si="22"/>
        <v>0</v>
      </c>
      <c r="N27" s="173" t="s">
        <v>144</v>
      </c>
    </row>
    <row r="28" spans="1:14" customFormat="1" ht="37.5" customHeight="1" x14ac:dyDescent="0.25">
      <c r="A28" s="176"/>
      <c r="B28" s="177"/>
      <c r="C28" s="172"/>
      <c r="D28" s="60" t="s">
        <v>11</v>
      </c>
      <c r="E28" s="37">
        <f t="shared" si="3"/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178"/>
    </row>
    <row r="29" spans="1:14" customFormat="1" ht="37.5" customHeight="1" x14ac:dyDescent="0.25">
      <c r="A29" s="176"/>
      <c r="B29" s="177"/>
      <c r="C29" s="172"/>
      <c r="D29" s="60" t="s">
        <v>8</v>
      </c>
      <c r="E29" s="37">
        <f t="shared" si="3"/>
        <v>97660.6</v>
      </c>
      <c r="F29" s="37">
        <v>48830.3</v>
      </c>
      <c r="G29" s="37">
        <v>48830.3</v>
      </c>
      <c r="H29" s="37">
        <v>48830.3</v>
      </c>
      <c r="I29" s="37">
        <v>0</v>
      </c>
      <c r="J29" s="37"/>
      <c r="K29" s="37">
        <v>0</v>
      </c>
      <c r="L29" s="37">
        <v>0</v>
      </c>
      <c r="M29" s="37">
        <v>0</v>
      </c>
      <c r="N29" s="178"/>
    </row>
    <row r="30" spans="1:14" customFormat="1" ht="37.5" customHeight="1" x14ac:dyDescent="0.25">
      <c r="A30" s="176"/>
      <c r="B30" s="177"/>
      <c r="C30" s="172"/>
      <c r="D30" s="60" t="s">
        <v>9</v>
      </c>
      <c r="E30" s="37">
        <f t="shared" si="3"/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178"/>
    </row>
    <row r="31" spans="1:14" customFormat="1" ht="37.5" customHeight="1" x14ac:dyDescent="0.25">
      <c r="A31" s="176"/>
      <c r="B31" s="177"/>
      <c r="C31" s="172"/>
      <c r="D31" s="60" t="s">
        <v>10</v>
      </c>
      <c r="E31" s="37">
        <f t="shared" si="3"/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178"/>
    </row>
    <row r="32" spans="1:14" customFormat="1" ht="37.5" customHeight="1" x14ac:dyDescent="0.25">
      <c r="A32" s="176" t="s">
        <v>80</v>
      </c>
      <c r="B32" s="177" t="s">
        <v>84</v>
      </c>
      <c r="C32" s="172" t="s">
        <v>69</v>
      </c>
      <c r="D32" s="60" t="s">
        <v>5</v>
      </c>
      <c r="E32" s="37">
        <f t="shared" si="3"/>
        <v>986.5</v>
      </c>
      <c r="F32" s="37">
        <f t="shared" ref="F32:M32" si="24">SUM(F33:F36)</f>
        <v>493.2</v>
      </c>
      <c r="G32" s="37">
        <f t="shared" si="24"/>
        <v>493.3</v>
      </c>
      <c r="H32" s="37">
        <f t="shared" si="24"/>
        <v>493.3</v>
      </c>
      <c r="I32" s="37">
        <f t="shared" si="24"/>
        <v>0</v>
      </c>
      <c r="J32" s="37">
        <f t="shared" ref="J32" si="25">SUM(J33:J36)</f>
        <v>0</v>
      </c>
      <c r="K32" s="37">
        <f t="shared" si="24"/>
        <v>0</v>
      </c>
      <c r="L32" s="37">
        <f t="shared" si="24"/>
        <v>0</v>
      </c>
      <c r="M32" s="37">
        <f t="shared" si="24"/>
        <v>0</v>
      </c>
      <c r="N32" s="178"/>
    </row>
    <row r="33" spans="1:14" customFormat="1" ht="37.5" customHeight="1" x14ac:dyDescent="0.25">
      <c r="A33" s="176"/>
      <c r="B33" s="177"/>
      <c r="C33" s="172"/>
      <c r="D33" s="60" t="s">
        <v>11</v>
      </c>
      <c r="E33" s="37">
        <f t="shared" si="3"/>
        <v>986.5</v>
      </c>
      <c r="F33" s="37">
        <v>493.2</v>
      </c>
      <c r="G33" s="37">
        <v>493.3</v>
      </c>
      <c r="H33" s="37">
        <v>493.3</v>
      </c>
      <c r="I33" s="37">
        <v>0</v>
      </c>
      <c r="J33" s="37"/>
      <c r="K33" s="37">
        <v>0</v>
      </c>
      <c r="L33" s="37">
        <v>0</v>
      </c>
      <c r="M33" s="37">
        <v>0</v>
      </c>
      <c r="N33" s="178"/>
    </row>
    <row r="34" spans="1:14" customFormat="1" ht="37.5" customHeight="1" x14ac:dyDescent="0.25">
      <c r="A34" s="176"/>
      <c r="B34" s="177"/>
      <c r="C34" s="172"/>
      <c r="D34" s="60" t="s">
        <v>8</v>
      </c>
      <c r="E34" s="37">
        <f t="shared" si="3"/>
        <v>0</v>
      </c>
      <c r="F34" s="37"/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178"/>
    </row>
    <row r="35" spans="1:14" customFormat="1" ht="37.5" customHeight="1" x14ac:dyDescent="0.25">
      <c r="A35" s="176"/>
      <c r="B35" s="177"/>
      <c r="C35" s="172"/>
      <c r="D35" s="60" t="s">
        <v>9</v>
      </c>
      <c r="E35" s="37">
        <f t="shared" si="3"/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178"/>
    </row>
    <row r="36" spans="1:14" customFormat="1" ht="37.5" customHeight="1" x14ac:dyDescent="0.25">
      <c r="A36" s="176"/>
      <c r="B36" s="177"/>
      <c r="C36" s="172"/>
      <c r="D36" s="60" t="s">
        <v>10</v>
      </c>
      <c r="E36" s="37">
        <f t="shared" si="3"/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175"/>
    </row>
    <row r="37" spans="1:14" customFormat="1" ht="24.75" customHeight="1" x14ac:dyDescent="0.25">
      <c r="A37" s="176" t="s">
        <v>83</v>
      </c>
      <c r="B37" s="181" t="s">
        <v>459</v>
      </c>
      <c r="C37" s="173" t="s">
        <v>441</v>
      </c>
      <c r="D37" s="60" t="s">
        <v>5</v>
      </c>
      <c r="E37" s="37">
        <f t="shared" si="3"/>
        <v>93032.39</v>
      </c>
      <c r="F37" s="37">
        <v>0</v>
      </c>
      <c r="G37" s="37">
        <f>SUM(G38:G41)</f>
        <v>80600</v>
      </c>
      <c r="H37" s="37">
        <f>SUM(H38:H41)</f>
        <v>12564.8</v>
      </c>
      <c r="I37" s="37">
        <f>SUM(I38:I41)</f>
        <v>12432.39</v>
      </c>
      <c r="J37" s="37">
        <f>SUM(J38:J41)</f>
        <v>0</v>
      </c>
      <c r="K37" s="37">
        <v>0</v>
      </c>
      <c r="L37" s="37">
        <v>0</v>
      </c>
      <c r="M37" s="37">
        <v>0</v>
      </c>
      <c r="N37" s="185" t="s">
        <v>144</v>
      </c>
    </row>
    <row r="38" spans="1:14" customFormat="1" ht="24.75" customHeight="1" x14ac:dyDescent="0.25">
      <c r="A38" s="176"/>
      <c r="B38" s="182"/>
      <c r="C38" s="174"/>
      <c r="D38" s="60" t="s">
        <v>11</v>
      </c>
      <c r="E38" s="37">
        <f t="shared" si="3"/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178"/>
    </row>
    <row r="39" spans="1:14" customFormat="1" ht="24.75" customHeight="1" x14ac:dyDescent="0.25">
      <c r="A39" s="176"/>
      <c r="B39" s="182"/>
      <c r="C39" s="174"/>
      <c r="D39" s="60" t="s">
        <v>8</v>
      </c>
      <c r="E39" s="37">
        <f t="shared" si="3"/>
        <v>93032.39</v>
      </c>
      <c r="F39" s="37">
        <v>0</v>
      </c>
      <c r="G39" s="37">
        <v>80600</v>
      </c>
      <c r="H39" s="37">
        <v>12564.8</v>
      </c>
      <c r="I39" s="37">
        <f>12432.4-0.01</f>
        <v>12432.39</v>
      </c>
      <c r="J39" s="37"/>
      <c r="K39" s="37">
        <v>0</v>
      </c>
      <c r="L39" s="37">
        <v>0</v>
      </c>
      <c r="M39" s="37">
        <v>0</v>
      </c>
      <c r="N39" s="178"/>
    </row>
    <row r="40" spans="1:14" customFormat="1" ht="24.75" customHeight="1" x14ac:dyDescent="0.25">
      <c r="A40" s="176"/>
      <c r="B40" s="182"/>
      <c r="C40" s="174"/>
      <c r="D40" s="60" t="s">
        <v>9</v>
      </c>
      <c r="E40" s="37">
        <f t="shared" si="3"/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178"/>
    </row>
    <row r="41" spans="1:14" customFormat="1" ht="24.75" customHeight="1" x14ac:dyDescent="0.25">
      <c r="A41" s="176"/>
      <c r="B41" s="183"/>
      <c r="C41" s="184"/>
      <c r="D41" s="60" t="s">
        <v>10</v>
      </c>
      <c r="E41" s="37">
        <f t="shared" si="3"/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178"/>
    </row>
    <row r="42" spans="1:14" customFormat="1" ht="32.25" customHeight="1" x14ac:dyDescent="0.25">
      <c r="A42" s="176" t="s">
        <v>368</v>
      </c>
      <c r="B42" s="181" t="s">
        <v>458</v>
      </c>
      <c r="C42" s="173" t="s">
        <v>441</v>
      </c>
      <c r="D42" s="60" t="s">
        <v>5</v>
      </c>
      <c r="E42" s="37">
        <f t="shared" si="3"/>
        <v>939.61</v>
      </c>
      <c r="F42" s="37">
        <v>0</v>
      </c>
      <c r="G42" s="37">
        <f>SUM(G43:G46)</f>
        <v>814.1</v>
      </c>
      <c r="H42" s="37">
        <f>SUM(H43:H46)</f>
        <v>126.9</v>
      </c>
      <c r="I42" s="37">
        <f>SUM(I43:I46)</f>
        <v>125.51</v>
      </c>
      <c r="J42" s="37">
        <f>SUM(J43:J46)</f>
        <v>0</v>
      </c>
      <c r="K42" s="37">
        <v>0</v>
      </c>
      <c r="L42" s="37">
        <v>0</v>
      </c>
      <c r="M42" s="37">
        <v>0</v>
      </c>
      <c r="N42" s="178"/>
    </row>
    <row r="43" spans="1:14" customFormat="1" ht="32.25" customHeight="1" x14ac:dyDescent="0.25">
      <c r="A43" s="176"/>
      <c r="B43" s="182"/>
      <c r="C43" s="174"/>
      <c r="D43" s="60" t="s">
        <v>11</v>
      </c>
      <c r="E43" s="37">
        <f t="shared" si="3"/>
        <v>939.61</v>
      </c>
      <c r="F43" s="37">
        <v>0</v>
      </c>
      <c r="G43" s="37">
        <v>814.1</v>
      </c>
      <c r="H43" s="37">
        <v>126.9</v>
      </c>
      <c r="I43" s="37">
        <f>125.5+0.01</f>
        <v>125.51</v>
      </c>
      <c r="J43" s="37">
        <v>0</v>
      </c>
      <c r="K43" s="37">
        <v>0</v>
      </c>
      <c r="L43" s="37">
        <v>0</v>
      </c>
      <c r="M43" s="37">
        <v>0</v>
      </c>
      <c r="N43" s="178"/>
    </row>
    <row r="44" spans="1:14" customFormat="1" ht="32.25" customHeight="1" x14ac:dyDescent="0.25">
      <c r="A44" s="176"/>
      <c r="B44" s="182"/>
      <c r="C44" s="174"/>
      <c r="D44" s="60" t="s">
        <v>8</v>
      </c>
      <c r="E44" s="37">
        <f t="shared" si="3"/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178"/>
    </row>
    <row r="45" spans="1:14" customFormat="1" ht="32.25" customHeight="1" x14ac:dyDescent="0.25">
      <c r="A45" s="176"/>
      <c r="B45" s="182"/>
      <c r="C45" s="174"/>
      <c r="D45" s="60" t="s">
        <v>9</v>
      </c>
      <c r="E45" s="37">
        <f t="shared" si="3"/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178"/>
    </row>
    <row r="46" spans="1:14" customFormat="1" ht="32.25" customHeight="1" x14ac:dyDescent="0.25">
      <c r="A46" s="176"/>
      <c r="B46" s="183"/>
      <c r="C46" s="184"/>
      <c r="D46" s="60" t="s">
        <v>10</v>
      </c>
      <c r="E46" s="37">
        <f t="shared" si="3"/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178"/>
    </row>
    <row r="47" spans="1:14" customFormat="1" ht="33.75" customHeight="1" x14ac:dyDescent="0.25">
      <c r="A47" s="176" t="s">
        <v>369</v>
      </c>
      <c r="B47" s="181" t="s">
        <v>457</v>
      </c>
      <c r="C47" s="173">
        <v>2024</v>
      </c>
      <c r="D47" s="60" t="s">
        <v>5</v>
      </c>
      <c r="E47" s="37">
        <f t="shared" si="3"/>
        <v>17930.8</v>
      </c>
      <c r="F47" s="37">
        <v>0</v>
      </c>
      <c r="G47" s="37">
        <f>SUM(G48:G51)</f>
        <v>17930.8</v>
      </c>
      <c r="H47" s="37">
        <f>SUM(H48:H51)</f>
        <v>0</v>
      </c>
      <c r="I47" s="37">
        <v>0</v>
      </c>
      <c r="J47" s="37">
        <f>SUM(J48:J51)</f>
        <v>0</v>
      </c>
      <c r="K47" s="37">
        <v>0</v>
      </c>
      <c r="L47" s="37">
        <v>0</v>
      </c>
      <c r="M47" s="37">
        <v>0</v>
      </c>
      <c r="N47" s="178"/>
    </row>
    <row r="48" spans="1:14" customFormat="1" ht="33.75" customHeight="1" x14ac:dyDescent="0.25">
      <c r="A48" s="176"/>
      <c r="B48" s="182"/>
      <c r="C48" s="174"/>
      <c r="D48" s="60" t="s">
        <v>11</v>
      </c>
      <c r="E48" s="37">
        <f t="shared" si="3"/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178"/>
    </row>
    <row r="49" spans="1:14" customFormat="1" ht="33.75" customHeight="1" x14ac:dyDescent="0.25">
      <c r="A49" s="176"/>
      <c r="B49" s="182"/>
      <c r="C49" s="174"/>
      <c r="D49" s="60" t="s">
        <v>8</v>
      </c>
      <c r="E49" s="37">
        <f t="shared" si="3"/>
        <v>17930.8</v>
      </c>
      <c r="F49" s="37">
        <v>0</v>
      </c>
      <c r="G49" s="37">
        <v>17930.8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178"/>
    </row>
    <row r="50" spans="1:14" customFormat="1" ht="33.75" customHeight="1" x14ac:dyDescent="0.25">
      <c r="A50" s="176"/>
      <c r="B50" s="182"/>
      <c r="C50" s="174"/>
      <c r="D50" s="60" t="s">
        <v>9</v>
      </c>
      <c r="E50" s="37">
        <f t="shared" si="3"/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178"/>
    </row>
    <row r="51" spans="1:14" customFormat="1" ht="33.75" customHeight="1" x14ac:dyDescent="0.25">
      <c r="A51" s="176"/>
      <c r="B51" s="183"/>
      <c r="C51" s="184"/>
      <c r="D51" s="60" t="s">
        <v>10</v>
      </c>
      <c r="E51" s="37">
        <f t="shared" si="3"/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175"/>
    </row>
    <row r="52" spans="1:14" customFormat="1" x14ac:dyDescent="0.25">
      <c r="A52" s="176" t="s">
        <v>370</v>
      </c>
      <c r="B52" s="177" t="s">
        <v>197</v>
      </c>
      <c r="C52" s="172">
        <v>2023</v>
      </c>
      <c r="D52" s="60" t="s">
        <v>5</v>
      </c>
      <c r="E52" s="37">
        <f t="shared" si="3"/>
        <v>17.8</v>
      </c>
      <c r="F52" s="37">
        <f t="shared" ref="F52:M52" si="26">SUM(F53:F56)</f>
        <v>17.8</v>
      </c>
      <c r="G52" s="37">
        <f t="shared" si="26"/>
        <v>0</v>
      </c>
      <c r="H52" s="37">
        <f t="shared" si="26"/>
        <v>0</v>
      </c>
      <c r="I52" s="37">
        <f t="shared" si="26"/>
        <v>0</v>
      </c>
      <c r="J52" s="37">
        <f t="shared" ref="J52" si="27">SUM(J53:J56)</f>
        <v>0</v>
      </c>
      <c r="K52" s="37">
        <f t="shared" si="26"/>
        <v>0</v>
      </c>
      <c r="L52" s="37">
        <f t="shared" si="26"/>
        <v>0</v>
      </c>
      <c r="M52" s="37">
        <f t="shared" si="26"/>
        <v>0</v>
      </c>
      <c r="N52" s="178" t="s">
        <v>198</v>
      </c>
    </row>
    <row r="53" spans="1:14" customFormat="1" x14ac:dyDescent="0.25">
      <c r="A53" s="176"/>
      <c r="B53" s="177"/>
      <c r="C53" s="172"/>
      <c r="D53" s="60" t="s">
        <v>11</v>
      </c>
      <c r="E53" s="37">
        <f t="shared" si="3"/>
        <v>17.8</v>
      </c>
      <c r="F53" s="37">
        <f>F57</f>
        <v>17.8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178"/>
    </row>
    <row r="54" spans="1:14" customFormat="1" x14ac:dyDescent="0.25">
      <c r="A54" s="176"/>
      <c r="B54" s="177"/>
      <c r="C54" s="172"/>
      <c r="D54" s="60" t="s">
        <v>8</v>
      </c>
      <c r="E54" s="37">
        <f t="shared" si="3"/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178"/>
    </row>
    <row r="55" spans="1:14" customFormat="1" x14ac:dyDescent="0.25">
      <c r="A55" s="176"/>
      <c r="B55" s="177"/>
      <c r="C55" s="172"/>
      <c r="D55" s="60" t="s">
        <v>9</v>
      </c>
      <c r="E55" s="37">
        <f t="shared" si="3"/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178"/>
    </row>
    <row r="56" spans="1:14" customFormat="1" x14ac:dyDescent="0.25">
      <c r="A56" s="176"/>
      <c r="B56" s="177"/>
      <c r="C56" s="172"/>
      <c r="D56" s="60" t="s">
        <v>10</v>
      </c>
      <c r="E56" s="37">
        <f t="shared" si="3"/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178"/>
    </row>
    <row r="57" spans="1:14" customFormat="1" ht="48" x14ac:dyDescent="0.25">
      <c r="A57" s="61" t="s">
        <v>371</v>
      </c>
      <c r="B57" s="59" t="s">
        <v>107</v>
      </c>
      <c r="C57" s="60">
        <v>2023</v>
      </c>
      <c r="D57" s="60" t="s">
        <v>11</v>
      </c>
      <c r="E57" s="37">
        <f t="shared" si="3"/>
        <v>17.8</v>
      </c>
      <c r="F57" s="37">
        <v>17.8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178"/>
    </row>
    <row r="58" spans="1:14" customFormat="1" ht="27.75" customHeight="1" x14ac:dyDescent="0.25">
      <c r="A58" s="168" t="s">
        <v>13</v>
      </c>
      <c r="B58" s="179" t="s">
        <v>26</v>
      </c>
      <c r="C58" s="172" t="s">
        <v>6</v>
      </c>
      <c r="D58" s="60" t="s">
        <v>5</v>
      </c>
      <c r="E58" s="37">
        <f t="shared" si="3"/>
        <v>793949</v>
      </c>
      <c r="F58" s="37">
        <f t="shared" ref="F58:M58" si="28">SUM(F59:F62)</f>
        <v>150775.1</v>
      </c>
      <c r="G58" s="37">
        <f t="shared" si="28"/>
        <v>395976.9</v>
      </c>
      <c r="H58" s="37">
        <f t="shared" ref="H58:J58" si="29">SUM(H59:H62)</f>
        <v>303340.90000000002</v>
      </c>
      <c r="I58" s="37">
        <f t="shared" si="28"/>
        <v>96997</v>
      </c>
      <c r="J58" s="37">
        <f t="shared" si="29"/>
        <v>3659.6</v>
      </c>
      <c r="K58" s="37">
        <f t="shared" si="28"/>
        <v>0</v>
      </c>
      <c r="L58" s="37">
        <f t="shared" si="28"/>
        <v>0</v>
      </c>
      <c r="M58" s="37">
        <f t="shared" si="28"/>
        <v>150200</v>
      </c>
      <c r="N58" s="172" t="s">
        <v>144</v>
      </c>
    </row>
    <row r="59" spans="1:14" customFormat="1" ht="27.75" customHeight="1" x14ac:dyDescent="0.25">
      <c r="A59" s="168"/>
      <c r="B59" s="179"/>
      <c r="C59" s="172"/>
      <c r="D59" s="60" t="s">
        <v>11</v>
      </c>
      <c r="E59" s="37">
        <f t="shared" si="3"/>
        <v>138451.79999999999</v>
      </c>
      <c r="F59" s="37">
        <f>F64+F72+F80+F86+F92+F106+F116+F122</f>
        <v>19255.900000000001</v>
      </c>
      <c r="G59" s="37">
        <f t="shared" ref="G59:M59" si="30">G64+G72+G80+G86+G92+G106+G116+G122</f>
        <v>34632.400000000001</v>
      </c>
      <c r="H59" s="37">
        <f t="shared" si="30"/>
        <v>32488.400000000001</v>
      </c>
      <c r="I59" s="37">
        <f t="shared" si="30"/>
        <v>9463.5</v>
      </c>
      <c r="J59" s="37">
        <f t="shared" si="30"/>
        <v>3659.6</v>
      </c>
      <c r="K59" s="37">
        <f t="shared" si="30"/>
        <v>0</v>
      </c>
      <c r="L59" s="37">
        <f t="shared" si="30"/>
        <v>0</v>
      </c>
      <c r="M59" s="37">
        <f t="shared" si="30"/>
        <v>75100</v>
      </c>
      <c r="N59" s="172"/>
    </row>
    <row r="60" spans="1:14" customFormat="1" ht="27.75" customHeight="1" x14ac:dyDescent="0.25">
      <c r="A60" s="168"/>
      <c r="B60" s="179"/>
      <c r="C60" s="172"/>
      <c r="D60" s="60" t="s">
        <v>8</v>
      </c>
      <c r="E60" s="37">
        <f t="shared" si="3"/>
        <v>655497.19999999995</v>
      </c>
      <c r="F60" s="37">
        <f>F65+F73+F81+F87+F93+F107+F117+F123</f>
        <v>131519.20000000001</v>
      </c>
      <c r="G60" s="37">
        <f t="shared" ref="G60:M60" si="31">G65+G73+G81+G87+G93+G107+G117+G123</f>
        <v>361344.5</v>
      </c>
      <c r="H60" s="37">
        <f t="shared" si="31"/>
        <v>270852.5</v>
      </c>
      <c r="I60" s="37">
        <f t="shared" si="31"/>
        <v>87533.5</v>
      </c>
      <c r="J60" s="37">
        <f t="shared" si="31"/>
        <v>0</v>
      </c>
      <c r="K60" s="37">
        <f t="shared" si="31"/>
        <v>0</v>
      </c>
      <c r="L60" s="37">
        <f t="shared" si="31"/>
        <v>0</v>
      </c>
      <c r="M60" s="37">
        <f t="shared" si="31"/>
        <v>75100</v>
      </c>
      <c r="N60" s="172"/>
    </row>
    <row r="61" spans="1:14" customFormat="1" ht="27.75" customHeight="1" x14ac:dyDescent="0.25">
      <c r="A61" s="168"/>
      <c r="B61" s="179"/>
      <c r="C61" s="172"/>
      <c r="D61" s="60" t="s">
        <v>9</v>
      </c>
      <c r="E61" s="37">
        <f t="shared" si="3"/>
        <v>0</v>
      </c>
      <c r="F61" s="37">
        <f>F66+F74+F82+F88+F94+F108+F118+F124</f>
        <v>0</v>
      </c>
      <c r="G61" s="37">
        <f t="shared" ref="G61:M61" si="32">G66+G74+G82+G88+G94+G108+G118+G124</f>
        <v>0</v>
      </c>
      <c r="H61" s="37">
        <f t="shared" si="32"/>
        <v>0</v>
      </c>
      <c r="I61" s="37">
        <f t="shared" si="32"/>
        <v>0</v>
      </c>
      <c r="J61" s="37">
        <f t="shared" si="32"/>
        <v>0</v>
      </c>
      <c r="K61" s="37">
        <f t="shared" si="32"/>
        <v>0</v>
      </c>
      <c r="L61" s="37">
        <f t="shared" si="32"/>
        <v>0</v>
      </c>
      <c r="M61" s="37">
        <f t="shared" si="32"/>
        <v>0</v>
      </c>
      <c r="N61" s="172"/>
    </row>
    <row r="62" spans="1:14" customFormat="1" ht="27.75" customHeight="1" x14ac:dyDescent="0.25">
      <c r="A62" s="168"/>
      <c r="B62" s="179"/>
      <c r="C62" s="172"/>
      <c r="D62" s="60" t="s">
        <v>10</v>
      </c>
      <c r="E62" s="37">
        <f t="shared" si="3"/>
        <v>0</v>
      </c>
      <c r="F62" s="37">
        <f>F67+F75+F83+F89+F95+F109+F119+F125</f>
        <v>0</v>
      </c>
      <c r="G62" s="37">
        <f t="shared" ref="G62:M62" si="33">G67+G75+G83+G89+G95+G109+G119+G125</f>
        <v>0</v>
      </c>
      <c r="H62" s="37">
        <f t="shared" si="33"/>
        <v>0</v>
      </c>
      <c r="I62" s="37">
        <f t="shared" si="33"/>
        <v>0</v>
      </c>
      <c r="J62" s="37">
        <f t="shared" si="33"/>
        <v>0</v>
      </c>
      <c r="K62" s="37">
        <f t="shared" si="33"/>
        <v>0</v>
      </c>
      <c r="L62" s="37">
        <f t="shared" si="33"/>
        <v>0</v>
      </c>
      <c r="M62" s="37">
        <f t="shared" si="33"/>
        <v>0</v>
      </c>
      <c r="N62" s="172"/>
    </row>
    <row r="63" spans="1:14" customFormat="1" ht="19.5" customHeight="1" x14ac:dyDescent="0.25">
      <c r="A63" s="170" t="s">
        <v>27</v>
      </c>
      <c r="B63" s="180" t="s">
        <v>390</v>
      </c>
      <c r="C63" s="172" t="s">
        <v>6</v>
      </c>
      <c r="D63" s="60" t="s">
        <v>5</v>
      </c>
      <c r="E63" s="37">
        <f t="shared" si="3"/>
        <v>128915.3</v>
      </c>
      <c r="F63" s="37">
        <f t="shared" ref="F63:M63" si="34">SUM(F64:F67)</f>
        <v>19182.900000000001</v>
      </c>
      <c r="G63" s="37">
        <f t="shared" si="34"/>
        <v>34632.400000000001</v>
      </c>
      <c r="H63" s="37">
        <f t="shared" ref="H63:J63" si="35">SUM(H64:H67)</f>
        <v>32488.400000000001</v>
      </c>
      <c r="I63" s="37">
        <f t="shared" si="34"/>
        <v>0</v>
      </c>
      <c r="J63" s="37">
        <f t="shared" si="35"/>
        <v>0</v>
      </c>
      <c r="K63" s="37">
        <f t="shared" si="34"/>
        <v>0</v>
      </c>
      <c r="L63" s="37">
        <f t="shared" si="34"/>
        <v>0</v>
      </c>
      <c r="M63" s="37">
        <f t="shared" si="34"/>
        <v>75100</v>
      </c>
      <c r="N63" s="173" t="s">
        <v>144</v>
      </c>
    </row>
    <row r="64" spans="1:14" customFormat="1" ht="25.5" customHeight="1" x14ac:dyDescent="0.25">
      <c r="A64" s="170"/>
      <c r="B64" s="180"/>
      <c r="C64" s="172"/>
      <c r="D64" s="60" t="s">
        <v>11</v>
      </c>
      <c r="E64" s="37">
        <f t="shared" si="3"/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174"/>
    </row>
    <row r="65" spans="1:14" customFormat="1" ht="25.5" customHeight="1" x14ac:dyDescent="0.25">
      <c r="A65" s="170"/>
      <c r="B65" s="180"/>
      <c r="C65" s="172"/>
      <c r="D65" s="60" t="s">
        <v>8</v>
      </c>
      <c r="E65" s="37">
        <f t="shared" si="3"/>
        <v>128915.3</v>
      </c>
      <c r="F65" s="37">
        <f>F68+F70</f>
        <v>19182.900000000001</v>
      </c>
      <c r="G65" s="37">
        <f>G68+G69+G70</f>
        <v>34632.400000000001</v>
      </c>
      <c r="H65" s="37">
        <f>H68+H69+H70</f>
        <v>32488.400000000001</v>
      </c>
      <c r="I65" s="37">
        <v>0</v>
      </c>
      <c r="J65" s="37">
        <f>J68+J69+J70</f>
        <v>0</v>
      </c>
      <c r="K65" s="37">
        <v>0</v>
      </c>
      <c r="L65" s="37">
        <v>0</v>
      </c>
      <c r="M65" s="37">
        <v>75100</v>
      </c>
      <c r="N65" s="174"/>
    </row>
    <row r="66" spans="1:14" customFormat="1" ht="25.5" customHeight="1" x14ac:dyDescent="0.25">
      <c r="A66" s="170"/>
      <c r="B66" s="180"/>
      <c r="C66" s="172"/>
      <c r="D66" s="60" t="s">
        <v>9</v>
      </c>
      <c r="E66" s="37">
        <f t="shared" si="3"/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174"/>
    </row>
    <row r="67" spans="1:14" customFormat="1" ht="19.5" customHeight="1" x14ac:dyDescent="0.25">
      <c r="A67" s="170"/>
      <c r="B67" s="180"/>
      <c r="C67" s="172"/>
      <c r="D67" s="60" t="s">
        <v>10</v>
      </c>
      <c r="E67" s="37">
        <f t="shared" si="3"/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174"/>
    </row>
    <row r="68" spans="1:14" customFormat="1" ht="72" x14ac:dyDescent="0.25">
      <c r="A68" s="58" t="s">
        <v>85</v>
      </c>
      <c r="B68" s="60" t="s">
        <v>203</v>
      </c>
      <c r="C68" s="60" t="s">
        <v>69</v>
      </c>
      <c r="D68" s="60" t="s">
        <v>8</v>
      </c>
      <c r="E68" s="37">
        <f t="shared" si="3"/>
        <v>27207</v>
      </c>
      <c r="F68" s="37">
        <v>16013.4</v>
      </c>
      <c r="G68" s="37">
        <v>11193.6</v>
      </c>
      <c r="H68" s="37">
        <v>11193.5</v>
      </c>
      <c r="I68" s="37">
        <v>0</v>
      </c>
      <c r="J68" s="37"/>
      <c r="K68" s="37">
        <v>0</v>
      </c>
      <c r="L68" s="37">
        <v>0</v>
      </c>
      <c r="M68" s="38">
        <v>0</v>
      </c>
      <c r="N68" s="174"/>
    </row>
    <row r="69" spans="1:14" customFormat="1" ht="72" x14ac:dyDescent="0.25">
      <c r="A69" s="58" t="s">
        <v>204</v>
      </c>
      <c r="B69" s="60" t="s">
        <v>187</v>
      </c>
      <c r="C69" s="60">
        <v>2024</v>
      </c>
      <c r="D69" s="60" t="s">
        <v>8</v>
      </c>
      <c r="E69" s="37">
        <f t="shared" si="3"/>
        <v>23438.799999999999</v>
      </c>
      <c r="F69" s="37">
        <v>0</v>
      </c>
      <c r="G69" s="37">
        <v>23438.799999999999</v>
      </c>
      <c r="H69" s="37">
        <v>21294.9</v>
      </c>
      <c r="I69" s="37">
        <v>0</v>
      </c>
      <c r="J69" s="37"/>
      <c r="K69" s="37">
        <v>0</v>
      </c>
      <c r="L69" s="37">
        <v>0</v>
      </c>
      <c r="M69" s="38">
        <v>0</v>
      </c>
      <c r="N69" s="174"/>
    </row>
    <row r="70" spans="1:14" customFormat="1" ht="48" x14ac:dyDescent="0.25">
      <c r="A70" s="58" t="s">
        <v>205</v>
      </c>
      <c r="B70" s="60" t="s">
        <v>160</v>
      </c>
      <c r="C70" s="60">
        <v>2023</v>
      </c>
      <c r="D70" s="60" t="s">
        <v>8</v>
      </c>
      <c r="E70" s="37">
        <f t="shared" si="3"/>
        <v>3169.5</v>
      </c>
      <c r="F70" s="37">
        <v>3169.5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174"/>
    </row>
    <row r="71" spans="1:14" customFormat="1" ht="30" customHeight="1" x14ac:dyDescent="0.25">
      <c r="A71" s="170" t="s">
        <v>28</v>
      </c>
      <c r="B71" s="180" t="s">
        <v>389</v>
      </c>
      <c r="C71" s="172" t="s">
        <v>14</v>
      </c>
      <c r="D71" s="60" t="s">
        <v>5</v>
      </c>
      <c r="E71" s="37">
        <f t="shared" si="3"/>
        <v>128915.3</v>
      </c>
      <c r="F71" s="37">
        <f t="shared" ref="F71:M71" si="36">SUM(F72:F75)</f>
        <v>19182.900000000001</v>
      </c>
      <c r="G71" s="37">
        <f t="shared" si="36"/>
        <v>34632.400000000001</v>
      </c>
      <c r="H71" s="37">
        <f t="shared" ref="H71:J71" si="37">SUM(H72:H75)</f>
        <v>32488.400000000001</v>
      </c>
      <c r="I71" s="37">
        <f t="shared" si="36"/>
        <v>0</v>
      </c>
      <c r="J71" s="37">
        <f t="shared" si="37"/>
        <v>0</v>
      </c>
      <c r="K71" s="37">
        <f t="shared" si="36"/>
        <v>0</v>
      </c>
      <c r="L71" s="37">
        <f t="shared" si="36"/>
        <v>0</v>
      </c>
      <c r="M71" s="37">
        <f t="shared" si="36"/>
        <v>75100</v>
      </c>
      <c r="N71" s="174"/>
    </row>
    <row r="72" spans="1:14" customFormat="1" ht="30" customHeight="1" x14ac:dyDescent="0.25">
      <c r="A72" s="170"/>
      <c r="B72" s="180"/>
      <c r="C72" s="172"/>
      <c r="D72" s="60" t="s">
        <v>11</v>
      </c>
      <c r="E72" s="37">
        <f t="shared" si="3"/>
        <v>128915.3</v>
      </c>
      <c r="F72" s="37">
        <f>F76+F78</f>
        <v>19182.900000000001</v>
      </c>
      <c r="G72" s="37">
        <f>G76+G77+G78</f>
        <v>34632.400000000001</v>
      </c>
      <c r="H72" s="37">
        <f>H76+H77+H78</f>
        <v>32488.400000000001</v>
      </c>
      <c r="I72" s="37">
        <v>0</v>
      </c>
      <c r="J72" s="37">
        <f>J76+J77+J78</f>
        <v>0</v>
      </c>
      <c r="K72" s="37">
        <v>0</v>
      </c>
      <c r="L72" s="37">
        <v>0</v>
      </c>
      <c r="M72" s="37">
        <v>75100</v>
      </c>
      <c r="N72" s="174"/>
    </row>
    <row r="73" spans="1:14" customFormat="1" ht="30" customHeight="1" x14ac:dyDescent="0.25">
      <c r="A73" s="170"/>
      <c r="B73" s="180"/>
      <c r="C73" s="172"/>
      <c r="D73" s="60" t="s">
        <v>8</v>
      </c>
      <c r="E73" s="37">
        <f t="shared" ref="E73:E130" si="38">F73+G73+I73+K73+L73+M73</f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174"/>
    </row>
    <row r="74" spans="1:14" customFormat="1" ht="30" customHeight="1" x14ac:dyDescent="0.25">
      <c r="A74" s="170"/>
      <c r="B74" s="180"/>
      <c r="C74" s="172"/>
      <c r="D74" s="60" t="s">
        <v>9</v>
      </c>
      <c r="E74" s="37">
        <f t="shared" si="38"/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174"/>
    </row>
    <row r="75" spans="1:14" customFormat="1" ht="30" customHeight="1" x14ac:dyDescent="0.25">
      <c r="A75" s="170"/>
      <c r="B75" s="180"/>
      <c r="C75" s="172"/>
      <c r="D75" s="60" t="s">
        <v>10</v>
      </c>
      <c r="E75" s="37">
        <f t="shared" si="38"/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174"/>
    </row>
    <row r="76" spans="1:14" customFormat="1" ht="72" x14ac:dyDescent="0.25">
      <c r="A76" s="58" t="s">
        <v>86</v>
      </c>
      <c r="B76" s="60" t="s">
        <v>203</v>
      </c>
      <c r="C76" s="60" t="s">
        <v>69</v>
      </c>
      <c r="D76" s="60" t="s">
        <v>11</v>
      </c>
      <c r="E76" s="37">
        <f t="shared" si="38"/>
        <v>27207</v>
      </c>
      <c r="F76" s="37">
        <v>16013.4</v>
      </c>
      <c r="G76" s="37">
        <v>11193.6</v>
      </c>
      <c r="H76" s="37">
        <v>11193.5</v>
      </c>
      <c r="I76" s="37">
        <v>0</v>
      </c>
      <c r="J76" s="37"/>
      <c r="K76" s="37">
        <v>0</v>
      </c>
      <c r="L76" s="37">
        <v>0</v>
      </c>
      <c r="M76" s="38">
        <v>0</v>
      </c>
      <c r="N76" s="178"/>
    </row>
    <row r="77" spans="1:14" customFormat="1" ht="72" x14ac:dyDescent="0.25">
      <c r="A77" s="58" t="s">
        <v>206</v>
      </c>
      <c r="B77" s="60" t="s">
        <v>187</v>
      </c>
      <c r="C77" s="60" t="s">
        <v>69</v>
      </c>
      <c r="D77" s="60" t="s">
        <v>11</v>
      </c>
      <c r="E77" s="37">
        <f t="shared" si="38"/>
        <v>23438.799999999999</v>
      </c>
      <c r="F77" s="37">
        <v>0</v>
      </c>
      <c r="G77" s="37">
        <v>23438.799999999999</v>
      </c>
      <c r="H77" s="37">
        <v>21294.9</v>
      </c>
      <c r="I77" s="37">
        <v>0</v>
      </c>
      <c r="J77" s="37"/>
      <c r="K77" s="37">
        <v>0</v>
      </c>
      <c r="L77" s="37">
        <v>0</v>
      </c>
      <c r="M77" s="38">
        <v>0</v>
      </c>
      <c r="N77" s="178"/>
    </row>
    <row r="78" spans="1:14" customFormat="1" ht="48" x14ac:dyDescent="0.25">
      <c r="A78" s="58" t="s">
        <v>207</v>
      </c>
      <c r="B78" s="60" t="s">
        <v>160</v>
      </c>
      <c r="C78" s="60">
        <v>2023</v>
      </c>
      <c r="D78" s="60" t="s">
        <v>11</v>
      </c>
      <c r="E78" s="37">
        <f t="shared" si="38"/>
        <v>3169.5</v>
      </c>
      <c r="F78" s="37">
        <v>3169.5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175"/>
    </row>
    <row r="79" spans="1:14" customFormat="1" x14ac:dyDescent="0.25">
      <c r="A79" s="176" t="s">
        <v>161</v>
      </c>
      <c r="B79" s="180" t="s">
        <v>162</v>
      </c>
      <c r="C79" s="172">
        <v>2023</v>
      </c>
      <c r="D79" s="60" t="s">
        <v>5</v>
      </c>
      <c r="E79" s="37">
        <f t="shared" si="38"/>
        <v>7222</v>
      </c>
      <c r="F79" s="37">
        <f t="shared" ref="F79:M79" si="39">SUM(F80:F83)</f>
        <v>7222</v>
      </c>
      <c r="G79" s="37">
        <f t="shared" si="39"/>
        <v>0</v>
      </c>
      <c r="H79" s="37">
        <f t="shared" si="39"/>
        <v>0</v>
      </c>
      <c r="I79" s="37">
        <f t="shared" si="39"/>
        <v>0</v>
      </c>
      <c r="J79" s="37">
        <f t="shared" ref="J79" si="40">SUM(J80:J83)</f>
        <v>0</v>
      </c>
      <c r="K79" s="37">
        <f t="shared" si="39"/>
        <v>0</v>
      </c>
      <c r="L79" s="37">
        <f t="shared" si="39"/>
        <v>0</v>
      </c>
      <c r="M79" s="37">
        <f t="shared" si="39"/>
        <v>0</v>
      </c>
      <c r="N79" s="185" t="s">
        <v>144</v>
      </c>
    </row>
    <row r="80" spans="1:14" customFormat="1" ht="24" customHeight="1" x14ac:dyDescent="0.25">
      <c r="A80" s="176"/>
      <c r="B80" s="180"/>
      <c r="C80" s="172"/>
      <c r="D80" s="60" t="s">
        <v>11</v>
      </c>
      <c r="E80" s="37">
        <f t="shared" si="38"/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178"/>
    </row>
    <row r="81" spans="1:14" customFormat="1" ht="18" customHeight="1" x14ac:dyDescent="0.25">
      <c r="A81" s="176"/>
      <c r="B81" s="180"/>
      <c r="C81" s="172"/>
      <c r="D81" s="60" t="s">
        <v>8</v>
      </c>
      <c r="E81" s="37">
        <f t="shared" si="38"/>
        <v>7222</v>
      </c>
      <c r="F81" s="37">
        <f>F84</f>
        <v>7222</v>
      </c>
      <c r="G81" s="37">
        <f>G84</f>
        <v>0</v>
      </c>
      <c r="H81" s="37">
        <f>H84</f>
        <v>0</v>
      </c>
      <c r="I81" s="37">
        <v>0</v>
      </c>
      <c r="J81" s="37">
        <f>J84</f>
        <v>0</v>
      </c>
      <c r="K81" s="37">
        <v>0</v>
      </c>
      <c r="L81" s="37">
        <v>0</v>
      </c>
      <c r="M81" s="37">
        <v>0</v>
      </c>
      <c r="N81" s="178"/>
    </row>
    <row r="82" spans="1:14" customFormat="1" x14ac:dyDescent="0.25">
      <c r="A82" s="176"/>
      <c r="B82" s="180"/>
      <c r="C82" s="172"/>
      <c r="D82" s="60" t="s">
        <v>9</v>
      </c>
      <c r="E82" s="37">
        <f t="shared" si="38"/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178"/>
    </row>
    <row r="83" spans="1:14" customFormat="1" ht="19.5" customHeight="1" x14ac:dyDescent="0.25">
      <c r="A83" s="176"/>
      <c r="B83" s="180"/>
      <c r="C83" s="172"/>
      <c r="D83" s="60" t="s">
        <v>10</v>
      </c>
      <c r="E83" s="37">
        <f t="shared" si="38"/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178"/>
    </row>
    <row r="84" spans="1:14" customFormat="1" ht="60" x14ac:dyDescent="0.25">
      <c r="A84" s="58" t="s">
        <v>163</v>
      </c>
      <c r="B84" s="60" t="s">
        <v>173</v>
      </c>
      <c r="C84" s="60">
        <v>2023</v>
      </c>
      <c r="D84" s="60" t="s">
        <v>8</v>
      </c>
      <c r="E84" s="37">
        <f t="shared" si="38"/>
        <v>7222</v>
      </c>
      <c r="F84" s="37">
        <v>7222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175"/>
    </row>
    <row r="85" spans="1:14" customFormat="1" ht="28.5" customHeight="1" x14ac:dyDescent="0.25">
      <c r="A85" s="176" t="s">
        <v>164</v>
      </c>
      <c r="B85" s="188" t="s">
        <v>165</v>
      </c>
      <c r="C85" s="173">
        <v>2023</v>
      </c>
      <c r="D85" s="60" t="s">
        <v>5</v>
      </c>
      <c r="E85" s="37">
        <f t="shared" si="38"/>
        <v>73</v>
      </c>
      <c r="F85" s="37">
        <f t="shared" ref="F85:M85" si="41">SUM(F86:F89)</f>
        <v>73</v>
      </c>
      <c r="G85" s="37">
        <f t="shared" si="41"/>
        <v>0</v>
      </c>
      <c r="H85" s="37">
        <f t="shared" si="41"/>
        <v>0</v>
      </c>
      <c r="I85" s="37">
        <f t="shared" si="41"/>
        <v>0</v>
      </c>
      <c r="J85" s="37">
        <f t="shared" ref="J85" si="42">SUM(J86:J89)</f>
        <v>0</v>
      </c>
      <c r="K85" s="37">
        <f t="shared" si="41"/>
        <v>0</v>
      </c>
      <c r="L85" s="37">
        <f t="shared" si="41"/>
        <v>0</v>
      </c>
      <c r="M85" s="37">
        <f t="shared" si="41"/>
        <v>0</v>
      </c>
      <c r="N85" s="185" t="s">
        <v>144</v>
      </c>
    </row>
    <row r="86" spans="1:14" customFormat="1" ht="28.5" customHeight="1" x14ac:dyDescent="0.25">
      <c r="A86" s="176"/>
      <c r="B86" s="189"/>
      <c r="C86" s="174"/>
      <c r="D86" s="60" t="s">
        <v>11</v>
      </c>
      <c r="E86" s="37">
        <f t="shared" si="38"/>
        <v>73</v>
      </c>
      <c r="F86" s="37">
        <f>F90</f>
        <v>73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178"/>
    </row>
    <row r="87" spans="1:14" customFormat="1" ht="28.5" customHeight="1" x14ac:dyDescent="0.25">
      <c r="A87" s="176"/>
      <c r="B87" s="189"/>
      <c r="C87" s="174"/>
      <c r="D87" s="60" t="s">
        <v>8</v>
      </c>
      <c r="E87" s="37">
        <f t="shared" si="38"/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178"/>
    </row>
    <row r="88" spans="1:14" customFormat="1" ht="28.5" customHeight="1" x14ac:dyDescent="0.25">
      <c r="A88" s="176"/>
      <c r="B88" s="189"/>
      <c r="C88" s="174"/>
      <c r="D88" s="60" t="s">
        <v>9</v>
      </c>
      <c r="E88" s="37">
        <f t="shared" si="38"/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178"/>
    </row>
    <row r="89" spans="1:14" customFormat="1" ht="28.5" customHeight="1" x14ac:dyDescent="0.25">
      <c r="A89" s="176"/>
      <c r="B89" s="190"/>
      <c r="C89" s="184"/>
      <c r="D89" s="60" t="s">
        <v>10</v>
      </c>
      <c r="E89" s="37">
        <f t="shared" si="38"/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178"/>
    </row>
    <row r="90" spans="1:14" customFormat="1" ht="63.75" customHeight="1" x14ac:dyDescent="0.25">
      <c r="A90" s="58" t="s">
        <v>166</v>
      </c>
      <c r="B90" s="60" t="s">
        <v>173</v>
      </c>
      <c r="C90" s="60">
        <v>2023</v>
      </c>
      <c r="D90" s="60" t="s">
        <v>11</v>
      </c>
      <c r="E90" s="37">
        <f t="shared" si="38"/>
        <v>73</v>
      </c>
      <c r="F90" s="37">
        <v>73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175"/>
    </row>
    <row r="91" spans="1:14" customFormat="1" ht="26.25" customHeight="1" x14ac:dyDescent="0.25">
      <c r="A91" s="176" t="s">
        <v>167</v>
      </c>
      <c r="B91" s="188" t="s">
        <v>169</v>
      </c>
      <c r="C91" s="173" t="s">
        <v>69</v>
      </c>
      <c r="D91" s="60" t="s">
        <v>5</v>
      </c>
      <c r="E91" s="37">
        <f t="shared" si="38"/>
        <v>381090.2</v>
      </c>
      <c r="F91" s="37">
        <f t="shared" ref="F91:M91" si="43">SUM(F92:F95)</f>
        <v>105114.3</v>
      </c>
      <c r="G91" s="37">
        <f t="shared" si="43"/>
        <v>243522.6</v>
      </c>
      <c r="H91" s="37">
        <f t="shared" ref="H91:J91" si="44">SUM(H92:H95)</f>
        <v>207771.8</v>
      </c>
      <c r="I91" s="37">
        <f t="shared" si="43"/>
        <v>32453.300000000003</v>
      </c>
      <c r="J91" s="37">
        <f t="shared" si="44"/>
        <v>0</v>
      </c>
      <c r="K91" s="37">
        <f t="shared" si="43"/>
        <v>0</v>
      </c>
      <c r="L91" s="37">
        <f t="shared" si="43"/>
        <v>0</v>
      </c>
      <c r="M91" s="37">
        <f t="shared" si="43"/>
        <v>0</v>
      </c>
      <c r="N91" s="185" t="s">
        <v>144</v>
      </c>
    </row>
    <row r="92" spans="1:14" customFormat="1" ht="26.25" customHeight="1" x14ac:dyDescent="0.25">
      <c r="A92" s="176"/>
      <c r="B92" s="189"/>
      <c r="C92" s="174"/>
      <c r="D92" s="60" t="s">
        <v>11</v>
      </c>
      <c r="E92" s="37">
        <f t="shared" si="38"/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178"/>
    </row>
    <row r="93" spans="1:14" customFormat="1" ht="26.25" customHeight="1" x14ac:dyDescent="0.25">
      <c r="A93" s="176"/>
      <c r="B93" s="189"/>
      <c r="C93" s="174"/>
      <c r="D93" s="60" t="s">
        <v>8</v>
      </c>
      <c r="E93" s="37">
        <f t="shared" si="38"/>
        <v>381090.2</v>
      </c>
      <c r="F93" s="37">
        <f>F96+F97</f>
        <v>105114.3</v>
      </c>
      <c r="G93" s="37">
        <f>SUM(G96:G104)</f>
        <v>243522.6</v>
      </c>
      <c r="H93" s="37">
        <f>SUM(H96:H104)</f>
        <v>207771.8</v>
      </c>
      <c r="I93" s="37">
        <f>SUM(I96:I104)</f>
        <v>32453.300000000003</v>
      </c>
      <c r="J93" s="37">
        <f>SUM(J96:J104)</f>
        <v>0</v>
      </c>
      <c r="K93" s="37">
        <v>0</v>
      </c>
      <c r="L93" s="37">
        <v>0</v>
      </c>
      <c r="M93" s="37">
        <v>0</v>
      </c>
      <c r="N93" s="178"/>
    </row>
    <row r="94" spans="1:14" customFormat="1" ht="26.25" customHeight="1" x14ac:dyDescent="0.25">
      <c r="A94" s="176"/>
      <c r="B94" s="189"/>
      <c r="C94" s="174"/>
      <c r="D94" s="60" t="s">
        <v>9</v>
      </c>
      <c r="E94" s="37">
        <f t="shared" si="38"/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178"/>
    </row>
    <row r="95" spans="1:14" customFormat="1" ht="26.25" customHeight="1" x14ac:dyDescent="0.25">
      <c r="A95" s="176"/>
      <c r="B95" s="190"/>
      <c r="C95" s="184"/>
      <c r="D95" s="60" t="s">
        <v>10</v>
      </c>
      <c r="E95" s="37">
        <f t="shared" si="38"/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178"/>
    </row>
    <row r="96" spans="1:14" customFormat="1" ht="31.5" customHeight="1" x14ac:dyDescent="0.25">
      <c r="A96" s="58" t="s">
        <v>168</v>
      </c>
      <c r="B96" s="60" t="s">
        <v>170</v>
      </c>
      <c r="C96" s="60" t="s">
        <v>69</v>
      </c>
      <c r="D96" s="60" t="s">
        <v>8</v>
      </c>
      <c r="E96" s="37">
        <f t="shared" si="38"/>
        <v>69609</v>
      </c>
      <c r="F96" s="37">
        <v>42311</v>
      </c>
      <c r="G96" s="37">
        <v>27298</v>
      </c>
      <c r="H96" s="37">
        <v>21505.7</v>
      </c>
      <c r="I96" s="37">
        <v>0</v>
      </c>
      <c r="J96" s="37">
        <v>0</v>
      </c>
      <c r="K96" s="37">
        <v>0</v>
      </c>
      <c r="L96" s="37">
        <v>0</v>
      </c>
      <c r="M96" s="38">
        <v>0</v>
      </c>
      <c r="N96" s="178"/>
    </row>
    <row r="97" spans="1:14" customFormat="1" ht="60.75" customHeight="1" x14ac:dyDescent="0.25">
      <c r="A97" s="58" t="s">
        <v>171</v>
      </c>
      <c r="B97" s="60" t="s">
        <v>208</v>
      </c>
      <c r="C97" s="60" t="s">
        <v>69</v>
      </c>
      <c r="D97" s="60" t="s">
        <v>8</v>
      </c>
      <c r="E97" s="37">
        <f t="shared" si="38"/>
        <v>121936</v>
      </c>
      <c r="F97" s="37">
        <v>62803.3</v>
      </c>
      <c r="G97" s="37">
        <v>59132.7</v>
      </c>
      <c r="H97" s="37">
        <v>59132.7</v>
      </c>
      <c r="I97" s="37">
        <v>0</v>
      </c>
      <c r="J97" s="37">
        <v>0</v>
      </c>
      <c r="K97" s="37">
        <v>0</v>
      </c>
      <c r="L97" s="37">
        <v>0</v>
      </c>
      <c r="M97" s="38">
        <v>0</v>
      </c>
      <c r="N97" s="178"/>
    </row>
    <row r="98" spans="1:14" customFormat="1" ht="57" customHeight="1" x14ac:dyDescent="0.25">
      <c r="A98" s="58" t="s">
        <v>209</v>
      </c>
      <c r="B98" s="60" t="s">
        <v>210</v>
      </c>
      <c r="C98" s="60" t="s">
        <v>441</v>
      </c>
      <c r="D98" s="60" t="s">
        <v>8</v>
      </c>
      <c r="E98" s="37">
        <f t="shared" si="38"/>
        <v>164133.19999999998</v>
      </c>
      <c r="F98" s="37"/>
      <c r="G98" s="37">
        <v>150089.29999999999</v>
      </c>
      <c r="H98" s="37">
        <v>127133.4</v>
      </c>
      <c r="I98" s="37">
        <v>14043.9</v>
      </c>
      <c r="J98" s="37">
        <v>0</v>
      </c>
      <c r="K98" s="37">
        <v>0</v>
      </c>
      <c r="L98" s="37">
        <v>0</v>
      </c>
      <c r="M98" s="38">
        <v>0</v>
      </c>
      <c r="N98" s="178"/>
    </row>
    <row r="99" spans="1:14" customFormat="1" ht="69.75" customHeight="1" x14ac:dyDescent="0.25">
      <c r="A99" s="138" t="s">
        <v>243</v>
      </c>
      <c r="B99" s="140" t="s">
        <v>244</v>
      </c>
      <c r="C99" s="140">
        <v>2024</v>
      </c>
      <c r="D99" s="140" t="s">
        <v>8</v>
      </c>
      <c r="E99" s="37">
        <f t="shared" ref="E99:E103" si="45">F99+G99+I99+K99+L99+M99</f>
        <v>7002.6</v>
      </c>
      <c r="F99" s="37"/>
      <c r="G99" s="37">
        <v>7002.6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8">
        <v>0</v>
      </c>
      <c r="N99" s="178"/>
    </row>
    <row r="100" spans="1:14" customFormat="1" ht="74.25" customHeight="1" x14ac:dyDescent="0.25">
      <c r="A100" s="138" t="s">
        <v>494</v>
      </c>
      <c r="B100" s="140" t="s">
        <v>503</v>
      </c>
      <c r="C100" s="140">
        <v>2025</v>
      </c>
      <c r="D100" s="140" t="s">
        <v>8</v>
      </c>
      <c r="E100" s="37">
        <f t="shared" si="45"/>
        <v>3440.6</v>
      </c>
      <c r="F100" s="37"/>
      <c r="G100" s="37">
        <v>0</v>
      </c>
      <c r="H100" s="37">
        <v>0</v>
      </c>
      <c r="I100" s="37">
        <v>3440.6</v>
      </c>
      <c r="J100" s="37">
        <v>0</v>
      </c>
      <c r="K100" s="37">
        <v>0</v>
      </c>
      <c r="L100" s="37">
        <v>0</v>
      </c>
      <c r="M100" s="38">
        <v>0</v>
      </c>
      <c r="N100" s="178"/>
    </row>
    <row r="101" spans="1:14" customFormat="1" ht="69.75" customHeight="1" x14ac:dyDescent="0.25">
      <c r="A101" s="138" t="s">
        <v>495</v>
      </c>
      <c r="B101" s="140" t="s">
        <v>498</v>
      </c>
      <c r="C101" s="140">
        <v>2025</v>
      </c>
      <c r="D101" s="140" t="s">
        <v>8</v>
      </c>
      <c r="E101" s="37">
        <f t="shared" ref="E101:E102" si="46">F101+G101+I101+K101+L101+M101</f>
        <v>2392.8000000000002</v>
      </c>
      <c r="F101" s="37"/>
      <c r="G101" s="37">
        <v>0</v>
      </c>
      <c r="H101" s="37">
        <v>0</v>
      </c>
      <c r="I101" s="37">
        <v>2392.8000000000002</v>
      </c>
      <c r="J101" s="37">
        <v>0</v>
      </c>
      <c r="K101" s="37">
        <v>0</v>
      </c>
      <c r="L101" s="37">
        <v>0</v>
      </c>
      <c r="M101" s="38">
        <v>0</v>
      </c>
      <c r="N101" s="178"/>
    </row>
    <row r="102" spans="1:14" customFormat="1" ht="69.75" customHeight="1" x14ac:dyDescent="0.25">
      <c r="A102" s="138" t="s">
        <v>496</v>
      </c>
      <c r="B102" s="140" t="s">
        <v>499</v>
      </c>
      <c r="C102" s="140">
        <v>2025</v>
      </c>
      <c r="D102" s="140" t="s">
        <v>8</v>
      </c>
      <c r="E102" s="37">
        <f t="shared" si="46"/>
        <v>4441.1000000000004</v>
      </c>
      <c r="F102" s="37"/>
      <c r="G102" s="37">
        <v>0</v>
      </c>
      <c r="H102" s="37">
        <v>0</v>
      </c>
      <c r="I102" s="37">
        <v>4441.1000000000004</v>
      </c>
      <c r="J102" s="37">
        <v>0</v>
      </c>
      <c r="K102" s="37">
        <v>0</v>
      </c>
      <c r="L102" s="37">
        <v>0</v>
      </c>
      <c r="M102" s="38">
        <v>0</v>
      </c>
      <c r="N102" s="178"/>
    </row>
    <row r="103" spans="1:14" customFormat="1" ht="111.75" customHeight="1" x14ac:dyDescent="0.25">
      <c r="A103" s="138" t="s">
        <v>497</v>
      </c>
      <c r="B103" s="140" t="s">
        <v>500</v>
      </c>
      <c r="C103" s="140">
        <v>2025</v>
      </c>
      <c r="D103" s="140" t="s">
        <v>8</v>
      </c>
      <c r="E103" s="37">
        <f t="shared" si="45"/>
        <v>4650.5</v>
      </c>
      <c r="F103" s="37"/>
      <c r="G103" s="37">
        <v>0</v>
      </c>
      <c r="H103" s="37">
        <v>0</v>
      </c>
      <c r="I103" s="37">
        <v>4650.5</v>
      </c>
      <c r="J103" s="37">
        <v>0</v>
      </c>
      <c r="K103" s="37">
        <v>0</v>
      </c>
      <c r="L103" s="37">
        <v>0</v>
      </c>
      <c r="M103" s="38">
        <v>0</v>
      </c>
      <c r="N103" s="178"/>
    </row>
    <row r="104" spans="1:14" customFormat="1" ht="69.75" customHeight="1" x14ac:dyDescent="0.25">
      <c r="A104" s="138" t="s">
        <v>502</v>
      </c>
      <c r="B104" s="60" t="s">
        <v>501</v>
      </c>
      <c r="C104" s="60">
        <v>2025</v>
      </c>
      <c r="D104" s="60" t="s">
        <v>8</v>
      </c>
      <c r="E104" s="37">
        <f t="shared" si="38"/>
        <v>3484.4</v>
      </c>
      <c r="F104" s="37"/>
      <c r="G104" s="37">
        <v>0</v>
      </c>
      <c r="H104" s="37">
        <v>0</v>
      </c>
      <c r="I104" s="37">
        <v>3484.4</v>
      </c>
      <c r="J104" s="37">
        <v>0</v>
      </c>
      <c r="K104" s="37">
        <v>0</v>
      </c>
      <c r="L104" s="37">
        <v>0</v>
      </c>
      <c r="M104" s="38">
        <v>0</v>
      </c>
      <c r="N104" s="175"/>
    </row>
    <row r="105" spans="1:14" customFormat="1" ht="29.25" customHeight="1" x14ac:dyDescent="0.25">
      <c r="A105" s="176" t="s">
        <v>185</v>
      </c>
      <c r="B105" s="188" t="s">
        <v>456</v>
      </c>
      <c r="C105" s="173">
        <v>2024</v>
      </c>
      <c r="D105" s="60" t="s">
        <v>5</v>
      </c>
      <c r="E105" s="37">
        <f t="shared" si="38"/>
        <v>118564.5</v>
      </c>
      <c r="F105" s="37">
        <f t="shared" ref="F105:M105" si="47">SUM(F106:F109)</f>
        <v>0</v>
      </c>
      <c r="G105" s="37">
        <f t="shared" si="47"/>
        <v>83189.5</v>
      </c>
      <c r="H105" s="37">
        <f t="shared" ref="H105:J105" si="48">SUM(H106:H109)</f>
        <v>30592.3</v>
      </c>
      <c r="I105" s="37">
        <f t="shared" si="47"/>
        <v>35375</v>
      </c>
      <c r="J105" s="37">
        <f t="shared" si="48"/>
        <v>0</v>
      </c>
      <c r="K105" s="37">
        <f t="shared" si="47"/>
        <v>0</v>
      </c>
      <c r="L105" s="37">
        <f t="shared" si="47"/>
        <v>0</v>
      </c>
      <c r="M105" s="37">
        <f t="shared" si="47"/>
        <v>0</v>
      </c>
      <c r="N105" s="191" t="s">
        <v>144</v>
      </c>
    </row>
    <row r="106" spans="1:14" customFormat="1" ht="29.25" customHeight="1" x14ac:dyDescent="0.25">
      <c r="A106" s="176"/>
      <c r="B106" s="189"/>
      <c r="C106" s="174"/>
      <c r="D106" s="60" t="s">
        <v>11</v>
      </c>
      <c r="E106" s="37">
        <f t="shared" si="38"/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191"/>
    </row>
    <row r="107" spans="1:14" customFormat="1" ht="29.25" customHeight="1" x14ac:dyDescent="0.25">
      <c r="A107" s="176"/>
      <c r="B107" s="189"/>
      <c r="C107" s="174"/>
      <c r="D107" s="60" t="s">
        <v>8</v>
      </c>
      <c r="E107" s="37">
        <f t="shared" si="38"/>
        <v>118564.5</v>
      </c>
      <c r="F107" s="37">
        <v>0</v>
      </c>
      <c r="G107" s="37">
        <f>SUM(G110:G114)</f>
        <v>83189.5</v>
      </c>
      <c r="H107" s="37">
        <f>SUM(H110:H114)</f>
        <v>30592.3</v>
      </c>
      <c r="I107" s="37">
        <f>SUM(I110:I114)</f>
        <v>35375</v>
      </c>
      <c r="J107" s="37">
        <f>SUM(J110:J114)</f>
        <v>0</v>
      </c>
      <c r="K107" s="37">
        <v>0</v>
      </c>
      <c r="L107" s="37">
        <v>0</v>
      </c>
      <c r="M107" s="37">
        <v>0</v>
      </c>
      <c r="N107" s="191"/>
    </row>
    <row r="108" spans="1:14" customFormat="1" ht="29.25" customHeight="1" x14ac:dyDescent="0.25">
      <c r="A108" s="176"/>
      <c r="B108" s="189"/>
      <c r="C108" s="174"/>
      <c r="D108" s="60" t="s">
        <v>9</v>
      </c>
      <c r="E108" s="37">
        <f t="shared" si="38"/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191"/>
    </row>
    <row r="109" spans="1:14" customFormat="1" ht="29.25" customHeight="1" x14ac:dyDescent="0.25">
      <c r="A109" s="176"/>
      <c r="B109" s="190"/>
      <c r="C109" s="184"/>
      <c r="D109" s="60" t="s">
        <v>10</v>
      </c>
      <c r="E109" s="37">
        <f t="shared" si="38"/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191"/>
    </row>
    <row r="110" spans="1:14" customFormat="1" ht="77.25" customHeight="1" x14ac:dyDescent="0.25">
      <c r="A110" s="58" t="s">
        <v>186</v>
      </c>
      <c r="B110" s="60" t="s">
        <v>211</v>
      </c>
      <c r="C110" s="60" t="s">
        <v>441</v>
      </c>
      <c r="D110" s="60" t="s">
        <v>8</v>
      </c>
      <c r="E110" s="37">
        <f t="shared" si="38"/>
        <v>30819.599999999999</v>
      </c>
      <c r="F110" s="37">
        <v>0</v>
      </c>
      <c r="G110" s="37">
        <v>18129.099999999999</v>
      </c>
      <c r="H110" s="37">
        <f>5438.8-0.1</f>
        <v>5438.7</v>
      </c>
      <c r="I110" s="37">
        <v>12690.5</v>
      </c>
      <c r="J110" s="37"/>
      <c r="K110" s="37">
        <v>0</v>
      </c>
      <c r="L110" s="37">
        <v>0</v>
      </c>
      <c r="M110" s="38">
        <v>0</v>
      </c>
      <c r="N110" s="191"/>
    </row>
    <row r="111" spans="1:14" customFormat="1" ht="71.25" customHeight="1" x14ac:dyDescent="0.25">
      <c r="A111" s="58" t="s">
        <v>212</v>
      </c>
      <c r="B111" s="60" t="s">
        <v>213</v>
      </c>
      <c r="C111" s="60">
        <v>2024</v>
      </c>
      <c r="D111" s="60" t="s">
        <v>8</v>
      </c>
      <c r="E111" s="37">
        <f t="shared" si="38"/>
        <v>9431</v>
      </c>
      <c r="F111" s="37">
        <v>0</v>
      </c>
      <c r="G111" s="37">
        <v>9431</v>
      </c>
      <c r="H111" s="37">
        <v>7752.1</v>
      </c>
      <c r="I111" s="37">
        <v>0</v>
      </c>
      <c r="J111" s="37"/>
      <c r="K111" s="37">
        <v>0</v>
      </c>
      <c r="L111" s="37">
        <v>0</v>
      </c>
      <c r="M111" s="38">
        <v>0</v>
      </c>
      <c r="N111" s="191"/>
    </row>
    <row r="112" spans="1:14" customFormat="1" ht="60" x14ac:dyDescent="0.25">
      <c r="A112" s="58" t="s">
        <v>214</v>
      </c>
      <c r="B112" s="60" t="s">
        <v>215</v>
      </c>
      <c r="C112" s="60" t="s">
        <v>441</v>
      </c>
      <c r="D112" s="60" t="s">
        <v>8</v>
      </c>
      <c r="E112" s="37">
        <f t="shared" si="38"/>
        <v>55357.4</v>
      </c>
      <c r="F112" s="37">
        <v>0</v>
      </c>
      <c r="G112" s="37">
        <v>32672.9</v>
      </c>
      <c r="H112" s="37">
        <v>9801.7999999999993</v>
      </c>
      <c r="I112" s="37">
        <v>22684.5</v>
      </c>
      <c r="J112" s="37"/>
      <c r="K112" s="37">
        <v>0</v>
      </c>
      <c r="L112" s="37">
        <v>0</v>
      </c>
      <c r="M112" s="38">
        <v>0</v>
      </c>
      <c r="N112" s="191"/>
    </row>
    <row r="113" spans="1:14" customFormat="1" ht="66.75" customHeight="1" x14ac:dyDescent="0.25">
      <c r="A113" s="58" t="s">
        <v>216</v>
      </c>
      <c r="B113" s="60" t="s">
        <v>217</v>
      </c>
      <c r="C113" s="60">
        <v>2024</v>
      </c>
      <c r="D113" s="60" t="s">
        <v>8</v>
      </c>
      <c r="E113" s="37">
        <f t="shared" si="38"/>
        <v>7716.4</v>
      </c>
      <c r="F113" s="37">
        <v>0</v>
      </c>
      <c r="G113" s="37">
        <v>7716.4</v>
      </c>
      <c r="H113" s="37">
        <v>7599.7</v>
      </c>
      <c r="I113" s="37">
        <v>0</v>
      </c>
      <c r="J113" s="37"/>
      <c r="K113" s="37">
        <v>0</v>
      </c>
      <c r="L113" s="37">
        <v>0</v>
      </c>
      <c r="M113" s="38">
        <v>0</v>
      </c>
      <c r="N113" s="191"/>
    </row>
    <row r="114" spans="1:14" customFormat="1" ht="81" customHeight="1" x14ac:dyDescent="0.25">
      <c r="A114" s="58" t="s">
        <v>218</v>
      </c>
      <c r="B114" s="60" t="s">
        <v>245</v>
      </c>
      <c r="C114" s="60">
        <v>2024</v>
      </c>
      <c r="D114" s="60" t="s">
        <v>8</v>
      </c>
      <c r="E114" s="37">
        <f t="shared" si="38"/>
        <v>15240.1</v>
      </c>
      <c r="F114" s="37">
        <v>0</v>
      </c>
      <c r="G114" s="37">
        <v>15240.1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8">
        <v>0</v>
      </c>
      <c r="N114" s="191"/>
    </row>
    <row r="115" spans="1:14" customFormat="1" ht="29.25" customHeight="1" x14ac:dyDescent="0.25">
      <c r="A115" s="176" t="s">
        <v>442</v>
      </c>
      <c r="B115" s="188" t="s">
        <v>457</v>
      </c>
      <c r="C115" s="173">
        <v>2025</v>
      </c>
      <c r="D115" s="109" t="s">
        <v>5</v>
      </c>
      <c r="E115" s="37">
        <f t="shared" si="38"/>
        <v>19705.2</v>
      </c>
      <c r="F115" s="37">
        <f t="shared" ref="F115:M115" si="49">SUM(F116:F119)</f>
        <v>0</v>
      </c>
      <c r="G115" s="37">
        <f t="shared" si="49"/>
        <v>0</v>
      </c>
      <c r="H115" s="37">
        <f t="shared" si="49"/>
        <v>0</v>
      </c>
      <c r="I115" s="37">
        <f t="shared" si="49"/>
        <v>19705.2</v>
      </c>
      <c r="J115" s="37">
        <f t="shared" ref="J115" si="50">SUM(J116:J119)</f>
        <v>0</v>
      </c>
      <c r="K115" s="37">
        <f t="shared" si="49"/>
        <v>0</v>
      </c>
      <c r="L115" s="37">
        <f t="shared" si="49"/>
        <v>0</v>
      </c>
      <c r="M115" s="37">
        <f t="shared" si="49"/>
        <v>0</v>
      </c>
      <c r="N115" s="185" t="s">
        <v>144</v>
      </c>
    </row>
    <row r="116" spans="1:14" customFormat="1" ht="29.25" customHeight="1" x14ac:dyDescent="0.25">
      <c r="A116" s="176"/>
      <c r="B116" s="189"/>
      <c r="C116" s="174"/>
      <c r="D116" s="109" t="s">
        <v>11</v>
      </c>
      <c r="E116" s="37">
        <f t="shared" si="38"/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178"/>
    </row>
    <row r="117" spans="1:14" customFormat="1" ht="39.75" customHeight="1" x14ac:dyDescent="0.25">
      <c r="A117" s="176"/>
      <c r="B117" s="189"/>
      <c r="C117" s="174"/>
      <c r="D117" s="109" t="s">
        <v>8</v>
      </c>
      <c r="E117" s="37">
        <f t="shared" si="38"/>
        <v>19705.2</v>
      </c>
      <c r="F117" s="37">
        <v>0</v>
      </c>
      <c r="G117" s="37">
        <v>0</v>
      </c>
      <c r="H117" s="37">
        <v>0</v>
      </c>
      <c r="I117" s="37">
        <f>I120</f>
        <v>19705.2</v>
      </c>
      <c r="J117" s="37">
        <f>J120</f>
        <v>0</v>
      </c>
      <c r="K117" s="37">
        <v>0</v>
      </c>
      <c r="L117" s="37">
        <v>0</v>
      </c>
      <c r="M117" s="37">
        <v>0</v>
      </c>
      <c r="N117" s="178"/>
    </row>
    <row r="118" spans="1:14" customFormat="1" ht="35.25" customHeight="1" x14ac:dyDescent="0.25">
      <c r="A118" s="176"/>
      <c r="B118" s="189"/>
      <c r="C118" s="174"/>
      <c r="D118" s="109" t="s">
        <v>9</v>
      </c>
      <c r="E118" s="37">
        <f t="shared" si="38"/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178"/>
    </row>
    <row r="119" spans="1:14" customFormat="1" ht="29.25" customHeight="1" x14ac:dyDescent="0.25">
      <c r="A119" s="176"/>
      <c r="B119" s="190"/>
      <c r="C119" s="184"/>
      <c r="D119" s="109" t="s">
        <v>10</v>
      </c>
      <c r="E119" s="37">
        <f t="shared" si="38"/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178"/>
    </row>
    <row r="120" spans="1:14" customFormat="1" ht="90.75" customHeight="1" x14ac:dyDescent="0.25">
      <c r="A120" s="114" t="s">
        <v>443</v>
      </c>
      <c r="B120" s="109" t="s">
        <v>444</v>
      </c>
      <c r="C120" s="109">
        <v>2025</v>
      </c>
      <c r="D120" s="109" t="s">
        <v>8</v>
      </c>
      <c r="E120" s="37">
        <f t="shared" si="38"/>
        <v>19705.2</v>
      </c>
      <c r="F120" s="37">
        <v>0</v>
      </c>
      <c r="G120" s="37">
        <v>0</v>
      </c>
      <c r="H120" s="37">
        <v>0</v>
      </c>
      <c r="I120" s="37">
        <v>19705.2</v>
      </c>
      <c r="J120" s="37">
        <v>0</v>
      </c>
      <c r="K120" s="37">
        <v>0</v>
      </c>
      <c r="L120" s="37">
        <v>0</v>
      </c>
      <c r="M120" s="38">
        <v>0</v>
      </c>
      <c r="N120" s="175"/>
    </row>
    <row r="121" spans="1:14" customFormat="1" ht="29.25" customHeight="1" x14ac:dyDescent="0.25">
      <c r="A121" s="176" t="s">
        <v>479</v>
      </c>
      <c r="B121" s="188" t="s">
        <v>480</v>
      </c>
      <c r="C121" s="173">
        <v>2025</v>
      </c>
      <c r="D121" s="129" t="s">
        <v>5</v>
      </c>
      <c r="E121" s="37">
        <f t="shared" ref="E121:E125" si="51">F121+G121+I121+K121+L121+M121</f>
        <v>9463.5</v>
      </c>
      <c r="F121" s="37">
        <f t="shared" ref="F121:I121" si="52">SUM(F122:F125)</f>
        <v>0</v>
      </c>
      <c r="G121" s="37">
        <f t="shared" si="52"/>
        <v>0</v>
      </c>
      <c r="H121" s="37">
        <f t="shared" si="52"/>
        <v>0</v>
      </c>
      <c r="I121" s="37">
        <f t="shared" si="52"/>
        <v>9463.5</v>
      </c>
      <c r="J121" s="37">
        <f t="shared" ref="J121" si="53">SUM(J122:J125)</f>
        <v>3659.6</v>
      </c>
      <c r="K121" s="37">
        <f t="shared" ref="K121:M121" si="54">SUM(K122:K125)</f>
        <v>0</v>
      </c>
      <c r="L121" s="37">
        <f t="shared" si="54"/>
        <v>0</v>
      </c>
      <c r="M121" s="37">
        <f t="shared" si="54"/>
        <v>0</v>
      </c>
      <c r="N121" s="185" t="s">
        <v>144</v>
      </c>
    </row>
    <row r="122" spans="1:14" customFormat="1" ht="29.25" customHeight="1" x14ac:dyDescent="0.25">
      <c r="A122" s="176"/>
      <c r="B122" s="189"/>
      <c r="C122" s="174"/>
      <c r="D122" s="129" t="s">
        <v>11</v>
      </c>
      <c r="E122" s="37">
        <f t="shared" si="51"/>
        <v>9463.5</v>
      </c>
      <c r="F122" s="37">
        <v>0</v>
      </c>
      <c r="G122" s="37">
        <v>0</v>
      </c>
      <c r="H122" s="37">
        <v>0</v>
      </c>
      <c r="I122" s="37">
        <v>9463.5</v>
      </c>
      <c r="J122" s="37">
        <v>3659.6</v>
      </c>
      <c r="K122" s="37">
        <v>0</v>
      </c>
      <c r="L122" s="37">
        <v>0</v>
      </c>
      <c r="M122" s="37">
        <v>0</v>
      </c>
      <c r="N122" s="178"/>
    </row>
    <row r="123" spans="1:14" customFormat="1" ht="39.75" customHeight="1" x14ac:dyDescent="0.25">
      <c r="A123" s="176"/>
      <c r="B123" s="189"/>
      <c r="C123" s="174"/>
      <c r="D123" s="129" t="s">
        <v>8</v>
      </c>
      <c r="E123" s="37">
        <f t="shared" si="51"/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178"/>
    </row>
    <row r="124" spans="1:14" customFormat="1" ht="35.25" customHeight="1" x14ac:dyDescent="0.25">
      <c r="A124" s="176"/>
      <c r="B124" s="189"/>
      <c r="C124" s="174"/>
      <c r="D124" s="129" t="s">
        <v>9</v>
      </c>
      <c r="E124" s="37">
        <f t="shared" si="51"/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178"/>
    </row>
    <row r="125" spans="1:14" customFormat="1" ht="29.25" customHeight="1" x14ac:dyDescent="0.25">
      <c r="A125" s="176"/>
      <c r="B125" s="190"/>
      <c r="C125" s="184"/>
      <c r="D125" s="129" t="s">
        <v>10</v>
      </c>
      <c r="E125" s="37">
        <f t="shared" si="51"/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175"/>
    </row>
    <row r="126" spans="1:14" customFormat="1" ht="42" customHeight="1" x14ac:dyDescent="0.25">
      <c r="A126" s="168" t="s">
        <v>15</v>
      </c>
      <c r="B126" s="169" t="s">
        <v>29</v>
      </c>
      <c r="C126" s="169" t="s">
        <v>6</v>
      </c>
      <c r="D126" s="57" t="s">
        <v>5</v>
      </c>
      <c r="E126" s="42">
        <f t="shared" si="38"/>
        <v>2001771.4</v>
      </c>
      <c r="F126" s="42">
        <f t="shared" ref="F126:M126" si="55">SUM(F127:F130)</f>
        <v>253081</v>
      </c>
      <c r="G126" s="42">
        <f t="shared" si="55"/>
        <v>699114.7</v>
      </c>
      <c r="H126" s="42">
        <f t="shared" ref="H126:J126" si="56">SUM(H127:H130)</f>
        <v>654026.4</v>
      </c>
      <c r="I126" s="42">
        <f t="shared" si="55"/>
        <v>304460.09999999998</v>
      </c>
      <c r="J126" s="42">
        <f t="shared" si="56"/>
        <v>132097.5</v>
      </c>
      <c r="K126" s="42">
        <f t="shared" si="55"/>
        <v>0</v>
      </c>
      <c r="L126" s="42">
        <f t="shared" si="55"/>
        <v>0</v>
      </c>
      <c r="M126" s="42">
        <f t="shared" si="55"/>
        <v>745115.6</v>
      </c>
      <c r="N126" s="169" t="s">
        <v>144</v>
      </c>
    </row>
    <row r="127" spans="1:14" customFormat="1" ht="42" customHeight="1" x14ac:dyDescent="0.25">
      <c r="A127" s="168"/>
      <c r="B127" s="169"/>
      <c r="C127" s="169"/>
      <c r="D127" s="57" t="s">
        <v>7</v>
      </c>
      <c r="E127" s="42">
        <f t="shared" si="38"/>
        <v>455724.1</v>
      </c>
      <c r="F127" s="42">
        <f>F132+F142+F151+F160+F169+F178+F186+F137+F198+F209</f>
        <v>5325</v>
      </c>
      <c r="G127" s="42">
        <f t="shared" ref="G127:L127" si="57">G132+G142+G151+G160+G169+G178+G186+G137+G198+G209</f>
        <v>31537</v>
      </c>
      <c r="H127" s="42">
        <f t="shared" si="57"/>
        <v>23863.9</v>
      </c>
      <c r="I127" s="42">
        <f t="shared" si="57"/>
        <v>16304.3</v>
      </c>
      <c r="J127" s="42">
        <f t="shared" si="57"/>
        <v>16304.3</v>
      </c>
      <c r="K127" s="42">
        <f t="shared" si="57"/>
        <v>0</v>
      </c>
      <c r="L127" s="42">
        <f t="shared" si="57"/>
        <v>0</v>
      </c>
      <c r="M127" s="42">
        <f t="shared" ref="M127" si="58">M132+M142+M151+M160+M169+M178+M186+M137+M198</f>
        <v>402557.8</v>
      </c>
      <c r="N127" s="169"/>
    </row>
    <row r="128" spans="1:14" customFormat="1" ht="42" customHeight="1" x14ac:dyDescent="0.25">
      <c r="A128" s="168"/>
      <c r="B128" s="169"/>
      <c r="C128" s="169"/>
      <c r="D128" s="57" t="s">
        <v>8</v>
      </c>
      <c r="E128" s="42">
        <f t="shared" si="38"/>
        <v>1546047.3</v>
      </c>
      <c r="F128" s="42">
        <f>F133+F143+F152+F161+F170+F179+F187+F138+F199+F210</f>
        <v>247756</v>
      </c>
      <c r="G128" s="42">
        <f t="shared" ref="G128:L128" si="59">G133+G143+G152+G161+G170+G179+G187+G138+G199+G210</f>
        <v>667577.69999999995</v>
      </c>
      <c r="H128" s="42">
        <f t="shared" si="59"/>
        <v>630162.5</v>
      </c>
      <c r="I128" s="42">
        <f t="shared" si="59"/>
        <v>288155.8</v>
      </c>
      <c r="J128" s="42">
        <f t="shared" si="59"/>
        <v>115793.20000000001</v>
      </c>
      <c r="K128" s="42">
        <f t="shared" si="59"/>
        <v>0</v>
      </c>
      <c r="L128" s="42">
        <f t="shared" si="59"/>
        <v>0</v>
      </c>
      <c r="M128" s="42">
        <f t="shared" ref="M128:M129" si="60">M133+M143+M152+M161+M170+M179+M187+M138+M199</f>
        <v>342557.8</v>
      </c>
      <c r="N128" s="169"/>
    </row>
    <row r="129" spans="1:14" customFormat="1" ht="42" customHeight="1" x14ac:dyDescent="0.25">
      <c r="A129" s="168"/>
      <c r="B129" s="169"/>
      <c r="C129" s="169"/>
      <c r="D129" s="57" t="s">
        <v>9</v>
      </c>
      <c r="E129" s="42">
        <f t="shared" si="38"/>
        <v>0</v>
      </c>
      <c r="F129" s="42">
        <f>F134+F144+F153+F162+F171+F180+F188+F139+F200+F211</f>
        <v>0</v>
      </c>
      <c r="G129" s="42">
        <f t="shared" ref="G129:L129" si="61">G134+G144+G153+G162+G171+G180+G188+G139+G200+G211</f>
        <v>0</v>
      </c>
      <c r="H129" s="42">
        <f t="shared" si="61"/>
        <v>0</v>
      </c>
      <c r="I129" s="42">
        <f t="shared" si="61"/>
        <v>0</v>
      </c>
      <c r="J129" s="42">
        <f t="shared" si="61"/>
        <v>0</v>
      </c>
      <c r="K129" s="42">
        <f t="shared" si="61"/>
        <v>0</v>
      </c>
      <c r="L129" s="42">
        <f t="shared" si="61"/>
        <v>0</v>
      </c>
      <c r="M129" s="42">
        <f t="shared" si="60"/>
        <v>0</v>
      </c>
      <c r="N129" s="169"/>
    </row>
    <row r="130" spans="1:14" customFormat="1" ht="42" customHeight="1" x14ac:dyDescent="0.25">
      <c r="A130" s="168"/>
      <c r="B130" s="169"/>
      <c r="C130" s="169"/>
      <c r="D130" s="57" t="s">
        <v>10</v>
      </c>
      <c r="E130" s="42">
        <f t="shared" si="38"/>
        <v>0</v>
      </c>
      <c r="F130" s="42">
        <f>F135+F145+F154+F163+F172+F181+F189+F140+F201+F212</f>
        <v>0</v>
      </c>
      <c r="G130" s="42">
        <f t="shared" ref="G130:L130" si="62">G135+G145+G154+G163+G172+G181+G189+G140+G201+G212</f>
        <v>0</v>
      </c>
      <c r="H130" s="42">
        <f t="shared" si="62"/>
        <v>0</v>
      </c>
      <c r="I130" s="42">
        <f t="shared" si="62"/>
        <v>0</v>
      </c>
      <c r="J130" s="42">
        <f t="shared" si="62"/>
        <v>0</v>
      </c>
      <c r="K130" s="42">
        <f t="shared" si="62"/>
        <v>0</v>
      </c>
      <c r="L130" s="42">
        <f t="shared" si="62"/>
        <v>0</v>
      </c>
      <c r="M130" s="42">
        <f t="shared" ref="M130" si="63">M135+M145+M154+M163+M172+M181+M189+M140+M201</f>
        <v>0</v>
      </c>
      <c r="N130" s="169"/>
    </row>
    <row r="131" spans="1:14" customFormat="1" ht="21.75" hidden="1" customHeight="1" x14ac:dyDescent="0.25">
      <c r="A131" s="170"/>
      <c r="B131" s="171"/>
      <c r="C131" s="172"/>
      <c r="D131" s="60" t="s">
        <v>5</v>
      </c>
      <c r="E131" s="37">
        <f t="shared" ref="E131:E135" si="64">SUM(F131:M131)</f>
        <v>0</v>
      </c>
      <c r="F131" s="37">
        <f t="shared" ref="F131" si="65">SUM(F132:F135)</f>
        <v>0</v>
      </c>
      <c r="G131" s="37">
        <f t="shared" ref="G131:M131" si="66">SUM(G132:G135)</f>
        <v>0</v>
      </c>
      <c r="H131" s="37"/>
      <c r="I131" s="37">
        <f t="shared" si="66"/>
        <v>0</v>
      </c>
      <c r="J131" s="37"/>
      <c r="K131" s="37">
        <f t="shared" si="66"/>
        <v>0</v>
      </c>
      <c r="L131" s="37">
        <f t="shared" si="66"/>
        <v>0</v>
      </c>
      <c r="M131" s="37">
        <f t="shared" si="66"/>
        <v>0</v>
      </c>
      <c r="N131" s="173" t="s">
        <v>144</v>
      </c>
    </row>
    <row r="132" spans="1:14" customFormat="1" ht="21.75" hidden="1" customHeight="1" x14ac:dyDescent="0.25">
      <c r="A132" s="170"/>
      <c r="B132" s="171"/>
      <c r="C132" s="172"/>
      <c r="D132" s="60" t="s">
        <v>7</v>
      </c>
      <c r="E132" s="37">
        <f t="shared" si="64"/>
        <v>0</v>
      </c>
      <c r="F132" s="37">
        <v>0</v>
      </c>
      <c r="G132" s="37">
        <v>0</v>
      </c>
      <c r="H132" s="37"/>
      <c r="I132" s="37">
        <v>0</v>
      </c>
      <c r="J132" s="37"/>
      <c r="K132" s="37">
        <v>0</v>
      </c>
      <c r="L132" s="37">
        <v>0</v>
      </c>
      <c r="M132" s="37">
        <v>0</v>
      </c>
      <c r="N132" s="174"/>
    </row>
    <row r="133" spans="1:14" customFormat="1" ht="21.75" hidden="1" customHeight="1" x14ac:dyDescent="0.25">
      <c r="A133" s="170"/>
      <c r="B133" s="171"/>
      <c r="C133" s="172"/>
      <c r="D133" s="60" t="s">
        <v>8</v>
      </c>
      <c r="E133" s="37">
        <f t="shared" si="64"/>
        <v>0</v>
      </c>
      <c r="F133" s="37">
        <v>0</v>
      </c>
      <c r="G133" s="37">
        <v>0</v>
      </c>
      <c r="H133" s="37"/>
      <c r="I133" s="37">
        <v>0</v>
      </c>
      <c r="J133" s="37"/>
      <c r="K133" s="37">
        <v>0</v>
      </c>
      <c r="L133" s="37">
        <v>0</v>
      </c>
      <c r="M133" s="37">
        <v>0</v>
      </c>
      <c r="N133" s="174"/>
    </row>
    <row r="134" spans="1:14" customFormat="1" ht="21.75" hidden="1" customHeight="1" x14ac:dyDescent="0.25">
      <c r="A134" s="170"/>
      <c r="B134" s="171"/>
      <c r="C134" s="172"/>
      <c r="D134" s="60" t="s">
        <v>9</v>
      </c>
      <c r="E134" s="37">
        <f t="shared" si="64"/>
        <v>0</v>
      </c>
      <c r="F134" s="37">
        <v>0</v>
      </c>
      <c r="G134" s="37">
        <v>0</v>
      </c>
      <c r="H134" s="37"/>
      <c r="I134" s="37">
        <v>0</v>
      </c>
      <c r="J134" s="37"/>
      <c r="K134" s="37">
        <v>0</v>
      </c>
      <c r="L134" s="37">
        <v>0</v>
      </c>
      <c r="M134" s="37">
        <v>0</v>
      </c>
      <c r="N134" s="174"/>
    </row>
    <row r="135" spans="1:14" customFormat="1" ht="21.75" hidden="1" customHeight="1" x14ac:dyDescent="0.25">
      <c r="A135" s="170"/>
      <c r="B135" s="171"/>
      <c r="C135" s="172"/>
      <c r="D135" s="60" t="s">
        <v>10</v>
      </c>
      <c r="E135" s="37">
        <f t="shared" si="64"/>
        <v>0</v>
      </c>
      <c r="F135" s="37">
        <v>0</v>
      </c>
      <c r="G135" s="37">
        <v>0</v>
      </c>
      <c r="H135" s="37"/>
      <c r="I135" s="37">
        <v>0</v>
      </c>
      <c r="J135" s="37"/>
      <c r="K135" s="37">
        <v>0</v>
      </c>
      <c r="L135" s="37">
        <v>0</v>
      </c>
      <c r="M135" s="37">
        <v>0</v>
      </c>
      <c r="N135" s="174"/>
    </row>
    <row r="136" spans="1:14" customFormat="1" x14ac:dyDescent="0.25">
      <c r="A136" s="176" t="s">
        <v>30</v>
      </c>
      <c r="B136" s="177" t="s">
        <v>354</v>
      </c>
      <c r="C136" s="172" t="s">
        <v>355</v>
      </c>
      <c r="D136" s="60" t="s">
        <v>5</v>
      </c>
      <c r="E136" s="37">
        <f t="shared" ref="E136:E199" si="67">F136+G136+I136+K136+L136+M136</f>
        <v>60000</v>
      </c>
      <c r="F136" s="37">
        <f t="shared" ref="F136:M136" si="68">SUM(F137:F140)</f>
        <v>0</v>
      </c>
      <c r="G136" s="37">
        <f t="shared" si="68"/>
        <v>0</v>
      </c>
      <c r="H136" s="37">
        <f t="shared" si="68"/>
        <v>0</v>
      </c>
      <c r="I136" s="37">
        <f t="shared" si="68"/>
        <v>0</v>
      </c>
      <c r="J136" s="37">
        <f t="shared" ref="J136" si="69">SUM(J137:J140)</f>
        <v>0</v>
      </c>
      <c r="K136" s="37">
        <f t="shared" si="68"/>
        <v>0</v>
      </c>
      <c r="L136" s="37">
        <f t="shared" si="68"/>
        <v>0</v>
      </c>
      <c r="M136" s="37">
        <f t="shared" si="68"/>
        <v>60000</v>
      </c>
      <c r="N136" s="174"/>
    </row>
    <row r="137" spans="1:14" customFormat="1" x14ac:dyDescent="0.25">
      <c r="A137" s="176"/>
      <c r="B137" s="177"/>
      <c r="C137" s="172"/>
      <c r="D137" s="60" t="s">
        <v>7</v>
      </c>
      <c r="E137" s="37">
        <f t="shared" si="67"/>
        <v>60000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60000</v>
      </c>
      <c r="N137" s="174"/>
    </row>
    <row r="138" spans="1:14" customFormat="1" x14ac:dyDescent="0.25">
      <c r="A138" s="176"/>
      <c r="B138" s="177"/>
      <c r="C138" s="172"/>
      <c r="D138" s="60" t="s">
        <v>8</v>
      </c>
      <c r="E138" s="37">
        <f t="shared" si="67"/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174"/>
    </row>
    <row r="139" spans="1:14" customFormat="1" x14ac:dyDescent="0.25">
      <c r="A139" s="176"/>
      <c r="B139" s="177"/>
      <c r="C139" s="172"/>
      <c r="D139" s="60" t="s">
        <v>9</v>
      </c>
      <c r="E139" s="37">
        <f t="shared" si="67"/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174"/>
    </row>
    <row r="140" spans="1:14" customFormat="1" x14ac:dyDescent="0.25">
      <c r="A140" s="176"/>
      <c r="B140" s="177"/>
      <c r="C140" s="172"/>
      <c r="D140" s="60" t="s">
        <v>10</v>
      </c>
      <c r="E140" s="37">
        <f t="shared" si="67"/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174"/>
    </row>
    <row r="141" spans="1:14" customFormat="1" ht="25.5" customHeight="1" x14ac:dyDescent="0.25">
      <c r="A141" s="176" t="s">
        <v>32</v>
      </c>
      <c r="B141" s="177" t="s">
        <v>31</v>
      </c>
      <c r="C141" s="172" t="s">
        <v>6</v>
      </c>
      <c r="D141" s="60" t="s">
        <v>5</v>
      </c>
      <c r="E141" s="37">
        <f t="shared" si="67"/>
        <v>378094.8</v>
      </c>
      <c r="F141" s="37">
        <f t="shared" ref="F141:M141" si="70">SUM(F142:F145)</f>
        <v>4000</v>
      </c>
      <c r="G141" s="37">
        <f t="shared" si="70"/>
        <v>31537</v>
      </c>
      <c r="H141" s="37">
        <f t="shared" ref="H141:J141" si="71">SUM(H142:H145)</f>
        <v>23863.8</v>
      </c>
      <c r="I141" s="37">
        <f t="shared" si="70"/>
        <v>0</v>
      </c>
      <c r="J141" s="37">
        <f t="shared" si="71"/>
        <v>0</v>
      </c>
      <c r="K141" s="37">
        <f t="shared" si="70"/>
        <v>0</v>
      </c>
      <c r="L141" s="37">
        <f t="shared" si="70"/>
        <v>0</v>
      </c>
      <c r="M141" s="37">
        <f t="shared" si="70"/>
        <v>342557.8</v>
      </c>
      <c r="N141" s="174"/>
    </row>
    <row r="142" spans="1:14" customFormat="1" ht="25.5" customHeight="1" x14ac:dyDescent="0.25">
      <c r="A142" s="176"/>
      <c r="B142" s="177"/>
      <c r="C142" s="172"/>
      <c r="D142" s="60" t="s">
        <v>7</v>
      </c>
      <c r="E142" s="37">
        <f t="shared" si="67"/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174"/>
    </row>
    <row r="143" spans="1:14" customFormat="1" ht="25.5" customHeight="1" x14ac:dyDescent="0.25">
      <c r="A143" s="176"/>
      <c r="B143" s="177"/>
      <c r="C143" s="172"/>
      <c r="D143" s="60" t="s">
        <v>8</v>
      </c>
      <c r="E143" s="37">
        <f t="shared" si="67"/>
        <v>378094.8</v>
      </c>
      <c r="F143" s="37">
        <f>SUM(F146:F149)</f>
        <v>4000</v>
      </c>
      <c r="G143" s="37">
        <f>SUM(G146:G149)</f>
        <v>31537</v>
      </c>
      <c r="H143" s="37">
        <f>SUM(H146:H149)</f>
        <v>23863.8</v>
      </c>
      <c r="I143" s="37">
        <v>0</v>
      </c>
      <c r="J143" s="37">
        <f>SUM(J146:J149)</f>
        <v>0</v>
      </c>
      <c r="K143" s="37">
        <v>0</v>
      </c>
      <c r="L143" s="37">
        <v>0</v>
      </c>
      <c r="M143" s="37">
        <v>342557.8</v>
      </c>
      <c r="N143" s="174"/>
    </row>
    <row r="144" spans="1:14" customFormat="1" ht="25.5" customHeight="1" x14ac:dyDescent="0.25">
      <c r="A144" s="176"/>
      <c r="B144" s="177"/>
      <c r="C144" s="172"/>
      <c r="D144" s="60" t="s">
        <v>9</v>
      </c>
      <c r="E144" s="37">
        <f t="shared" si="67"/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174"/>
    </row>
    <row r="145" spans="1:14" customFormat="1" ht="25.5" customHeight="1" x14ac:dyDescent="0.25">
      <c r="A145" s="176"/>
      <c r="B145" s="177"/>
      <c r="C145" s="172"/>
      <c r="D145" s="60" t="s">
        <v>10</v>
      </c>
      <c r="E145" s="37">
        <f t="shared" si="67"/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174"/>
    </row>
    <row r="146" spans="1:14" customFormat="1" ht="54" customHeight="1" x14ac:dyDescent="0.25">
      <c r="A146" s="61" t="s">
        <v>357</v>
      </c>
      <c r="B146" s="59" t="s">
        <v>87</v>
      </c>
      <c r="C146" s="60">
        <v>2023</v>
      </c>
      <c r="D146" s="60" t="s">
        <v>8</v>
      </c>
      <c r="E146" s="37">
        <f t="shared" si="67"/>
        <v>4000</v>
      </c>
      <c r="F146" s="37">
        <v>4000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8">
        <v>0</v>
      </c>
      <c r="N146" s="174"/>
    </row>
    <row r="147" spans="1:14" customFormat="1" ht="47.25" customHeight="1" x14ac:dyDescent="0.25">
      <c r="A147" s="61" t="s">
        <v>358</v>
      </c>
      <c r="B147" s="59" t="s">
        <v>219</v>
      </c>
      <c r="C147" s="60">
        <v>2024</v>
      </c>
      <c r="D147" s="60" t="s">
        <v>8</v>
      </c>
      <c r="E147" s="37">
        <f t="shared" si="67"/>
        <v>19737</v>
      </c>
      <c r="F147" s="37">
        <v>0</v>
      </c>
      <c r="G147" s="37">
        <v>19737</v>
      </c>
      <c r="H147" s="37">
        <v>22176.3</v>
      </c>
      <c r="I147" s="37">
        <v>0</v>
      </c>
      <c r="J147" s="37"/>
      <c r="K147" s="37">
        <v>0</v>
      </c>
      <c r="L147" s="37">
        <v>0</v>
      </c>
      <c r="M147" s="38">
        <v>0</v>
      </c>
      <c r="N147" s="174"/>
    </row>
    <row r="148" spans="1:14" customFormat="1" ht="33.75" customHeight="1" x14ac:dyDescent="0.25">
      <c r="A148" s="61" t="s">
        <v>359</v>
      </c>
      <c r="B148" s="59" t="s">
        <v>220</v>
      </c>
      <c r="C148" s="60">
        <v>2024</v>
      </c>
      <c r="D148" s="60" t="s">
        <v>8</v>
      </c>
      <c r="E148" s="37">
        <f t="shared" si="67"/>
        <v>10000</v>
      </c>
      <c r="F148" s="37">
        <v>0</v>
      </c>
      <c r="G148" s="37">
        <v>10000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8">
        <v>0</v>
      </c>
      <c r="N148" s="174"/>
    </row>
    <row r="149" spans="1:14" customFormat="1" ht="49.5" customHeight="1" x14ac:dyDescent="0.25">
      <c r="A149" s="61" t="s">
        <v>360</v>
      </c>
      <c r="B149" s="59" t="s">
        <v>221</v>
      </c>
      <c r="C149" s="60">
        <v>2024</v>
      </c>
      <c r="D149" s="60" t="s">
        <v>8</v>
      </c>
      <c r="E149" s="37">
        <f t="shared" si="67"/>
        <v>1800</v>
      </c>
      <c r="F149" s="37">
        <v>0</v>
      </c>
      <c r="G149" s="37">
        <v>1800</v>
      </c>
      <c r="H149" s="37">
        <v>1687.5</v>
      </c>
      <c r="I149" s="37">
        <v>0</v>
      </c>
      <c r="J149" s="37"/>
      <c r="K149" s="37">
        <v>0</v>
      </c>
      <c r="L149" s="37">
        <v>0</v>
      </c>
      <c r="M149" s="38">
        <v>0</v>
      </c>
      <c r="N149" s="174"/>
    </row>
    <row r="150" spans="1:14" customFormat="1" ht="40.5" customHeight="1" x14ac:dyDescent="0.25">
      <c r="A150" s="176" t="s">
        <v>61</v>
      </c>
      <c r="B150" s="177" t="s">
        <v>33</v>
      </c>
      <c r="C150" s="172" t="s">
        <v>6</v>
      </c>
      <c r="D150" s="60" t="s">
        <v>5</v>
      </c>
      <c r="E150" s="37">
        <f t="shared" si="67"/>
        <v>378094.8</v>
      </c>
      <c r="F150" s="37">
        <f t="shared" ref="F150:M150" si="72">SUM(F151:F154)</f>
        <v>4000</v>
      </c>
      <c r="G150" s="37">
        <f t="shared" si="72"/>
        <v>31537</v>
      </c>
      <c r="H150" s="37">
        <f t="shared" ref="H150:J150" si="73">SUM(H151:H154)</f>
        <v>23863.9</v>
      </c>
      <c r="I150" s="37">
        <f t="shared" si="72"/>
        <v>0</v>
      </c>
      <c r="J150" s="37">
        <f t="shared" si="73"/>
        <v>0</v>
      </c>
      <c r="K150" s="37">
        <f t="shared" si="72"/>
        <v>0</v>
      </c>
      <c r="L150" s="37">
        <f t="shared" si="72"/>
        <v>0</v>
      </c>
      <c r="M150" s="37">
        <f t="shared" si="72"/>
        <v>342557.8</v>
      </c>
      <c r="N150" s="174"/>
    </row>
    <row r="151" spans="1:14" customFormat="1" ht="24" customHeight="1" x14ac:dyDescent="0.25">
      <c r="A151" s="176"/>
      <c r="B151" s="177"/>
      <c r="C151" s="172"/>
      <c r="D151" s="60" t="s">
        <v>7</v>
      </c>
      <c r="E151" s="37">
        <f t="shared" si="67"/>
        <v>378094.8</v>
      </c>
      <c r="F151" s="37">
        <f>F155</f>
        <v>4000</v>
      </c>
      <c r="G151" s="37">
        <f>SUM(G155:G158)</f>
        <v>31537</v>
      </c>
      <c r="H151" s="37">
        <f>SUM(H155:H158)</f>
        <v>23863.9</v>
      </c>
      <c r="I151" s="37">
        <v>0</v>
      </c>
      <c r="J151" s="37">
        <f>SUM(J155:J158)</f>
        <v>0</v>
      </c>
      <c r="K151" s="37">
        <v>0</v>
      </c>
      <c r="L151" s="37">
        <v>0</v>
      </c>
      <c r="M151" s="37">
        <v>342557.8</v>
      </c>
      <c r="N151" s="174"/>
    </row>
    <row r="152" spans="1:14" customFormat="1" ht="33.75" customHeight="1" x14ac:dyDescent="0.25">
      <c r="A152" s="176"/>
      <c r="B152" s="177"/>
      <c r="C152" s="172"/>
      <c r="D152" s="60" t="s">
        <v>8</v>
      </c>
      <c r="E152" s="37">
        <f t="shared" si="67"/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174"/>
    </row>
    <row r="153" spans="1:14" customFormat="1" ht="33.75" customHeight="1" x14ac:dyDescent="0.25">
      <c r="A153" s="176"/>
      <c r="B153" s="177"/>
      <c r="C153" s="172"/>
      <c r="D153" s="60" t="s">
        <v>9</v>
      </c>
      <c r="E153" s="37">
        <f t="shared" si="67"/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174"/>
    </row>
    <row r="154" spans="1:14" customFormat="1" ht="24" customHeight="1" x14ac:dyDescent="0.25">
      <c r="A154" s="176"/>
      <c r="B154" s="177"/>
      <c r="C154" s="172"/>
      <c r="D154" s="60" t="s">
        <v>10</v>
      </c>
      <c r="E154" s="37">
        <f t="shared" si="67"/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174"/>
    </row>
    <row r="155" spans="1:14" customFormat="1" ht="55.5" customHeight="1" x14ac:dyDescent="0.25">
      <c r="A155" s="61" t="s">
        <v>88</v>
      </c>
      <c r="B155" s="59" t="s">
        <v>87</v>
      </c>
      <c r="C155" s="60">
        <v>2023</v>
      </c>
      <c r="D155" s="60" t="s">
        <v>11</v>
      </c>
      <c r="E155" s="37">
        <f t="shared" si="67"/>
        <v>4000</v>
      </c>
      <c r="F155" s="37">
        <v>4000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175"/>
    </row>
    <row r="156" spans="1:14" customFormat="1" ht="52.5" customHeight="1" x14ac:dyDescent="0.25">
      <c r="A156" s="61" t="s">
        <v>222</v>
      </c>
      <c r="B156" s="59" t="s">
        <v>219</v>
      </c>
      <c r="C156" s="60">
        <v>2024</v>
      </c>
      <c r="D156" s="60" t="s">
        <v>11</v>
      </c>
      <c r="E156" s="37">
        <f t="shared" si="67"/>
        <v>19737</v>
      </c>
      <c r="F156" s="37">
        <v>0</v>
      </c>
      <c r="G156" s="37">
        <v>19737</v>
      </c>
      <c r="H156" s="37">
        <v>22176.400000000001</v>
      </c>
      <c r="I156" s="37">
        <v>0</v>
      </c>
      <c r="J156" s="37"/>
      <c r="K156" s="37">
        <v>0</v>
      </c>
      <c r="L156" s="37">
        <v>0</v>
      </c>
      <c r="M156" s="38">
        <v>0</v>
      </c>
      <c r="N156" s="185" t="s">
        <v>144</v>
      </c>
    </row>
    <row r="157" spans="1:14" customFormat="1" ht="24" x14ac:dyDescent="0.25">
      <c r="A157" s="61" t="s">
        <v>223</v>
      </c>
      <c r="B157" s="59" t="s">
        <v>220</v>
      </c>
      <c r="C157" s="60">
        <v>2024</v>
      </c>
      <c r="D157" s="60" t="s">
        <v>11</v>
      </c>
      <c r="E157" s="37">
        <f t="shared" si="67"/>
        <v>10000</v>
      </c>
      <c r="F157" s="37">
        <v>0</v>
      </c>
      <c r="G157" s="37">
        <v>10000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8">
        <v>0</v>
      </c>
      <c r="N157" s="178"/>
    </row>
    <row r="158" spans="1:14" customFormat="1" ht="51" customHeight="1" x14ac:dyDescent="0.25">
      <c r="A158" s="61" t="s">
        <v>224</v>
      </c>
      <c r="B158" s="59" t="s">
        <v>221</v>
      </c>
      <c r="C158" s="60">
        <v>2024</v>
      </c>
      <c r="D158" s="60" t="s">
        <v>11</v>
      </c>
      <c r="E158" s="37">
        <f t="shared" si="67"/>
        <v>1800</v>
      </c>
      <c r="F158" s="37">
        <v>0</v>
      </c>
      <c r="G158" s="37">
        <v>1800</v>
      </c>
      <c r="H158" s="37">
        <v>1687.5</v>
      </c>
      <c r="I158" s="37">
        <v>0</v>
      </c>
      <c r="J158" s="37"/>
      <c r="K158" s="37">
        <v>0</v>
      </c>
      <c r="L158" s="37">
        <v>0</v>
      </c>
      <c r="M158" s="38">
        <v>0</v>
      </c>
      <c r="N158" s="175"/>
    </row>
    <row r="159" spans="1:14" customFormat="1" x14ac:dyDescent="0.25">
      <c r="A159" s="176" t="s">
        <v>172</v>
      </c>
      <c r="B159" s="180" t="s">
        <v>162</v>
      </c>
      <c r="C159" s="172">
        <v>2023</v>
      </c>
      <c r="D159" s="60" t="s">
        <v>5</v>
      </c>
      <c r="E159" s="37">
        <f t="shared" si="67"/>
        <v>131174.79999999999</v>
      </c>
      <c r="F159" s="37">
        <f t="shared" ref="F159:M159" si="74">SUM(F160:F163)</f>
        <v>131174.79999999999</v>
      </c>
      <c r="G159" s="37">
        <f t="shared" si="74"/>
        <v>0</v>
      </c>
      <c r="H159" s="37">
        <f t="shared" ref="H159:J159" si="75">SUM(H160:H163)</f>
        <v>0</v>
      </c>
      <c r="I159" s="37">
        <f t="shared" si="74"/>
        <v>0</v>
      </c>
      <c r="J159" s="37">
        <f t="shared" si="75"/>
        <v>0</v>
      </c>
      <c r="K159" s="37">
        <f t="shared" si="74"/>
        <v>0</v>
      </c>
      <c r="L159" s="37">
        <f t="shared" si="74"/>
        <v>0</v>
      </c>
      <c r="M159" s="37">
        <f t="shared" si="74"/>
        <v>0</v>
      </c>
      <c r="N159" s="185" t="s">
        <v>144</v>
      </c>
    </row>
    <row r="160" spans="1:14" customFormat="1" ht="24" customHeight="1" x14ac:dyDescent="0.25">
      <c r="A160" s="176"/>
      <c r="B160" s="180"/>
      <c r="C160" s="172"/>
      <c r="D160" s="60" t="s">
        <v>11</v>
      </c>
      <c r="E160" s="37">
        <f t="shared" si="67"/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178"/>
    </row>
    <row r="161" spans="1:14" customFormat="1" ht="21" customHeight="1" x14ac:dyDescent="0.25">
      <c r="A161" s="176"/>
      <c r="B161" s="180"/>
      <c r="C161" s="172"/>
      <c r="D161" s="60" t="s">
        <v>8</v>
      </c>
      <c r="E161" s="37">
        <f t="shared" si="67"/>
        <v>131174.79999999999</v>
      </c>
      <c r="F161" s="37">
        <f>SUM(F164:F167)</f>
        <v>131174.79999999999</v>
      </c>
      <c r="G161" s="37">
        <v>0</v>
      </c>
      <c r="H161" s="37">
        <f>SUM(H164:H167)</f>
        <v>0</v>
      </c>
      <c r="I161" s="37">
        <v>0</v>
      </c>
      <c r="J161" s="37">
        <f>SUM(J164:J167)</f>
        <v>0</v>
      </c>
      <c r="K161" s="37">
        <v>0</v>
      </c>
      <c r="L161" s="37">
        <v>0</v>
      </c>
      <c r="M161" s="37">
        <v>0</v>
      </c>
      <c r="N161" s="178"/>
    </row>
    <row r="162" spans="1:14" customFormat="1" x14ac:dyDescent="0.25">
      <c r="A162" s="176"/>
      <c r="B162" s="180"/>
      <c r="C162" s="172"/>
      <c r="D162" s="60" t="s">
        <v>9</v>
      </c>
      <c r="E162" s="37">
        <f t="shared" si="67"/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178"/>
    </row>
    <row r="163" spans="1:14" customFormat="1" x14ac:dyDescent="0.25">
      <c r="A163" s="176"/>
      <c r="B163" s="180"/>
      <c r="C163" s="172"/>
      <c r="D163" s="60" t="s">
        <v>10</v>
      </c>
      <c r="E163" s="37">
        <f t="shared" si="67"/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175"/>
    </row>
    <row r="164" spans="1:14" customFormat="1" ht="48.75" customHeight="1" x14ac:dyDescent="0.25">
      <c r="A164" s="61" t="s">
        <v>175</v>
      </c>
      <c r="B164" s="59" t="s">
        <v>375</v>
      </c>
      <c r="C164" s="60">
        <v>2023</v>
      </c>
      <c r="D164" s="60" t="s">
        <v>8</v>
      </c>
      <c r="E164" s="37">
        <f t="shared" si="67"/>
        <v>25581.599999999999</v>
      </c>
      <c r="F164" s="37">
        <v>25581.599999999999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191" t="s">
        <v>144</v>
      </c>
    </row>
    <row r="165" spans="1:14" customFormat="1" ht="48.75" customHeight="1" x14ac:dyDescent="0.25">
      <c r="A165" s="61" t="s">
        <v>361</v>
      </c>
      <c r="B165" s="59" t="s">
        <v>376</v>
      </c>
      <c r="C165" s="60">
        <v>2023</v>
      </c>
      <c r="D165" s="60" t="s">
        <v>8</v>
      </c>
      <c r="E165" s="37">
        <f t="shared" si="67"/>
        <v>27126</v>
      </c>
      <c r="F165" s="37">
        <v>27126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191"/>
    </row>
    <row r="166" spans="1:14" customFormat="1" ht="45" customHeight="1" x14ac:dyDescent="0.25">
      <c r="A166" s="61" t="s">
        <v>362</v>
      </c>
      <c r="B166" s="59" t="s">
        <v>377</v>
      </c>
      <c r="C166" s="60">
        <v>2023</v>
      </c>
      <c r="D166" s="60" t="s">
        <v>8</v>
      </c>
      <c r="E166" s="37">
        <f t="shared" si="67"/>
        <v>22374</v>
      </c>
      <c r="F166" s="37">
        <v>22374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191"/>
    </row>
    <row r="167" spans="1:14" customFormat="1" ht="79.5" customHeight="1" x14ac:dyDescent="0.25">
      <c r="A167" s="61" t="s">
        <v>363</v>
      </c>
      <c r="B167" s="59" t="s">
        <v>174</v>
      </c>
      <c r="C167" s="60">
        <v>2023</v>
      </c>
      <c r="D167" s="60" t="s">
        <v>8</v>
      </c>
      <c r="E167" s="37">
        <f t="shared" si="67"/>
        <v>56093.2</v>
      </c>
      <c r="F167" s="37">
        <v>56093.2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191"/>
    </row>
    <row r="168" spans="1:14" customFormat="1" ht="29.25" customHeight="1" x14ac:dyDescent="0.25">
      <c r="A168" s="176" t="s">
        <v>176</v>
      </c>
      <c r="B168" s="188" t="s">
        <v>165</v>
      </c>
      <c r="C168" s="173">
        <v>2023</v>
      </c>
      <c r="D168" s="60" t="s">
        <v>5</v>
      </c>
      <c r="E168" s="37">
        <f t="shared" si="67"/>
        <v>1325</v>
      </c>
      <c r="F168" s="37">
        <f t="shared" ref="F168:M168" si="76">SUM(F169:F172)</f>
        <v>1325</v>
      </c>
      <c r="G168" s="37">
        <f t="shared" si="76"/>
        <v>0</v>
      </c>
      <c r="H168" s="37">
        <f t="shared" ref="H168:J168" si="77">SUM(H169:H172)</f>
        <v>0</v>
      </c>
      <c r="I168" s="37">
        <f t="shared" si="76"/>
        <v>0</v>
      </c>
      <c r="J168" s="37">
        <f t="shared" si="77"/>
        <v>0</v>
      </c>
      <c r="K168" s="37">
        <f t="shared" si="76"/>
        <v>0</v>
      </c>
      <c r="L168" s="37">
        <f t="shared" si="76"/>
        <v>0</v>
      </c>
      <c r="M168" s="37">
        <f t="shared" si="76"/>
        <v>0</v>
      </c>
      <c r="N168" s="191" t="s">
        <v>144</v>
      </c>
    </row>
    <row r="169" spans="1:14" customFormat="1" ht="28.5" customHeight="1" x14ac:dyDescent="0.25">
      <c r="A169" s="176"/>
      <c r="B169" s="189"/>
      <c r="C169" s="174"/>
      <c r="D169" s="60" t="s">
        <v>11</v>
      </c>
      <c r="E169" s="37">
        <f t="shared" si="67"/>
        <v>1325</v>
      </c>
      <c r="F169" s="37">
        <f>SUM(F173:F176)</f>
        <v>1325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191"/>
    </row>
    <row r="170" spans="1:14" customFormat="1" ht="23.25" customHeight="1" x14ac:dyDescent="0.25">
      <c r="A170" s="176"/>
      <c r="B170" s="189"/>
      <c r="C170" s="174"/>
      <c r="D170" s="60" t="s">
        <v>8</v>
      </c>
      <c r="E170" s="37">
        <f t="shared" si="67"/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191"/>
    </row>
    <row r="171" spans="1:14" customFormat="1" ht="24.75" customHeight="1" x14ac:dyDescent="0.25">
      <c r="A171" s="176"/>
      <c r="B171" s="189"/>
      <c r="C171" s="174"/>
      <c r="D171" s="60" t="s">
        <v>9</v>
      </c>
      <c r="E171" s="37">
        <f t="shared" si="67"/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191"/>
    </row>
    <row r="172" spans="1:14" customFormat="1" ht="29.25" customHeight="1" x14ac:dyDescent="0.25">
      <c r="A172" s="176"/>
      <c r="B172" s="190"/>
      <c r="C172" s="184"/>
      <c r="D172" s="60" t="s">
        <v>10</v>
      </c>
      <c r="E172" s="37">
        <f t="shared" si="67"/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191"/>
    </row>
    <row r="173" spans="1:14" customFormat="1" ht="60.75" customHeight="1" x14ac:dyDescent="0.25">
      <c r="A173" s="61" t="s">
        <v>177</v>
      </c>
      <c r="B173" s="59" t="s">
        <v>375</v>
      </c>
      <c r="C173" s="60">
        <v>2023</v>
      </c>
      <c r="D173" s="60" t="s">
        <v>11</v>
      </c>
      <c r="E173" s="37">
        <f t="shared" si="67"/>
        <v>258.39999999999998</v>
      </c>
      <c r="F173" s="37">
        <v>258.39999999999998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185" t="s">
        <v>144</v>
      </c>
    </row>
    <row r="174" spans="1:14" customFormat="1" ht="48.75" customHeight="1" x14ac:dyDescent="0.25">
      <c r="A174" s="61" t="s">
        <v>178</v>
      </c>
      <c r="B174" s="59" t="s">
        <v>376</v>
      </c>
      <c r="C174" s="60">
        <v>2023</v>
      </c>
      <c r="D174" s="60" t="s">
        <v>11</v>
      </c>
      <c r="E174" s="37">
        <f t="shared" si="67"/>
        <v>274</v>
      </c>
      <c r="F174" s="37">
        <v>274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178"/>
    </row>
    <row r="175" spans="1:14" customFormat="1" ht="43.5" customHeight="1" x14ac:dyDescent="0.25">
      <c r="A175" s="61" t="s">
        <v>179</v>
      </c>
      <c r="B175" s="59" t="s">
        <v>377</v>
      </c>
      <c r="C175" s="60">
        <v>2023</v>
      </c>
      <c r="D175" s="60" t="s">
        <v>11</v>
      </c>
      <c r="E175" s="37">
        <f t="shared" si="67"/>
        <v>226</v>
      </c>
      <c r="F175" s="37">
        <v>226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178"/>
    </row>
    <row r="176" spans="1:14" customFormat="1" ht="72" x14ac:dyDescent="0.25">
      <c r="A176" s="61" t="s">
        <v>180</v>
      </c>
      <c r="B176" s="59" t="s">
        <v>174</v>
      </c>
      <c r="C176" s="60">
        <v>2023</v>
      </c>
      <c r="D176" s="60" t="s">
        <v>11</v>
      </c>
      <c r="E176" s="37">
        <f t="shared" si="67"/>
        <v>566.6</v>
      </c>
      <c r="F176" s="37">
        <v>566.6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175"/>
    </row>
    <row r="177" spans="1:14" customFormat="1" ht="27" customHeight="1" x14ac:dyDescent="0.25">
      <c r="A177" s="176" t="s">
        <v>181</v>
      </c>
      <c r="B177" s="188" t="s">
        <v>169</v>
      </c>
      <c r="C177" s="173" t="s">
        <v>69</v>
      </c>
      <c r="D177" s="60" t="s">
        <v>5</v>
      </c>
      <c r="E177" s="37">
        <f t="shared" si="67"/>
        <v>223762</v>
      </c>
      <c r="F177" s="37">
        <f t="shared" ref="F177:M177" si="78">SUM(F178:F181)</f>
        <v>112581.2</v>
      </c>
      <c r="G177" s="37">
        <f t="shared" si="78"/>
        <v>111180.8</v>
      </c>
      <c r="H177" s="37">
        <f t="shared" ref="H177:J177" si="79">SUM(H178:H181)</f>
        <v>109338.5</v>
      </c>
      <c r="I177" s="37">
        <f t="shared" si="78"/>
        <v>0</v>
      </c>
      <c r="J177" s="37">
        <f t="shared" si="79"/>
        <v>0</v>
      </c>
      <c r="K177" s="37">
        <f t="shared" si="78"/>
        <v>0</v>
      </c>
      <c r="L177" s="37">
        <f t="shared" si="78"/>
        <v>0</v>
      </c>
      <c r="M177" s="37">
        <f t="shared" si="78"/>
        <v>0</v>
      </c>
      <c r="N177" s="185" t="s">
        <v>144</v>
      </c>
    </row>
    <row r="178" spans="1:14" customFormat="1" ht="27" customHeight="1" x14ac:dyDescent="0.25">
      <c r="A178" s="176"/>
      <c r="B178" s="189"/>
      <c r="C178" s="174"/>
      <c r="D178" s="60" t="s">
        <v>11</v>
      </c>
      <c r="E178" s="37">
        <f t="shared" si="67"/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178"/>
    </row>
    <row r="179" spans="1:14" customFormat="1" ht="27" customHeight="1" x14ac:dyDescent="0.25">
      <c r="A179" s="176"/>
      <c r="B179" s="189"/>
      <c r="C179" s="174"/>
      <c r="D179" s="60" t="s">
        <v>8</v>
      </c>
      <c r="E179" s="37">
        <f t="shared" si="67"/>
        <v>223762</v>
      </c>
      <c r="F179" s="37">
        <f>SUM(F182:F184)</f>
        <v>112581.2</v>
      </c>
      <c r="G179" s="37">
        <f>SUM(G182:G184)</f>
        <v>111180.8</v>
      </c>
      <c r="H179" s="37">
        <f>SUM(H182:H184)</f>
        <v>109338.5</v>
      </c>
      <c r="I179" s="37">
        <v>0</v>
      </c>
      <c r="J179" s="37">
        <f>SUM(J182:J184)</f>
        <v>0</v>
      </c>
      <c r="K179" s="37">
        <v>0</v>
      </c>
      <c r="L179" s="37">
        <v>0</v>
      </c>
      <c r="M179" s="37">
        <v>0</v>
      </c>
      <c r="N179" s="178"/>
    </row>
    <row r="180" spans="1:14" customFormat="1" ht="27" customHeight="1" x14ac:dyDescent="0.25">
      <c r="A180" s="176"/>
      <c r="B180" s="189"/>
      <c r="C180" s="174"/>
      <c r="D180" s="60" t="s">
        <v>9</v>
      </c>
      <c r="E180" s="37">
        <f t="shared" si="67"/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178"/>
    </row>
    <row r="181" spans="1:14" customFormat="1" ht="27" customHeight="1" x14ac:dyDescent="0.25">
      <c r="A181" s="176"/>
      <c r="B181" s="190"/>
      <c r="C181" s="184"/>
      <c r="D181" s="60" t="s">
        <v>10</v>
      </c>
      <c r="E181" s="37">
        <f t="shared" si="67"/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178"/>
    </row>
    <row r="182" spans="1:14" customFormat="1" ht="60" customHeight="1" x14ac:dyDescent="0.25">
      <c r="A182" s="61" t="s">
        <v>183</v>
      </c>
      <c r="B182" s="65" t="s">
        <v>182</v>
      </c>
      <c r="C182" s="65">
        <v>2023</v>
      </c>
      <c r="D182" s="60" t="s">
        <v>8</v>
      </c>
      <c r="E182" s="37">
        <f t="shared" si="67"/>
        <v>27084.3</v>
      </c>
      <c r="F182" s="37">
        <v>27084.3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178"/>
    </row>
    <row r="183" spans="1:14" customFormat="1" ht="96" x14ac:dyDescent="0.25">
      <c r="A183" s="61" t="s">
        <v>184</v>
      </c>
      <c r="B183" s="65" t="s">
        <v>225</v>
      </c>
      <c r="C183" s="65" t="s">
        <v>69</v>
      </c>
      <c r="D183" s="60" t="s">
        <v>8</v>
      </c>
      <c r="E183" s="37">
        <f t="shared" si="67"/>
        <v>86720.7</v>
      </c>
      <c r="F183" s="37">
        <v>85496.9</v>
      </c>
      <c r="G183" s="37">
        <v>1223.8</v>
      </c>
      <c r="H183" s="37">
        <v>1223.8</v>
      </c>
      <c r="I183" s="37">
        <v>0</v>
      </c>
      <c r="J183" s="37"/>
      <c r="K183" s="37">
        <v>0</v>
      </c>
      <c r="L183" s="37">
        <v>0</v>
      </c>
      <c r="M183" s="37">
        <v>0</v>
      </c>
      <c r="N183" s="178"/>
    </row>
    <row r="184" spans="1:14" customFormat="1" ht="72" x14ac:dyDescent="0.25">
      <c r="A184" s="61" t="s">
        <v>226</v>
      </c>
      <c r="B184" s="65" t="s">
        <v>227</v>
      </c>
      <c r="C184" s="65">
        <v>2024</v>
      </c>
      <c r="D184" s="60" t="s">
        <v>8</v>
      </c>
      <c r="E184" s="37">
        <f t="shared" si="67"/>
        <v>109957</v>
      </c>
      <c r="F184" s="37">
        <v>0</v>
      </c>
      <c r="G184" s="37">
        <v>109957</v>
      </c>
      <c r="H184" s="37">
        <v>108114.7</v>
      </c>
      <c r="I184" s="37">
        <v>0</v>
      </c>
      <c r="J184" s="37"/>
      <c r="K184" s="37">
        <v>0</v>
      </c>
      <c r="L184" s="37">
        <v>0</v>
      </c>
      <c r="M184" s="37">
        <v>0</v>
      </c>
      <c r="N184" s="175"/>
    </row>
    <row r="185" spans="1:14" customFormat="1" ht="19.5" customHeight="1" x14ac:dyDescent="0.25">
      <c r="A185" s="192" t="s">
        <v>228</v>
      </c>
      <c r="B185" s="188" t="s">
        <v>456</v>
      </c>
      <c r="C185" s="173">
        <v>2024</v>
      </c>
      <c r="D185" s="60" t="s">
        <v>5</v>
      </c>
      <c r="E185" s="37">
        <f t="shared" si="67"/>
        <v>527530</v>
      </c>
      <c r="F185" s="37">
        <f t="shared" ref="F185:M185" si="80">SUM(F186:F189)</f>
        <v>0</v>
      </c>
      <c r="G185" s="37">
        <f t="shared" si="80"/>
        <v>524859.9</v>
      </c>
      <c r="H185" s="37">
        <f t="shared" ref="H185:J185" si="81">SUM(H186:H189)</f>
        <v>496960.20000000007</v>
      </c>
      <c r="I185" s="37">
        <f t="shared" si="80"/>
        <v>2670.1</v>
      </c>
      <c r="J185" s="37">
        <f t="shared" si="81"/>
        <v>2670.1</v>
      </c>
      <c r="K185" s="37">
        <f t="shared" si="80"/>
        <v>0</v>
      </c>
      <c r="L185" s="37">
        <f t="shared" si="80"/>
        <v>0</v>
      </c>
      <c r="M185" s="37">
        <f t="shared" si="80"/>
        <v>0</v>
      </c>
      <c r="N185" s="185" t="s">
        <v>144</v>
      </c>
    </row>
    <row r="186" spans="1:14" customFormat="1" ht="19.5" customHeight="1" x14ac:dyDescent="0.25">
      <c r="A186" s="193"/>
      <c r="B186" s="189"/>
      <c r="C186" s="174"/>
      <c r="D186" s="60" t="s">
        <v>11</v>
      </c>
      <c r="E186" s="37">
        <f t="shared" si="67"/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178"/>
    </row>
    <row r="187" spans="1:14" customFormat="1" ht="19.5" customHeight="1" x14ac:dyDescent="0.25">
      <c r="A187" s="193"/>
      <c r="B187" s="189"/>
      <c r="C187" s="174"/>
      <c r="D187" s="60" t="s">
        <v>8</v>
      </c>
      <c r="E187" s="37">
        <f t="shared" si="67"/>
        <v>527530</v>
      </c>
      <c r="F187" s="37">
        <v>0</v>
      </c>
      <c r="G187" s="37">
        <f>SUM(G190:G196)</f>
        <v>524859.9</v>
      </c>
      <c r="H187" s="37">
        <f>SUM(H190:H196)</f>
        <v>496960.20000000007</v>
      </c>
      <c r="I187" s="37">
        <f>SUM(I190:I196)</f>
        <v>2670.1</v>
      </c>
      <c r="J187" s="37">
        <f>SUM(J190:J196)</f>
        <v>2670.1</v>
      </c>
      <c r="K187" s="37">
        <v>0</v>
      </c>
      <c r="L187" s="37">
        <v>0</v>
      </c>
      <c r="M187" s="37">
        <v>0</v>
      </c>
      <c r="N187" s="178"/>
    </row>
    <row r="188" spans="1:14" customFormat="1" ht="25.5" customHeight="1" x14ac:dyDescent="0.25">
      <c r="A188" s="193"/>
      <c r="B188" s="189"/>
      <c r="C188" s="174"/>
      <c r="D188" s="60" t="s">
        <v>9</v>
      </c>
      <c r="E188" s="37">
        <f t="shared" si="67"/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178"/>
    </row>
    <row r="189" spans="1:14" customFormat="1" ht="24.75" customHeight="1" x14ac:dyDescent="0.25">
      <c r="A189" s="194"/>
      <c r="B189" s="190"/>
      <c r="C189" s="184"/>
      <c r="D189" s="60" t="s">
        <v>10</v>
      </c>
      <c r="E189" s="37">
        <f t="shared" si="67"/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178"/>
    </row>
    <row r="190" spans="1:14" customFormat="1" ht="166.5" customHeight="1" x14ac:dyDescent="0.25">
      <c r="A190" s="61" t="s">
        <v>229</v>
      </c>
      <c r="B190" s="65" t="s">
        <v>230</v>
      </c>
      <c r="C190" s="65">
        <v>2024</v>
      </c>
      <c r="D190" s="60" t="s">
        <v>8</v>
      </c>
      <c r="E190" s="37">
        <f t="shared" si="67"/>
        <v>226350</v>
      </c>
      <c r="F190" s="37">
        <v>0</v>
      </c>
      <c r="G190" s="37">
        <v>226350</v>
      </c>
      <c r="H190" s="37">
        <v>232061.2</v>
      </c>
      <c r="I190" s="37">
        <v>0</v>
      </c>
      <c r="J190" s="37"/>
      <c r="K190" s="37">
        <v>0</v>
      </c>
      <c r="L190" s="37">
        <v>0</v>
      </c>
      <c r="M190" s="37">
        <v>0</v>
      </c>
      <c r="N190" s="178"/>
    </row>
    <row r="191" spans="1:14" customFormat="1" ht="24" x14ac:dyDescent="0.25">
      <c r="A191" s="61" t="s">
        <v>231</v>
      </c>
      <c r="B191" s="65" t="s">
        <v>232</v>
      </c>
      <c r="C191" s="65">
        <v>2024</v>
      </c>
      <c r="D191" s="60" t="s">
        <v>8</v>
      </c>
      <c r="E191" s="37">
        <f t="shared" si="67"/>
        <v>14340.6</v>
      </c>
      <c r="F191" s="37">
        <v>0</v>
      </c>
      <c r="G191" s="37">
        <v>14340.6</v>
      </c>
      <c r="H191" s="37">
        <v>14308.1</v>
      </c>
      <c r="I191" s="37">
        <v>0</v>
      </c>
      <c r="J191" s="37"/>
      <c r="K191" s="37">
        <v>0</v>
      </c>
      <c r="L191" s="37">
        <v>0</v>
      </c>
      <c r="M191" s="37">
        <v>0</v>
      </c>
      <c r="N191" s="178"/>
    </row>
    <row r="192" spans="1:14" customFormat="1" ht="132" x14ac:dyDescent="0.25">
      <c r="A192" s="61" t="s">
        <v>233</v>
      </c>
      <c r="B192" s="65" t="s">
        <v>234</v>
      </c>
      <c r="C192" s="65" t="s">
        <v>441</v>
      </c>
      <c r="D192" s="60" t="s">
        <v>8</v>
      </c>
      <c r="E192" s="37">
        <f t="shared" si="67"/>
        <v>68570.100000000006</v>
      </c>
      <c r="F192" s="37">
        <v>0</v>
      </c>
      <c r="G192" s="37">
        <v>65900</v>
      </c>
      <c r="H192" s="37">
        <v>63289.599999999999</v>
      </c>
      <c r="I192" s="37">
        <v>2670.1</v>
      </c>
      <c r="J192" s="37">
        <v>2670.1</v>
      </c>
      <c r="K192" s="37">
        <v>0</v>
      </c>
      <c r="L192" s="37">
        <v>0</v>
      </c>
      <c r="M192" s="37">
        <v>0</v>
      </c>
      <c r="N192" s="178"/>
    </row>
    <row r="193" spans="1:14" customFormat="1" ht="122.25" customHeight="1" x14ac:dyDescent="0.25">
      <c r="A193" s="61" t="s">
        <v>364</v>
      </c>
      <c r="B193" s="65" t="s">
        <v>235</v>
      </c>
      <c r="C193" s="65">
        <v>2024</v>
      </c>
      <c r="D193" s="60" t="s">
        <v>8</v>
      </c>
      <c r="E193" s="37">
        <f t="shared" si="67"/>
        <v>44139.4</v>
      </c>
      <c r="F193" s="37">
        <v>0</v>
      </c>
      <c r="G193" s="37">
        <v>44139.4</v>
      </c>
      <c r="H193" s="37">
        <v>43949.9</v>
      </c>
      <c r="I193" s="37">
        <v>0</v>
      </c>
      <c r="J193" s="37"/>
      <c r="K193" s="37">
        <v>0</v>
      </c>
      <c r="L193" s="37">
        <v>0</v>
      </c>
      <c r="M193" s="37">
        <v>0</v>
      </c>
      <c r="N193" s="178"/>
    </row>
    <row r="194" spans="1:14" customFormat="1" ht="192" x14ac:dyDescent="0.25">
      <c r="A194" s="61" t="s">
        <v>365</v>
      </c>
      <c r="B194" s="65" t="s">
        <v>236</v>
      </c>
      <c r="C194" s="65">
        <v>2024</v>
      </c>
      <c r="D194" s="60" t="s">
        <v>8</v>
      </c>
      <c r="E194" s="37">
        <f t="shared" si="67"/>
        <v>116229.9</v>
      </c>
      <c r="F194" s="37">
        <v>0</v>
      </c>
      <c r="G194" s="37">
        <v>116229.9</v>
      </c>
      <c r="H194" s="37">
        <v>99387.7</v>
      </c>
      <c r="I194" s="37">
        <v>0</v>
      </c>
      <c r="J194" s="37"/>
      <c r="K194" s="37">
        <v>0</v>
      </c>
      <c r="L194" s="37">
        <v>0</v>
      </c>
      <c r="M194" s="37">
        <v>0</v>
      </c>
      <c r="N194" s="178"/>
    </row>
    <row r="195" spans="1:14" customFormat="1" ht="108" x14ac:dyDescent="0.25">
      <c r="A195" s="61" t="s">
        <v>366</v>
      </c>
      <c r="B195" s="65" t="s">
        <v>237</v>
      </c>
      <c r="C195" s="65">
        <v>2024</v>
      </c>
      <c r="D195" s="60" t="s">
        <v>8</v>
      </c>
      <c r="E195" s="37">
        <f t="shared" si="67"/>
        <v>55000</v>
      </c>
      <c r="F195" s="37">
        <v>0</v>
      </c>
      <c r="G195" s="37">
        <v>55000</v>
      </c>
      <c r="H195" s="37">
        <v>41079.800000000003</v>
      </c>
      <c r="I195" s="37">
        <v>0</v>
      </c>
      <c r="J195" s="37"/>
      <c r="K195" s="37">
        <v>0</v>
      </c>
      <c r="L195" s="37">
        <v>0</v>
      </c>
      <c r="M195" s="37">
        <v>0</v>
      </c>
      <c r="N195" s="178"/>
    </row>
    <row r="196" spans="1:14" customFormat="1" ht="66" customHeight="1" x14ac:dyDescent="0.25">
      <c r="A196" s="61" t="s">
        <v>367</v>
      </c>
      <c r="B196" s="65" t="s">
        <v>238</v>
      </c>
      <c r="C196" s="65">
        <v>2024</v>
      </c>
      <c r="D196" s="60" t="s">
        <v>8</v>
      </c>
      <c r="E196" s="37">
        <f t="shared" si="67"/>
        <v>2900</v>
      </c>
      <c r="F196" s="37">
        <v>0</v>
      </c>
      <c r="G196" s="37">
        <v>2900</v>
      </c>
      <c r="H196" s="37">
        <v>2883.9</v>
      </c>
      <c r="I196" s="37">
        <v>0</v>
      </c>
      <c r="J196" s="37"/>
      <c r="K196" s="37">
        <v>0</v>
      </c>
      <c r="L196" s="37">
        <v>0</v>
      </c>
      <c r="M196" s="37">
        <v>0</v>
      </c>
      <c r="N196" s="175"/>
    </row>
    <row r="197" spans="1:14" customFormat="1" ht="19.5" customHeight="1" x14ac:dyDescent="0.25">
      <c r="A197" s="192" t="s">
        <v>445</v>
      </c>
      <c r="B197" s="188" t="s">
        <v>481</v>
      </c>
      <c r="C197" s="173">
        <v>2025</v>
      </c>
      <c r="D197" s="109" t="s">
        <v>5</v>
      </c>
      <c r="E197" s="37">
        <f t="shared" si="67"/>
        <v>285485.7</v>
      </c>
      <c r="F197" s="37">
        <f t="shared" ref="F197:M197" si="82">SUM(F198:F201)</f>
        <v>0</v>
      </c>
      <c r="G197" s="37">
        <f t="shared" si="82"/>
        <v>0</v>
      </c>
      <c r="H197" s="37">
        <f t="shared" si="82"/>
        <v>0</v>
      </c>
      <c r="I197" s="37">
        <f t="shared" si="82"/>
        <v>285485.7</v>
      </c>
      <c r="J197" s="37">
        <f t="shared" si="82"/>
        <v>113123.1</v>
      </c>
      <c r="K197" s="37">
        <f t="shared" si="82"/>
        <v>0</v>
      </c>
      <c r="L197" s="37">
        <f t="shared" si="82"/>
        <v>0</v>
      </c>
      <c r="M197" s="37">
        <f t="shared" si="82"/>
        <v>0</v>
      </c>
      <c r="N197" s="110"/>
    </row>
    <row r="198" spans="1:14" customFormat="1" ht="28.5" customHeight="1" x14ac:dyDescent="0.25">
      <c r="A198" s="193"/>
      <c r="B198" s="189"/>
      <c r="C198" s="174"/>
      <c r="D198" s="109" t="s">
        <v>11</v>
      </c>
      <c r="E198" s="37">
        <f t="shared" si="67"/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110"/>
    </row>
    <row r="199" spans="1:14" customFormat="1" ht="19.5" customHeight="1" x14ac:dyDescent="0.25">
      <c r="A199" s="193"/>
      <c r="B199" s="189"/>
      <c r="C199" s="174"/>
      <c r="D199" s="109" t="s">
        <v>8</v>
      </c>
      <c r="E199" s="37">
        <f t="shared" si="67"/>
        <v>285485.7</v>
      </c>
      <c r="F199" s="37">
        <f>F202+F203+F204+F207</f>
        <v>0</v>
      </c>
      <c r="G199" s="37">
        <f t="shared" ref="G199:M199" si="83">G202+G203+G204+G207</f>
        <v>0</v>
      </c>
      <c r="H199" s="37">
        <f t="shared" si="83"/>
        <v>0</v>
      </c>
      <c r="I199" s="37">
        <f>I202+I203+I204+I207+I205+I206</f>
        <v>285485.7</v>
      </c>
      <c r="J199" s="37">
        <f t="shared" si="83"/>
        <v>113123.1</v>
      </c>
      <c r="K199" s="37">
        <f t="shared" si="83"/>
        <v>0</v>
      </c>
      <c r="L199" s="37">
        <f t="shared" si="83"/>
        <v>0</v>
      </c>
      <c r="M199" s="37">
        <f t="shared" si="83"/>
        <v>0</v>
      </c>
      <c r="N199" s="110"/>
    </row>
    <row r="200" spans="1:14" customFormat="1" ht="23.25" customHeight="1" x14ac:dyDescent="0.25">
      <c r="A200" s="193"/>
      <c r="B200" s="189"/>
      <c r="C200" s="174"/>
      <c r="D200" s="109" t="s">
        <v>9</v>
      </c>
      <c r="E200" s="37">
        <f t="shared" ref="E200:E270" si="84">F200+G200+I200+K200+L200+M200</f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110"/>
    </row>
    <row r="201" spans="1:14" customFormat="1" ht="32.25" customHeight="1" x14ac:dyDescent="0.25">
      <c r="A201" s="194"/>
      <c r="B201" s="190"/>
      <c r="C201" s="184"/>
      <c r="D201" s="109" t="s">
        <v>10</v>
      </c>
      <c r="E201" s="37">
        <f t="shared" si="84"/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110"/>
    </row>
    <row r="202" spans="1:14" customFormat="1" ht="72" x14ac:dyDescent="0.25">
      <c r="A202" s="108" t="s">
        <v>446</v>
      </c>
      <c r="B202" s="131" t="s">
        <v>447</v>
      </c>
      <c r="C202" s="112">
        <v>2025</v>
      </c>
      <c r="D202" s="109" t="s">
        <v>8</v>
      </c>
      <c r="E202" s="37">
        <f t="shared" si="84"/>
        <v>67514</v>
      </c>
      <c r="F202" s="37">
        <v>0</v>
      </c>
      <c r="G202" s="37">
        <v>0</v>
      </c>
      <c r="H202" s="37">
        <v>0</v>
      </c>
      <c r="I202" s="37">
        <v>67514</v>
      </c>
      <c r="J202" s="37">
        <v>65870.2</v>
      </c>
      <c r="K202" s="37">
        <v>0</v>
      </c>
      <c r="L202" s="37">
        <v>0</v>
      </c>
      <c r="M202" s="37">
        <v>0</v>
      </c>
      <c r="N202" s="110"/>
    </row>
    <row r="203" spans="1:14" customFormat="1" ht="72" x14ac:dyDescent="0.25">
      <c r="A203" s="108" t="s">
        <v>448</v>
      </c>
      <c r="B203" s="131" t="s">
        <v>451</v>
      </c>
      <c r="C203" s="112">
        <v>2025</v>
      </c>
      <c r="D203" s="109" t="s">
        <v>8</v>
      </c>
      <c r="E203" s="37">
        <f t="shared" si="84"/>
        <v>31679.9</v>
      </c>
      <c r="F203" s="37">
        <v>0</v>
      </c>
      <c r="G203" s="37">
        <v>0</v>
      </c>
      <c r="H203" s="37">
        <v>0</v>
      </c>
      <c r="I203" s="37">
        <v>31679.9</v>
      </c>
      <c r="J203" s="37">
        <v>31382.9</v>
      </c>
      <c r="K203" s="37">
        <v>0</v>
      </c>
      <c r="L203" s="37">
        <v>0</v>
      </c>
      <c r="M203" s="37">
        <v>0</v>
      </c>
      <c r="N203" s="110"/>
    </row>
    <row r="204" spans="1:14" customFormat="1" ht="60" x14ac:dyDescent="0.25">
      <c r="A204" s="108" t="s">
        <v>449</v>
      </c>
      <c r="B204" s="131" t="s">
        <v>452</v>
      </c>
      <c r="C204" s="112">
        <v>2025</v>
      </c>
      <c r="D204" s="109" t="s">
        <v>8</v>
      </c>
      <c r="E204" s="37">
        <f t="shared" si="84"/>
        <v>52900</v>
      </c>
      <c r="F204" s="37">
        <v>0</v>
      </c>
      <c r="G204" s="37">
        <v>0</v>
      </c>
      <c r="H204" s="37">
        <v>0</v>
      </c>
      <c r="I204" s="37">
        <v>52900</v>
      </c>
      <c r="J204" s="37">
        <v>15870</v>
      </c>
      <c r="K204" s="37">
        <v>0</v>
      </c>
      <c r="L204" s="37">
        <v>0</v>
      </c>
      <c r="M204" s="37">
        <v>0</v>
      </c>
      <c r="N204" s="110"/>
    </row>
    <row r="205" spans="1:14" customFormat="1" ht="72" x14ac:dyDescent="0.25">
      <c r="A205" s="136" t="s">
        <v>450</v>
      </c>
      <c r="B205" s="137" t="s">
        <v>453</v>
      </c>
      <c r="C205" s="137">
        <v>2025</v>
      </c>
      <c r="D205" s="140" t="s">
        <v>8</v>
      </c>
      <c r="E205" s="37">
        <f t="shared" si="84"/>
        <v>79000</v>
      </c>
      <c r="F205" s="37">
        <v>0</v>
      </c>
      <c r="G205" s="37">
        <v>0</v>
      </c>
      <c r="H205" s="37">
        <v>0</v>
      </c>
      <c r="I205" s="37">
        <v>79000</v>
      </c>
      <c r="J205" s="37">
        <v>23700</v>
      </c>
      <c r="K205" s="37">
        <v>0</v>
      </c>
      <c r="L205" s="37">
        <v>0</v>
      </c>
      <c r="M205" s="37">
        <v>0</v>
      </c>
      <c r="N205" s="135"/>
    </row>
    <row r="206" spans="1:14" customFormat="1" ht="48" x14ac:dyDescent="0.25">
      <c r="A206" s="136" t="s">
        <v>504</v>
      </c>
      <c r="B206" s="137" t="s">
        <v>506</v>
      </c>
      <c r="C206" s="137">
        <v>2025</v>
      </c>
      <c r="D206" s="140" t="s">
        <v>8</v>
      </c>
      <c r="E206" s="37">
        <f t="shared" ref="E206" si="85">F206+G206+I206+K206+L206+M206</f>
        <v>23176.9</v>
      </c>
      <c r="F206" s="37">
        <v>0</v>
      </c>
      <c r="G206" s="37">
        <v>0</v>
      </c>
      <c r="H206" s="37">
        <v>0</v>
      </c>
      <c r="I206" s="37">
        <v>23176.9</v>
      </c>
      <c r="J206" s="37">
        <v>0</v>
      </c>
      <c r="K206" s="37">
        <v>0</v>
      </c>
      <c r="L206" s="37">
        <v>0</v>
      </c>
      <c r="M206" s="37">
        <v>0</v>
      </c>
      <c r="N206" s="135"/>
    </row>
    <row r="207" spans="1:14" customFormat="1" ht="120" x14ac:dyDescent="0.25">
      <c r="A207" s="136" t="s">
        <v>505</v>
      </c>
      <c r="B207" s="137" t="s">
        <v>507</v>
      </c>
      <c r="C207" s="112">
        <v>2025</v>
      </c>
      <c r="D207" s="109" t="s">
        <v>8</v>
      </c>
      <c r="E207" s="37">
        <f t="shared" si="84"/>
        <v>31214.9</v>
      </c>
      <c r="F207" s="37">
        <v>0</v>
      </c>
      <c r="G207" s="37">
        <v>0</v>
      </c>
      <c r="H207" s="37">
        <v>0</v>
      </c>
      <c r="I207" s="37">
        <v>31214.9</v>
      </c>
      <c r="J207" s="37">
        <v>0</v>
      </c>
      <c r="K207" s="37">
        <v>0</v>
      </c>
      <c r="L207" s="37">
        <v>0</v>
      </c>
      <c r="M207" s="37">
        <v>0</v>
      </c>
      <c r="N207" s="110"/>
    </row>
    <row r="208" spans="1:14" customFormat="1" ht="29.25" customHeight="1" x14ac:dyDescent="0.25">
      <c r="A208" s="176" t="s">
        <v>482</v>
      </c>
      <c r="B208" s="188" t="s">
        <v>480</v>
      </c>
      <c r="C208" s="173">
        <v>2025</v>
      </c>
      <c r="D208" s="129" t="s">
        <v>5</v>
      </c>
      <c r="E208" s="37">
        <f t="shared" si="84"/>
        <v>16304.3</v>
      </c>
      <c r="F208" s="37">
        <f t="shared" ref="F208:I208" si="86">SUM(F209:F212)</f>
        <v>0</v>
      </c>
      <c r="G208" s="37">
        <f t="shared" si="86"/>
        <v>0</v>
      </c>
      <c r="H208" s="37">
        <f t="shared" si="86"/>
        <v>0</v>
      </c>
      <c r="I208" s="37">
        <f t="shared" si="86"/>
        <v>16304.3</v>
      </c>
      <c r="J208" s="37">
        <f t="shared" ref="J208" si="87">SUM(J209:J212)</f>
        <v>16304.3</v>
      </c>
      <c r="K208" s="37">
        <f t="shared" ref="K208:M208" si="88">SUM(K209:K212)</f>
        <v>0</v>
      </c>
      <c r="L208" s="37">
        <f t="shared" si="88"/>
        <v>0</v>
      </c>
      <c r="M208" s="37">
        <f t="shared" si="88"/>
        <v>0</v>
      </c>
      <c r="N208" s="185" t="s">
        <v>144</v>
      </c>
    </row>
    <row r="209" spans="1:15" customFormat="1" ht="29.25" customHeight="1" x14ac:dyDescent="0.25">
      <c r="A209" s="176"/>
      <c r="B209" s="189"/>
      <c r="C209" s="174"/>
      <c r="D209" s="129" t="s">
        <v>11</v>
      </c>
      <c r="E209" s="37">
        <f t="shared" si="84"/>
        <v>16304.3</v>
      </c>
      <c r="F209" s="37">
        <v>0</v>
      </c>
      <c r="G209" s="37">
        <v>0</v>
      </c>
      <c r="H209" s="37">
        <v>0</v>
      </c>
      <c r="I209" s="37">
        <v>16304.3</v>
      </c>
      <c r="J209" s="37">
        <v>16304.3</v>
      </c>
      <c r="K209" s="37">
        <v>0</v>
      </c>
      <c r="L209" s="37">
        <v>0</v>
      </c>
      <c r="M209" s="37">
        <v>0</v>
      </c>
      <c r="N209" s="178"/>
    </row>
    <row r="210" spans="1:15" customFormat="1" ht="39.75" customHeight="1" x14ac:dyDescent="0.25">
      <c r="A210" s="176"/>
      <c r="B210" s="189"/>
      <c r="C210" s="174"/>
      <c r="D210" s="129" t="s">
        <v>8</v>
      </c>
      <c r="E210" s="37">
        <f t="shared" si="84"/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178"/>
    </row>
    <row r="211" spans="1:15" customFormat="1" ht="35.25" customHeight="1" x14ac:dyDescent="0.25">
      <c r="A211" s="176"/>
      <c r="B211" s="189"/>
      <c r="C211" s="174"/>
      <c r="D211" s="129" t="s">
        <v>9</v>
      </c>
      <c r="E211" s="37">
        <f t="shared" si="84"/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178"/>
    </row>
    <row r="212" spans="1:15" customFormat="1" ht="29.25" customHeight="1" x14ac:dyDescent="0.25">
      <c r="A212" s="176"/>
      <c r="B212" s="190"/>
      <c r="C212" s="184"/>
      <c r="D212" s="129" t="s">
        <v>10</v>
      </c>
      <c r="E212" s="37">
        <f t="shared" si="84"/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175"/>
    </row>
    <row r="213" spans="1:15" customFormat="1" ht="42" customHeight="1" x14ac:dyDescent="0.25">
      <c r="A213" s="168" t="s">
        <v>409</v>
      </c>
      <c r="B213" s="169" t="s">
        <v>410</v>
      </c>
      <c r="C213" s="169" t="s">
        <v>6</v>
      </c>
      <c r="D213" s="77" t="s">
        <v>5</v>
      </c>
      <c r="E213" s="42">
        <f t="shared" si="84"/>
        <v>261</v>
      </c>
      <c r="F213" s="42">
        <f t="shared" ref="F213:M213" si="89">SUM(F214:F217)</f>
        <v>0</v>
      </c>
      <c r="G213" s="42">
        <f t="shared" si="89"/>
        <v>0</v>
      </c>
      <c r="H213" s="42">
        <f t="shared" si="89"/>
        <v>0</v>
      </c>
      <c r="I213" s="42">
        <f t="shared" si="89"/>
        <v>261</v>
      </c>
      <c r="J213" s="42">
        <f t="shared" ref="J213" si="90">SUM(J214:J217)</f>
        <v>177</v>
      </c>
      <c r="K213" s="42">
        <f t="shared" si="89"/>
        <v>0</v>
      </c>
      <c r="L213" s="42">
        <f t="shared" si="89"/>
        <v>0</v>
      </c>
      <c r="M213" s="42">
        <f t="shared" si="89"/>
        <v>0</v>
      </c>
      <c r="N213" s="169" t="s">
        <v>144</v>
      </c>
      <c r="O213" s="90"/>
    </row>
    <row r="214" spans="1:15" customFormat="1" ht="42" customHeight="1" x14ac:dyDescent="0.25">
      <c r="A214" s="168"/>
      <c r="B214" s="169"/>
      <c r="C214" s="169"/>
      <c r="D214" s="77" t="s">
        <v>7</v>
      </c>
      <c r="E214" s="42">
        <f t="shared" si="84"/>
        <v>261</v>
      </c>
      <c r="F214" s="42">
        <f>F218</f>
        <v>0</v>
      </c>
      <c r="G214" s="42">
        <f t="shared" ref="G214:M214" si="91">G218</f>
        <v>0</v>
      </c>
      <c r="H214" s="42">
        <f t="shared" si="91"/>
        <v>0</v>
      </c>
      <c r="I214" s="42">
        <f t="shared" si="91"/>
        <v>261</v>
      </c>
      <c r="J214" s="42">
        <f t="shared" ref="J214" si="92">J218</f>
        <v>177</v>
      </c>
      <c r="K214" s="42">
        <f t="shared" si="91"/>
        <v>0</v>
      </c>
      <c r="L214" s="42">
        <f t="shared" si="91"/>
        <v>0</v>
      </c>
      <c r="M214" s="42">
        <f t="shared" si="91"/>
        <v>0</v>
      </c>
      <c r="N214" s="169"/>
    </row>
    <row r="215" spans="1:15" customFormat="1" ht="42" customHeight="1" x14ac:dyDescent="0.25">
      <c r="A215" s="168"/>
      <c r="B215" s="169"/>
      <c r="C215" s="169"/>
      <c r="D215" s="77" t="s">
        <v>8</v>
      </c>
      <c r="E215" s="42">
        <f t="shared" si="84"/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f>M221+M231+M240+M249+M258+M267+M285+M226</f>
        <v>0</v>
      </c>
      <c r="N215" s="169"/>
    </row>
    <row r="216" spans="1:15" customFormat="1" ht="42" customHeight="1" x14ac:dyDescent="0.25">
      <c r="A216" s="168"/>
      <c r="B216" s="169"/>
      <c r="C216" s="169"/>
      <c r="D216" s="77" t="s">
        <v>9</v>
      </c>
      <c r="E216" s="42">
        <f t="shared" si="84"/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f>M222+M232+M241+M250+M259+M268+M286+M227</f>
        <v>0</v>
      </c>
      <c r="N216" s="169"/>
    </row>
    <row r="217" spans="1:15" customFormat="1" ht="42" customHeight="1" x14ac:dyDescent="0.25">
      <c r="A217" s="168"/>
      <c r="B217" s="169"/>
      <c r="C217" s="169"/>
      <c r="D217" s="77" t="s">
        <v>10</v>
      </c>
      <c r="E217" s="42">
        <f t="shared" si="84"/>
        <v>0</v>
      </c>
      <c r="F217" s="42">
        <v>0</v>
      </c>
      <c r="G217" s="42">
        <v>0</v>
      </c>
      <c r="H217" s="42">
        <v>0</v>
      </c>
      <c r="I217" s="42">
        <f>I223+I233+I242+I251+I260+I269+I287+I228</f>
        <v>0</v>
      </c>
      <c r="J217" s="42">
        <v>0</v>
      </c>
      <c r="K217" s="42">
        <f>K223+K233+K242+K251+K260+K269+K287+K228</f>
        <v>0</v>
      </c>
      <c r="L217" s="42">
        <f>L223+L233+L242+L251+L260+L269+L287+L228</f>
        <v>0</v>
      </c>
      <c r="M217" s="42">
        <f>M223+M233+M242+M251+M260+M269+M287+M228</f>
        <v>0</v>
      </c>
      <c r="N217" s="169"/>
    </row>
    <row r="218" spans="1:15" customFormat="1" ht="66" customHeight="1" x14ac:dyDescent="0.25">
      <c r="A218" s="75" t="s">
        <v>411</v>
      </c>
      <c r="B218" s="80" t="s">
        <v>455</v>
      </c>
      <c r="C218" s="80">
        <v>2025</v>
      </c>
      <c r="D218" s="76" t="s">
        <v>11</v>
      </c>
      <c r="E218" s="37">
        <f t="shared" si="84"/>
        <v>261</v>
      </c>
      <c r="F218" s="37">
        <v>0</v>
      </c>
      <c r="G218" s="37">
        <v>0</v>
      </c>
      <c r="H218" s="37">
        <v>0</v>
      </c>
      <c r="I218" s="37">
        <v>261</v>
      </c>
      <c r="J218" s="37">
        <v>177</v>
      </c>
      <c r="K218" s="37">
        <v>0</v>
      </c>
      <c r="L218" s="37">
        <v>0</v>
      </c>
      <c r="M218" s="37">
        <v>0</v>
      </c>
      <c r="N218" s="109" t="s">
        <v>144</v>
      </c>
    </row>
    <row r="219" spans="1:15" customFormat="1" ht="47.25" customHeight="1" x14ac:dyDescent="0.25">
      <c r="A219" s="168" t="s">
        <v>156</v>
      </c>
      <c r="B219" s="179" t="s">
        <v>34</v>
      </c>
      <c r="C219" s="169" t="s">
        <v>138</v>
      </c>
      <c r="D219" s="57" t="s">
        <v>5</v>
      </c>
      <c r="E219" s="43">
        <f t="shared" si="84"/>
        <v>1207861.1000000001</v>
      </c>
      <c r="F219" s="43">
        <f t="shared" ref="F219:M219" si="93">SUM(F220:F223)</f>
        <v>604597.6</v>
      </c>
      <c r="G219" s="43">
        <f t="shared" si="93"/>
        <v>603263.5</v>
      </c>
      <c r="H219" s="43">
        <f t="shared" ref="H219:J219" si="94">SUM(H220:H223)</f>
        <v>603263.5</v>
      </c>
      <c r="I219" s="43">
        <f t="shared" si="93"/>
        <v>0</v>
      </c>
      <c r="J219" s="43">
        <f t="shared" si="94"/>
        <v>0</v>
      </c>
      <c r="K219" s="43">
        <f t="shared" si="93"/>
        <v>0</v>
      </c>
      <c r="L219" s="43">
        <f t="shared" si="93"/>
        <v>0</v>
      </c>
      <c r="M219" s="43">
        <f t="shared" si="93"/>
        <v>0</v>
      </c>
      <c r="N219" s="169" t="s">
        <v>144</v>
      </c>
    </row>
    <row r="220" spans="1:15" customFormat="1" ht="47.25" customHeight="1" x14ac:dyDescent="0.25">
      <c r="A220" s="168"/>
      <c r="B220" s="179"/>
      <c r="C220" s="169"/>
      <c r="D220" s="57" t="s">
        <v>11</v>
      </c>
      <c r="E220" s="43">
        <f t="shared" si="84"/>
        <v>127861.1</v>
      </c>
      <c r="F220" s="43">
        <f>F225+F248+F271</f>
        <v>64597.599999999999</v>
      </c>
      <c r="G220" s="43">
        <f>G225+G248+G271</f>
        <v>63263.5</v>
      </c>
      <c r="H220" s="43">
        <f>H225+H248+H271</f>
        <v>63263.5</v>
      </c>
      <c r="I220" s="43">
        <v>0</v>
      </c>
      <c r="J220" s="43">
        <f>J225+J248+J271</f>
        <v>0</v>
      </c>
      <c r="K220" s="43">
        <f t="shared" ref="K220:M220" si="95">K225+K248</f>
        <v>0</v>
      </c>
      <c r="L220" s="43">
        <f t="shared" si="95"/>
        <v>0</v>
      </c>
      <c r="M220" s="43">
        <f t="shared" si="95"/>
        <v>0</v>
      </c>
      <c r="N220" s="169"/>
    </row>
    <row r="221" spans="1:15" customFormat="1" ht="47.25" customHeight="1" x14ac:dyDescent="0.25">
      <c r="A221" s="168"/>
      <c r="B221" s="179"/>
      <c r="C221" s="169"/>
      <c r="D221" s="57" t="s">
        <v>8</v>
      </c>
      <c r="E221" s="43">
        <f t="shared" si="84"/>
        <v>1080000</v>
      </c>
      <c r="F221" s="43">
        <f t="shared" ref="F221:M223" si="96">F226+F249</f>
        <v>540000</v>
      </c>
      <c r="G221" s="43">
        <f t="shared" si="96"/>
        <v>540000</v>
      </c>
      <c r="H221" s="43">
        <f t="shared" ref="H221:J221" si="97">H226+H249</f>
        <v>540000</v>
      </c>
      <c r="I221" s="43">
        <v>0</v>
      </c>
      <c r="J221" s="43">
        <f t="shared" si="97"/>
        <v>0</v>
      </c>
      <c r="K221" s="43">
        <f t="shared" si="96"/>
        <v>0</v>
      </c>
      <c r="L221" s="43">
        <f t="shared" si="96"/>
        <v>0</v>
      </c>
      <c r="M221" s="43">
        <f t="shared" si="96"/>
        <v>0</v>
      </c>
      <c r="N221" s="169"/>
    </row>
    <row r="222" spans="1:15" customFormat="1" ht="47.25" customHeight="1" x14ac:dyDescent="0.25">
      <c r="A222" s="168"/>
      <c r="B222" s="179"/>
      <c r="C222" s="169"/>
      <c r="D222" s="57" t="s">
        <v>9</v>
      </c>
      <c r="E222" s="43">
        <f t="shared" si="84"/>
        <v>0</v>
      </c>
      <c r="F222" s="43">
        <f t="shared" si="96"/>
        <v>0</v>
      </c>
      <c r="G222" s="43">
        <f t="shared" si="96"/>
        <v>0</v>
      </c>
      <c r="H222" s="43">
        <f t="shared" ref="H222:J222" si="98">H227+H250</f>
        <v>0</v>
      </c>
      <c r="I222" s="43">
        <f t="shared" si="96"/>
        <v>0</v>
      </c>
      <c r="J222" s="43">
        <f t="shared" si="98"/>
        <v>0</v>
      </c>
      <c r="K222" s="43">
        <f t="shared" si="96"/>
        <v>0</v>
      </c>
      <c r="L222" s="43">
        <f t="shared" si="96"/>
        <v>0</v>
      </c>
      <c r="M222" s="43">
        <f t="shared" si="96"/>
        <v>0</v>
      </c>
      <c r="N222" s="169"/>
    </row>
    <row r="223" spans="1:15" customFormat="1" ht="47.25" customHeight="1" x14ac:dyDescent="0.25">
      <c r="A223" s="168"/>
      <c r="B223" s="179"/>
      <c r="C223" s="169"/>
      <c r="D223" s="57" t="s">
        <v>10</v>
      </c>
      <c r="E223" s="43">
        <f t="shared" si="84"/>
        <v>0</v>
      </c>
      <c r="F223" s="43">
        <f t="shared" si="96"/>
        <v>0</v>
      </c>
      <c r="G223" s="43">
        <f t="shared" si="96"/>
        <v>0</v>
      </c>
      <c r="H223" s="43">
        <f t="shared" ref="H223:J223" si="99">H228+H251</f>
        <v>0</v>
      </c>
      <c r="I223" s="43">
        <f t="shared" si="96"/>
        <v>0</v>
      </c>
      <c r="J223" s="43">
        <f t="shared" si="99"/>
        <v>0</v>
      </c>
      <c r="K223" s="43">
        <f t="shared" si="96"/>
        <v>0</v>
      </c>
      <c r="L223" s="43">
        <f t="shared" si="96"/>
        <v>0</v>
      </c>
      <c r="M223" s="43">
        <f t="shared" si="96"/>
        <v>0</v>
      </c>
      <c r="N223" s="169"/>
    </row>
    <row r="224" spans="1:15" customFormat="1" ht="24" customHeight="1" x14ac:dyDescent="0.25">
      <c r="A224" s="176" t="s">
        <v>25</v>
      </c>
      <c r="B224" s="177" t="s">
        <v>158</v>
      </c>
      <c r="C224" s="172" t="s">
        <v>138</v>
      </c>
      <c r="D224" s="60" t="s">
        <v>5</v>
      </c>
      <c r="E224" s="37">
        <f t="shared" si="84"/>
        <v>1080000</v>
      </c>
      <c r="F224" s="37">
        <f t="shared" ref="F224:M224" si="100">SUM(F225:F228)</f>
        <v>540000</v>
      </c>
      <c r="G224" s="37">
        <f t="shared" si="100"/>
        <v>540000</v>
      </c>
      <c r="H224" s="37">
        <f t="shared" ref="H224:J224" si="101">SUM(H225:H228)</f>
        <v>540000</v>
      </c>
      <c r="I224" s="37">
        <f t="shared" si="100"/>
        <v>0</v>
      </c>
      <c r="J224" s="37">
        <f t="shared" si="101"/>
        <v>0</v>
      </c>
      <c r="K224" s="37">
        <f t="shared" si="100"/>
        <v>0</v>
      </c>
      <c r="L224" s="37">
        <f t="shared" si="100"/>
        <v>0</v>
      </c>
      <c r="M224" s="37">
        <f t="shared" si="100"/>
        <v>0</v>
      </c>
      <c r="N224" s="173" t="s">
        <v>144</v>
      </c>
    </row>
    <row r="225" spans="1:14" customFormat="1" ht="24" customHeight="1" x14ac:dyDescent="0.25">
      <c r="A225" s="176"/>
      <c r="B225" s="177"/>
      <c r="C225" s="172"/>
      <c r="D225" s="60" t="s">
        <v>11</v>
      </c>
      <c r="E225" s="37">
        <f t="shared" si="84"/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174"/>
    </row>
    <row r="226" spans="1:14" customFormat="1" ht="24" customHeight="1" x14ac:dyDescent="0.25">
      <c r="A226" s="176"/>
      <c r="B226" s="177"/>
      <c r="C226" s="172"/>
      <c r="D226" s="60" t="s">
        <v>8</v>
      </c>
      <c r="E226" s="37">
        <f t="shared" si="84"/>
        <v>1080000</v>
      </c>
      <c r="F226" s="37">
        <f>F229</f>
        <v>540000</v>
      </c>
      <c r="G226" s="37">
        <v>540000</v>
      </c>
      <c r="H226" s="37">
        <v>540000</v>
      </c>
      <c r="I226" s="37">
        <v>0</v>
      </c>
      <c r="J226" s="37"/>
      <c r="K226" s="37">
        <v>0</v>
      </c>
      <c r="L226" s="37">
        <v>0</v>
      </c>
      <c r="M226" s="37">
        <v>0</v>
      </c>
      <c r="N226" s="174"/>
    </row>
    <row r="227" spans="1:14" customFormat="1" ht="24" customHeight="1" x14ac:dyDescent="0.25">
      <c r="A227" s="176"/>
      <c r="B227" s="177"/>
      <c r="C227" s="172"/>
      <c r="D227" s="60" t="s">
        <v>9</v>
      </c>
      <c r="E227" s="37">
        <f t="shared" si="84"/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174"/>
    </row>
    <row r="228" spans="1:14" customFormat="1" ht="24" customHeight="1" x14ac:dyDescent="0.25">
      <c r="A228" s="176"/>
      <c r="B228" s="177"/>
      <c r="C228" s="172"/>
      <c r="D228" s="60" t="s">
        <v>10</v>
      </c>
      <c r="E228" s="37">
        <f t="shared" si="84"/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174"/>
    </row>
    <row r="229" spans="1:14" customFormat="1" ht="36" customHeight="1" x14ac:dyDescent="0.25">
      <c r="A229" s="192" t="s">
        <v>157</v>
      </c>
      <c r="B229" s="59" t="s">
        <v>89</v>
      </c>
      <c r="C229" s="173" t="s">
        <v>69</v>
      </c>
      <c r="D229" s="173" t="s">
        <v>8</v>
      </c>
      <c r="E229" s="198">
        <f t="shared" si="84"/>
        <v>1080000</v>
      </c>
      <c r="F229" s="198">
        <v>540000</v>
      </c>
      <c r="G229" s="198">
        <v>540000</v>
      </c>
      <c r="H229" s="198">
        <v>540000</v>
      </c>
      <c r="I229" s="198">
        <v>0</v>
      </c>
      <c r="J229" s="198"/>
      <c r="K229" s="198">
        <v>0</v>
      </c>
      <c r="L229" s="198">
        <v>0</v>
      </c>
      <c r="M229" s="195">
        <v>0</v>
      </c>
      <c r="N229" s="174"/>
    </row>
    <row r="230" spans="1:14" customFormat="1" ht="31.5" customHeight="1" x14ac:dyDescent="0.25">
      <c r="A230" s="193"/>
      <c r="B230" s="59" t="s">
        <v>90</v>
      </c>
      <c r="C230" s="174"/>
      <c r="D230" s="174"/>
      <c r="E230" s="199">
        <f t="shared" si="84"/>
        <v>0</v>
      </c>
      <c r="F230" s="199"/>
      <c r="G230" s="199"/>
      <c r="H230" s="199"/>
      <c r="I230" s="199"/>
      <c r="J230" s="199"/>
      <c r="K230" s="199"/>
      <c r="L230" s="199"/>
      <c r="M230" s="196"/>
      <c r="N230" s="174"/>
    </row>
    <row r="231" spans="1:14" customFormat="1" ht="38.25" customHeight="1" x14ac:dyDescent="0.25">
      <c r="A231" s="193"/>
      <c r="B231" s="59" t="s">
        <v>91</v>
      </c>
      <c r="C231" s="174"/>
      <c r="D231" s="174"/>
      <c r="E231" s="199">
        <f t="shared" si="84"/>
        <v>0</v>
      </c>
      <c r="F231" s="199"/>
      <c r="G231" s="199"/>
      <c r="H231" s="199"/>
      <c r="I231" s="199"/>
      <c r="J231" s="199"/>
      <c r="K231" s="199"/>
      <c r="L231" s="199"/>
      <c r="M231" s="196"/>
      <c r="N231" s="174"/>
    </row>
    <row r="232" spans="1:14" customFormat="1" ht="30" customHeight="1" x14ac:dyDescent="0.25">
      <c r="A232" s="193"/>
      <c r="B232" s="59" t="s">
        <v>92</v>
      </c>
      <c r="C232" s="174"/>
      <c r="D232" s="174"/>
      <c r="E232" s="199">
        <f t="shared" si="84"/>
        <v>0</v>
      </c>
      <c r="F232" s="199"/>
      <c r="G232" s="199"/>
      <c r="H232" s="199"/>
      <c r="I232" s="199"/>
      <c r="J232" s="199"/>
      <c r="K232" s="199"/>
      <c r="L232" s="199"/>
      <c r="M232" s="196"/>
      <c r="N232" s="174"/>
    </row>
    <row r="233" spans="1:14" customFormat="1" ht="31.5" customHeight="1" x14ac:dyDescent="0.25">
      <c r="A233" s="193"/>
      <c r="B233" s="59" t="s">
        <v>93</v>
      </c>
      <c r="C233" s="174"/>
      <c r="D233" s="174"/>
      <c r="E233" s="199">
        <f t="shared" si="84"/>
        <v>0</v>
      </c>
      <c r="F233" s="199"/>
      <c r="G233" s="199"/>
      <c r="H233" s="199"/>
      <c r="I233" s="199"/>
      <c r="J233" s="199"/>
      <c r="K233" s="199"/>
      <c r="L233" s="199"/>
      <c r="M233" s="196"/>
      <c r="N233" s="174"/>
    </row>
    <row r="234" spans="1:14" customFormat="1" ht="47.25" customHeight="1" x14ac:dyDescent="0.25">
      <c r="A234" s="193"/>
      <c r="B234" s="59" t="s">
        <v>94</v>
      </c>
      <c r="C234" s="174"/>
      <c r="D234" s="174"/>
      <c r="E234" s="199">
        <f t="shared" si="84"/>
        <v>0</v>
      </c>
      <c r="F234" s="199"/>
      <c r="G234" s="199"/>
      <c r="H234" s="199"/>
      <c r="I234" s="199"/>
      <c r="J234" s="199"/>
      <c r="K234" s="199"/>
      <c r="L234" s="199"/>
      <c r="M234" s="196"/>
      <c r="N234" s="174"/>
    </row>
    <row r="235" spans="1:14" customFormat="1" ht="36" x14ac:dyDescent="0.25">
      <c r="A235" s="193"/>
      <c r="B235" s="59" t="s">
        <v>95</v>
      </c>
      <c r="C235" s="174"/>
      <c r="D235" s="174"/>
      <c r="E235" s="199">
        <f t="shared" si="84"/>
        <v>0</v>
      </c>
      <c r="F235" s="199"/>
      <c r="G235" s="199"/>
      <c r="H235" s="199"/>
      <c r="I235" s="199"/>
      <c r="J235" s="199"/>
      <c r="K235" s="199"/>
      <c r="L235" s="199"/>
      <c r="M235" s="196"/>
      <c r="N235" s="174"/>
    </row>
    <row r="236" spans="1:14" customFormat="1" ht="29.25" customHeight="1" x14ac:dyDescent="0.25">
      <c r="A236" s="193"/>
      <c r="B236" s="59" t="s">
        <v>96</v>
      </c>
      <c r="C236" s="174"/>
      <c r="D236" s="174"/>
      <c r="E236" s="199">
        <f t="shared" si="84"/>
        <v>0</v>
      </c>
      <c r="F236" s="199"/>
      <c r="G236" s="199"/>
      <c r="H236" s="199"/>
      <c r="I236" s="199"/>
      <c r="J236" s="199"/>
      <c r="K236" s="199"/>
      <c r="L236" s="199"/>
      <c r="M236" s="196"/>
      <c r="N236" s="174"/>
    </row>
    <row r="237" spans="1:14" customFormat="1" x14ac:dyDescent="0.25">
      <c r="A237" s="193"/>
      <c r="B237" s="59" t="s">
        <v>97</v>
      </c>
      <c r="C237" s="174"/>
      <c r="D237" s="174"/>
      <c r="E237" s="199">
        <f t="shared" si="84"/>
        <v>0</v>
      </c>
      <c r="F237" s="199"/>
      <c r="G237" s="199"/>
      <c r="H237" s="199"/>
      <c r="I237" s="199"/>
      <c r="J237" s="199"/>
      <c r="K237" s="199"/>
      <c r="L237" s="199"/>
      <c r="M237" s="196"/>
      <c r="N237" s="174"/>
    </row>
    <row r="238" spans="1:14" customFormat="1" x14ac:dyDescent="0.25">
      <c r="A238" s="193"/>
      <c r="B238" s="59" t="s">
        <v>98</v>
      </c>
      <c r="C238" s="174"/>
      <c r="D238" s="174"/>
      <c r="E238" s="199">
        <f t="shared" si="84"/>
        <v>0</v>
      </c>
      <c r="F238" s="199"/>
      <c r="G238" s="199"/>
      <c r="H238" s="199"/>
      <c r="I238" s="199"/>
      <c r="J238" s="199"/>
      <c r="K238" s="199"/>
      <c r="L238" s="199"/>
      <c r="M238" s="196"/>
      <c r="N238" s="174"/>
    </row>
    <row r="239" spans="1:14" customFormat="1" ht="41.25" customHeight="1" x14ac:dyDescent="0.25">
      <c r="A239" s="193"/>
      <c r="B239" s="59" t="s">
        <v>99</v>
      </c>
      <c r="C239" s="174"/>
      <c r="D239" s="174"/>
      <c r="E239" s="199">
        <f t="shared" si="84"/>
        <v>0</v>
      </c>
      <c r="F239" s="199"/>
      <c r="G239" s="199"/>
      <c r="H239" s="199"/>
      <c r="I239" s="199"/>
      <c r="J239" s="199"/>
      <c r="K239" s="199"/>
      <c r="L239" s="199"/>
      <c r="M239" s="196"/>
      <c r="N239" s="174"/>
    </row>
    <row r="240" spans="1:14" customFormat="1" ht="36" x14ac:dyDescent="0.25">
      <c r="A240" s="193"/>
      <c r="B240" s="59" t="s">
        <v>100</v>
      </c>
      <c r="C240" s="174"/>
      <c r="D240" s="174"/>
      <c r="E240" s="199">
        <f t="shared" si="84"/>
        <v>0</v>
      </c>
      <c r="F240" s="199"/>
      <c r="G240" s="199"/>
      <c r="H240" s="199"/>
      <c r="I240" s="199"/>
      <c r="J240" s="199"/>
      <c r="K240" s="199"/>
      <c r="L240" s="199"/>
      <c r="M240" s="196"/>
      <c r="N240" s="174"/>
    </row>
    <row r="241" spans="1:14" customFormat="1" ht="129.75" customHeight="1" x14ac:dyDescent="0.25">
      <c r="A241" s="193"/>
      <c r="B241" s="59" t="s">
        <v>101</v>
      </c>
      <c r="C241" s="174"/>
      <c r="D241" s="174"/>
      <c r="E241" s="199">
        <f t="shared" si="84"/>
        <v>0</v>
      </c>
      <c r="F241" s="199"/>
      <c r="G241" s="199"/>
      <c r="H241" s="199"/>
      <c r="I241" s="199"/>
      <c r="J241" s="199"/>
      <c r="K241" s="199"/>
      <c r="L241" s="199"/>
      <c r="M241" s="196"/>
      <c r="N241" s="174"/>
    </row>
    <row r="242" spans="1:14" customFormat="1" ht="47.25" customHeight="1" x14ac:dyDescent="0.25">
      <c r="A242" s="193"/>
      <c r="B242" s="59" t="s">
        <v>102</v>
      </c>
      <c r="C242" s="174"/>
      <c r="D242" s="174"/>
      <c r="E242" s="199">
        <f t="shared" si="84"/>
        <v>0</v>
      </c>
      <c r="F242" s="199"/>
      <c r="G242" s="199"/>
      <c r="H242" s="199"/>
      <c r="I242" s="199"/>
      <c r="J242" s="199"/>
      <c r="K242" s="199"/>
      <c r="L242" s="199"/>
      <c r="M242" s="196"/>
      <c r="N242" s="174"/>
    </row>
    <row r="243" spans="1:14" customFormat="1" ht="27.75" customHeight="1" x14ac:dyDescent="0.25">
      <c r="A243" s="193"/>
      <c r="B243" s="59" t="s">
        <v>103</v>
      </c>
      <c r="C243" s="174"/>
      <c r="D243" s="174"/>
      <c r="E243" s="199">
        <f t="shared" si="84"/>
        <v>0</v>
      </c>
      <c r="F243" s="199"/>
      <c r="G243" s="199"/>
      <c r="H243" s="199"/>
      <c r="I243" s="199"/>
      <c r="J243" s="199"/>
      <c r="K243" s="199"/>
      <c r="L243" s="199"/>
      <c r="M243" s="196"/>
      <c r="N243" s="174"/>
    </row>
    <row r="244" spans="1:14" customFormat="1" ht="27.75" customHeight="1" x14ac:dyDescent="0.25">
      <c r="A244" s="193"/>
      <c r="B244" s="59" t="s">
        <v>104</v>
      </c>
      <c r="C244" s="174"/>
      <c r="D244" s="174"/>
      <c r="E244" s="199">
        <f t="shared" si="84"/>
        <v>0</v>
      </c>
      <c r="F244" s="199"/>
      <c r="G244" s="199"/>
      <c r="H244" s="199"/>
      <c r="I244" s="199"/>
      <c r="J244" s="199"/>
      <c r="K244" s="199"/>
      <c r="L244" s="199"/>
      <c r="M244" s="196"/>
      <c r="N244" s="174"/>
    </row>
    <row r="245" spans="1:14" customFormat="1" ht="39.75" customHeight="1" x14ac:dyDescent="0.25">
      <c r="A245" s="193"/>
      <c r="B245" s="59" t="s">
        <v>105</v>
      </c>
      <c r="C245" s="174"/>
      <c r="D245" s="174"/>
      <c r="E245" s="199">
        <f t="shared" si="84"/>
        <v>0</v>
      </c>
      <c r="F245" s="199"/>
      <c r="G245" s="199"/>
      <c r="H245" s="199"/>
      <c r="I245" s="199"/>
      <c r="J245" s="199"/>
      <c r="K245" s="199"/>
      <c r="L245" s="199"/>
      <c r="M245" s="196"/>
      <c r="N245" s="174"/>
    </row>
    <row r="246" spans="1:14" customFormat="1" x14ac:dyDescent="0.25">
      <c r="A246" s="194"/>
      <c r="B246" s="59" t="s">
        <v>106</v>
      </c>
      <c r="C246" s="184"/>
      <c r="D246" s="184"/>
      <c r="E246" s="200">
        <f t="shared" si="84"/>
        <v>0</v>
      </c>
      <c r="F246" s="200"/>
      <c r="G246" s="200"/>
      <c r="H246" s="200"/>
      <c r="I246" s="200"/>
      <c r="J246" s="200"/>
      <c r="K246" s="200"/>
      <c r="L246" s="200"/>
      <c r="M246" s="197"/>
      <c r="N246" s="174"/>
    </row>
    <row r="247" spans="1:14" customFormat="1" ht="30" customHeight="1" x14ac:dyDescent="0.25">
      <c r="A247" s="176" t="s">
        <v>35</v>
      </c>
      <c r="B247" s="177" t="s">
        <v>36</v>
      </c>
      <c r="C247" s="172" t="s">
        <v>138</v>
      </c>
      <c r="D247" s="60" t="s">
        <v>5</v>
      </c>
      <c r="E247" s="37">
        <f t="shared" si="84"/>
        <v>120000</v>
      </c>
      <c r="F247" s="37">
        <f t="shared" ref="F247:M247" si="102">SUM(F248:F251)</f>
        <v>60000</v>
      </c>
      <c r="G247" s="37">
        <f t="shared" si="102"/>
        <v>60000</v>
      </c>
      <c r="H247" s="37">
        <f t="shared" si="102"/>
        <v>60000</v>
      </c>
      <c r="I247" s="37">
        <f t="shared" si="102"/>
        <v>0</v>
      </c>
      <c r="J247" s="37">
        <f t="shared" ref="J247" si="103">SUM(J248:J251)</f>
        <v>0</v>
      </c>
      <c r="K247" s="37">
        <f t="shared" si="102"/>
        <v>0</v>
      </c>
      <c r="L247" s="37">
        <f t="shared" si="102"/>
        <v>0</v>
      </c>
      <c r="M247" s="37">
        <f t="shared" si="102"/>
        <v>0</v>
      </c>
      <c r="N247" s="174"/>
    </row>
    <row r="248" spans="1:14" customFormat="1" ht="30" customHeight="1" x14ac:dyDescent="0.25">
      <c r="A248" s="176"/>
      <c r="B248" s="177"/>
      <c r="C248" s="172"/>
      <c r="D248" s="60" t="s">
        <v>11</v>
      </c>
      <c r="E248" s="37">
        <f t="shared" si="84"/>
        <v>120000</v>
      </c>
      <c r="F248" s="37">
        <f>F252</f>
        <v>60000</v>
      </c>
      <c r="G248" s="37">
        <v>60000</v>
      </c>
      <c r="H248" s="37">
        <v>60000</v>
      </c>
      <c r="I248" s="37">
        <v>0</v>
      </c>
      <c r="J248" s="37"/>
      <c r="K248" s="37">
        <v>0</v>
      </c>
      <c r="L248" s="37">
        <v>0</v>
      </c>
      <c r="M248" s="37">
        <v>0</v>
      </c>
      <c r="N248" s="174"/>
    </row>
    <row r="249" spans="1:14" customFormat="1" ht="42.75" customHeight="1" x14ac:dyDescent="0.25">
      <c r="A249" s="176"/>
      <c r="B249" s="177"/>
      <c r="C249" s="172"/>
      <c r="D249" s="60" t="s">
        <v>8</v>
      </c>
      <c r="E249" s="37">
        <f t="shared" si="84"/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174"/>
    </row>
    <row r="250" spans="1:14" customFormat="1" ht="30" customHeight="1" x14ac:dyDescent="0.25">
      <c r="A250" s="176"/>
      <c r="B250" s="177"/>
      <c r="C250" s="172"/>
      <c r="D250" s="60" t="s">
        <v>9</v>
      </c>
      <c r="E250" s="37">
        <f t="shared" si="84"/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174"/>
    </row>
    <row r="251" spans="1:14" customFormat="1" ht="36" customHeight="1" x14ac:dyDescent="0.25">
      <c r="A251" s="176"/>
      <c r="B251" s="177"/>
      <c r="C251" s="172"/>
      <c r="D251" s="60" t="s">
        <v>10</v>
      </c>
      <c r="E251" s="37">
        <f t="shared" si="84"/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0</v>
      </c>
      <c r="N251" s="174"/>
    </row>
    <row r="252" spans="1:14" customFormat="1" ht="24" x14ac:dyDescent="0.25">
      <c r="A252" s="192" t="s">
        <v>159</v>
      </c>
      <c r="B252" s="59" t="s">
        <v>89</v>
      </c>
      <c r="C252" s="173" t="s">
        <v>69</v>
      </c>
      <c r="D252" s="173" t="s">
        <v>11</v>
      </c>
      <c r="E252" s="198">
        <f t="shared" si="84"/>
        <v>120000</v>
      </c>
      <c r="F252" s="198">
        <v>60000</v>
      </c>
      <c r="G252" s="198">
        <v>60000</v>
      </c>
      <c r="H252" s="198">
        <v>60000</v>
      </c>
      <c r="I252" s="195">
        <v>0</v>
      </c>
      <c r="J252" s="198">
        <v>0</v>
      </c>
      <c r="K252" s="198">
        <v>0</v>
      </c>
      <c r="L252" s="198">
        <v>0</v>
      </c>
      <c r="M252" s="195">
        <v>0</v>
      </c>
      <c r="N252" s="178"/>
    </row>
    <row r="253" spans="1:14" customFormat="1" ht="33" customHeight="1" x14ac:dyDescent="0.25">
      <c r="A253" s="193"/>
      <c r="B253" s="59" t="s">
        <v>90</v>
      </c>
      <c r="C253" s="174"/>
      <c r="D253" s="174"/>
      <c r="E253" s="199">
        <f t="shared" si="84"/>
        <v>0</v>
      </c>
      <c r="F253" s="199"/>
      <c r="G253" s="199"/>
      <c r="H253" s="199"/>
      <c r="I253" s="196"/>
      <c r="J253" s="199"/>
      <c r="K253" s="199"/>
      <c r="L253" s="199"/>
      <c r="M253" s="196"/>
      <c r="N253" s="178"/>
    </row>
    <row r="254" spans="1:14" customFormat="1" ht="52.5" customHeight="1" x14ac:dyDescent="0.25">
      <c r="A254" s="193"/>
      <c r="B254" s="59" t="s">
        <v>91</v>
      </c>
      <c r="C254" s="174"/>
      <c r="D254" s="174"/>
      <c r="E254" s="199">
        <f t="shared" si="84"/>
        <v>0</v>
      </c>
      <c r="F254" s="199"/>
      <c r="G254" s="199"/>
      <c r="H254" s="199"/>
      <c r="I254" s="196"/>
      <c r="J254" s="199"/>
      <c r="K254" s="199"/>
      <c r="L254" s="199"/>
      <c r="M254" s="196"/>
      <c r="N254" s="178"/>
    </row>
    <row r="255" spans="1:14" customFormat="1" ht="44.25" customHeight="1" x14ac:dyDescent="0.25">
      <c r="A255" s="193"/>
      <c r="B255" s="59" t="s">
        <v>92</v>
      </c>
      <c r="C255" s="174"/>
      <c r="D255" s="174"/>
      <c r="E255" s="199">
        <f t="shared" si="84"/>
        <v>0</v>
      </c>
      <c r="F255" s="199"/>
      <c r="G255" s="199"/>
      <c r="H255" s="199"/>
      <c r="I255" s="196"/>
      <c r="J255" s="199"/>
      <c r="K255" s="199"/>
      <c r="L255" s="199"/>
      <c r="M255" s="196"/>
      <c r="N255" s="178"/>
    </row>
    <row r="256" spans="1:14" customFormat="1" ht="44.25" customHeight="1" x14ac:dyDescent="0.25">
      <c r="A256" s="193"/>
      <c r="B256" s="59" t="s">
        <v>93</v>
      </c>
      <c r="C256" s="174"/>
      <c r="D256" s="174"/>
      <c r="E256" s="199">
        <f t="shared" si="84"/>
        <v>0</v>
      </c>
      <c r="F256" s="199"/>
      <c r="G256" s="199"/>
      <c r="H256" s="199"/>
      <c r="I256" s="196"/>
      <c r="J256" s="199"/>
      <c r="K256" s="199"/>
      <c r="L256" s="199"/>
      <c r="M256" s="196"/>
      <c r="N256" s="178"/>
    </row>
    <row r="257" spans="1:14" customFormat="1" ht="54.75" customHeight="1" x14ac:dyDescent="0.25">
      <c r="A257" s="193"/>
      <c r="B257" s="59" t="s">
        <v>94</v>
      </c>
      <c r="C257" s="174"/>
      <c r="D257" s="174"/>
      <c r="E257" s="199">
        <f t="shared" si="84"/>
        <v>0</v>
      </c>
      <c r="F257" s="199"/>
      <c r="G257" s="199"/>
      <c r="H257" s="199"/>
      <c r="I257" s="196"/>
      <c r="J257" s="199"/>
      <c r="K257" s="199"/>
      <c r="L257" s="199"/>
      <c r="M257" s="196"/>
      <c r="N257" s="178"/>
    </row>
    <row r="258" spans="1:14" customFormat="1" ht="45" customHeight="1" x14ac:dyDescent="0.25">
      <c r="A258" s="193"/>
      <c r="B258" s="59" t="s">
        <v>95</v>
      </c>
      <c r="C258" s="174"/>
      <c r="D258" s="174"/>
      <c r="E258" s="199">
        <f t="shared" si="84"/>
        <v>0</v>
      </c>
      <c r="F258" s="199"/>
      <c r="G258" s="199"/>
      <c r="H258" s="199"/>
      <c r="I258" s="196"/>
      <c r="J258" s="199"/>
      <c r="K258" s="199"/>
      <c r="L258" s="199"/>
      <c r="M258" s="196"/>
      <c r="N258" s="178"/>
    </row>
    <row r="259" spans="1:14" customFormat="1" ht="41.25" customHeight="1" x14ac:dyDescent="0.25">
      <c r="A259" s="193"/>
      <c r="B259" s="59" t="s">
        <v>96</v>
      </c>
      <c r="C259" s="174"/>
      <c r="D259" s="174"/>
      <c r="E259" s="199">
        <f t="shared" si="84"/>
        <v>0</v>
      </c>
      <c r="F259" s="199"/>
      <c r="G259" s="199"/>
      <c r="H259" s="199"/>
      <c r="I259" s="196"/>
      <c r="J259" s="199"/>
      <c r="K259" s="199"/>
      <c r="L259" s="199"/>
      <c r="M259" s="196"/>
      <c r="N259" s="178"/>
    </row>
    <row r="260" spans="1:14" customFormat="1" x14ac:dyDescent="0.25">
      <c r="A260" s="193"/>
      <c r="B260" s="59" t="s">
        <v>97</v>
      </c>
      <c r="C260" s="174"/>
      <c r="D260" s="174"/>
      <c r="E260" s="199">
        <f t="shared" si="84"/>
        <v>0</v>
      </c>
      <c r="F260" s="199"/>
      <c r="G260" s="199"/>
      <c r="H260" s="199"/>
      <c r="I260" s="196"/>
      <c r="J260" s="199"/>
      <c r="K260" s="199"/>
      <c r="L260" s="199"/>
      <c r="M260" s="196"/>
      <c r="N260" s="178"/>
    </row>
    <row r="261" spans="1:14" customFormat="1" x14ac:dyDescent="0.25">
      <c r="A261" s="193"/>
      <c r="B261" s="59" t="s">
        <v>98</v>
      </c>
      <c r="C261" s="174"/>
      <c r="D261" s="174"/>
      <c r="E261" s="199">
        <f t="shared" si="84"/>
        <v>0</v>
      </c>
      <c r="F261" s="199"/>
      <c r="G261" s="199"/>
      <c r="H261" s="199"/>
      <c r="I261" s="196"/>
      <c r="J261" s="199"/>
      <c r="K261" s="199"/>
      <c r="L261" s="199"/>
      <c r="M261" s="196"/>
      <c r="N261" s="178"/>
    </row>
    <row r="262" spans="1:14" customFormat="1" ht="45.75" customHeight="1" x14ac:dyDescent="0.25">
      <c r="A262" s="193"/>
      <c r="B262" s="59" t="s">
        <v>99</v>
      </c>
      <c r="C262" s="174"/>
      <c r="D262" s="174"/>
      <c r="E262" s="199">
        <f t="shared" si="84"/>
        <v>0</v>
      </c>
      <c r="F262" s="199"/>
      <c r="G262" s="199"/>
      <c r="H262" s="199"/>
      <c r="I262" s="196"/>
      <c r="J262" s="199"/>
      <c r="K262" s="199"/>
      <c r="L262" s="199"/>
      <c r="M262" s="196"/>
      <c r="N262" s="178"/>
    </row>
    <row r="263" spans="1:14" customFormat="1" ht="53.25" customHeight="1" x14ac:dyDescent="0.25">
      <c r="A263" s="193"/>
      <c r="B263" s="59" t="s">
        <v>100</v>
      </c>
      <c r="C263" s="174"/>
      <c r="D263" s="174"/>
      <c r="E263" s="199">
        <f t="shared" si="84"/>
        <v>0</v>
      </c>
      <c r="F263" s="199"/>
      <c r="G263" s="199"/>
      <c r="H263" s="199"/>
      <c r="I263" s="196"/>
      <c r="J263" s="199"/>
      <c r="K263" s="199"/>
      <c r="L263" s="199"/>
      <c r="M263" s="196"/>
      <c r="N263" s="178"/>
    </row>
    <row r="264" spans="1:14" customFormat="1" ht="133.5" customHeight="1" x14ac:dyDescent="0.25">
      <c r="A264" s="193"/>
      <c r="B264" s="59" t="s">
        <v>101</v>
      </c>
      <c r="C264" s="174"/>
      <c r="D264" s="174"/>
      <c r="E264" s="199">
        <f t="shared" si="84"/>
        <v>0</v>
      </c>
      <c r="F264" s="199"/>
      <c r="G264" s="199"/>
      <c r="H264" s="199"/>
      <c r="I264" s="196"/>
      <c r="J264" s="199"/>
      <c r="K264" s="199"/>
      <c r="L264" s="199"/>
      <c r="M264" s="196"/>
      <c r="N264" s="178"/>
    </row>
    <row r="265" spans="1:14" customFormat="1" ht="53.25" customHeight="1" x14ac:dyDescent="0.25">
      <c r="A265" s="193"/>
      <c r="B265" s="59" t="s">
        <v>102</v>
      </c>
      <c r="C265" s="174"/>
      <c r="D265" s="174"/>
      <c r="E265" s="199">
        <f t="shared" si="84"/>
        <v>0</v>
      </c>
      <c r="F265" s="199"/>
      <c r="G265" s="199"/>
      <c r="H265" s="199"/>
      <c r="I265" s="196"/>
      <c r="J265" s="199"/>
      <c r="K265" s="199"/>
      <c r="L265" s="199"/>
      <c r="M265" s="196"/>
      <c r="N265" s="178"/>
    </row>
    <row r="266" spans="1:14" customFormat="1" ht="36.75" customHeight="1" x14ac:dyDescent="0.25">
      <c r="A266" s="193"/>
      <c r="B266" s="59" t="s">
        <v>103</v>
      </c>
      <c r="C266" s="174"/>
      <c r="D266" s="174"/>
      <c r="E266" s="199">
        <f t="shared" si="84"/>
        <v>0</v>
      </c>
      <c r="F266" s="199"/>
      <c r="G266" s="199"/>
      <c r="H266" s="199"/>
      <c r="I266" s="196"/>
      <c r="J266" s="199"/>
      <c r="K266" s="199"/>
      <c r="L266" s="199"/>
      <c r="M266" s="196"/>
      <c r="N266" s="178"/>
    </row>
    <row r="267" spans="1:14" customFormat="1" ht="36.75" customHeight="1" x14ac:dyDescent="0.25">
      <c r="A267" s="193"/>
      <c r="B267" s="59" t="s">
        <v>104</v>
      </c>
      <c r="C267" s="174"/>
      <c r="D267" s="174"/>
      <c r="E267" s="199">
        <f t="shared" si="84"/>
        <v>0</v>
      </c>
      <c r="F267" s="199"/>
      <c r="G267" s="199"/>
      <c r="H267" s="199"/>
      <c r="I267" s="196"/>
      <c r="J267" s="199"/>
      <c r="K267" s="199"/>
      <c r="L267" s="199"/>
      <c r="M267" s="196"/>
      <c r="N267" s="178"/>
    </row>
    <row r="268" spans="1:14" customFormat="1" ht="56.25" customHeight="1" x14ac:dyDescent="0.25">
      <c r="A268" s="193"/>
      <c r="B268" s="59" t="s">
        <v>105</v>
      </c>
      <c r="C268" s="174"/>
      <c r="D268" s="174"/>
      <c r="E268" s="199">
        <f t="shared" si="84"/>
        <v>0</v>
      </c>
      <c r="F268" s="199"/>
      <c r="G268" s="199"/>
      <c r="H268" s="199"/>
      <c r="I268" s="196"/>
      <c r="J268" s="199"/>
      <c r="K268" s="199"/>
      <c r="L268" s="199"/>
      <c r="M268" s="196"/>
      <c r="N268" s="178"/>
    </row>
    <row r="269" spans="1:14" customFormat="1" ht="27.75" customHeight="1" x14ac:dyDescent="0.25">
      <c r="A269" s="194"/>
      <c r="B269" s="59" t="s">
        <v>106</v>
      </c>
      <c r="C269" s="184"/>
      <c r="D269" s="184"/>
      <c r="E269" s="200">
        <f t="shared" si="84"/>
        <v>0</v>
      </c>
      <c r="F269" s="200"/>
      <c r="G269" s="200"/>
      <c r="H269" s="200"/>
      <c r="I269" s="197"/>
      <c r="J269" s="200"/>
      <c r="K269" s="200"/>
      <c r="L269" s="200"/>
      <c r="M269" s="197"/>
      <c r="N269" s="175"/>
    </row>
    <row r="270" spans="1:14" customFormat="1" ht="24.75" customHeight="1" x14ac:dyDescent="0.25">
      <c r="A270" s="176" t="s">
        <v>80</v>
      </c>
      <c r="B270" s="177" t="s">
        <v>60</v>
      </c>
      <c r="C270" s="172" t="s">
        <v>69</v>
      </c>
      <c r="D270" s="60" t="s">
        <v>5</v>
      </c>
      <c r="E270" s="37">
        <f t="shared" si="84"/>
        <v>7861.1</v>
      </c>
      <c r="F270" s="37">
        <f t="shared" ref="F270:M270" si="104">SUM(F271:F274)</f>
        <v>4597.6000000000004</v>
      </c>
      <c r="G270" s="37">
        <f t="shared" si="104"/>
        <v>3263.5</v>
      </c>
      <c r="H270" s="37">
        <f t="shared" si="104"/>
        <v>3263.5</v>
      </c>
      <c r="I270" s="37">
        <f t="shared" si="104"/>
        <v>0</v>
      </c>
      <c r="J270" s="37">
        <f t="shared" ref="J270" si="105">SUM(J271:J274)</f>
        <v>0</v>
      </c>
      <c r="K270" s="37">
        <f t="shared" si="104"/>
        <v>0</v>
      </c>
      <c r="L270" s="37">
        <f t="shared" si="104"/>
        <v>0</v>
      </c>
      <c r="M270" s="37">
        <f t="shared" si="104"/>
        <v>0</v>
      </c>
      <c r="N270" s="185" t="s">
        <v>144</v>
      </c>
    </row>
    <row r="271" spans="1:14" customFormat="1" ht="24.75" customHeight="1" x14ac:dyDescent="0.25">
      <c r="A271" s="176"/>
      <c r="B271" s="177"/>
      <c r="C271" s="172"/>
      <c r="D271" s="60" t="s">
        <v>11</v>
      </c>
      <c r="E271" s="37">
        <f t="shared" ref="E271:E294" si="106">F271+G271+I271+K271+L271+M271</f>
        <v>7861.1</v>
      </c>
      <c r="F271" s="37">
        <v>4597.6000000000004</v>
      </c>
      <c r="G271" s="37">
        <v>3263.5</v>
      </c>
      <c r="H271" s="37">
        <v>3263.5</v>
      </c>
      <c r="I271" s="37">
        <v>0</v>
      </c>
      <c r="J271" s="37"/>
      <c r="K271" s="37">
        <v>0</v>
      </c>
      <c r="L271" s="37">
        <v>0</v>
      </c>
      <c r="M271" s="37">
        <v>0</v>
      </c>
      <c r="N271" s="178"/>
    </row>
    <row r="272" spans="1:14" customFormat="1" ht="24.75" customHeight="1" x14ac:dyDescent="0.25">
      <c r="A272" s="176"/>
      <c r="B272" s="177"/>
      <c r="C272" s="172"/>
      <c r="D272" s="60" t="s">
        <v>8</v>
      </c>
      <c r="E272" s="37">
        <f t="shared" si="106"/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178"/>
    </row>
    <row r="273" spans="1:14" customFormat="1" ht="24.75" customHeight="1" x14ac:dyDescent="0.25">
      <c r="A273" s="176"/>
      <c r="B273" s="177"/>
      <c r="C273" s="172"/>
      <c r="D273" s="60" t="s">
        <v>9</v>
      </c>
      <c r="E273" s="37">
        <f t="shared" si="106"/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178"/>
    </row>
    <row r="274" spans="1:14" customFormat="1" ht="24.75" customHeight="1" x14ac:dyDescent="0.25">
      <c r="A274" s="176"/>
      <c r="B274" s="177"/>
      <c r="C274" s="172"/>
      <c r="D274" s="60" t="s">
        <v>10</v>
      </c>
      <c r="E274" s="37">
        <f t="shared" si="106"/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175"/>
    </row>
    <row r="275" spans="1:14" customFormat="1" ht="47.25" customHeight="1" x14ac:dyDescent="0.25">
      <c r="A275" s="168" t="s">
        <v>412</v>
      </c>
      <c r="B275" s="179" t="s">
        <v>416</v>
      </c>
      <c r="C275" s="169">
        <v>2025</v>
      </c>
      <c r="D275" s="77" t="s">
        <v>5</v>
      </c>
      <c r="E275" s="43">
        <f t="shared" si="106"/>
        <v>2343478.2999999998</v>
      </c>
      <c r="F275" s="43">
        <f t="shared" ref="F275:M275" si="107">SUM(F276:F279)</f>
        <v>0</v>
      </c>
      <c r="G275" s="43">
        <f t="shared" si="107"/>
        <v>0</v>
      </c>
      <c r="H275" s="43">
        <f t="shared" si="107"/>
        <v>0</v>
      </c>
      <c r="I275" s="43">
        <f t="shared" si="107"/>
        <v>1143478.3</v>
      </c>
      <c r="J275" s="43">
        <f t="shared" ref="J275" si="108">SUM(J276:J279)</f>
        <v>583094.1</v>
      </c>
      <c r="K275" s="43">
        <f t="shared" si="107"/>
        <v>600000</v>
      </c>
      <c r="L275" s="43">
        <f t="shared" si="107"/>
        <v>600000</v>
      </c>
      <c r="M275" s="43">
        <f t="shared" si="107"/>
        <v>0</v>
      </c>
      <c r="N275" s="169" t="s">
        <v>144</v>
      </c>
    </row>
    <row r="276" spans="1:14" customFormat="1" ht="47.25" customHeight="1" x14ac:dyDescent="0.25">
      <c r="A276" s="168"/>
      <c r="B276" s="179"/>
      <c r="C276" s="169"/>
      <c r="D276" s="77" t="s">
        <v>11</v>
      </c>
      <c r="E276" s="43">
        <f t="shared" si="106"/>
        <v>222478.3</v>
      </c>
      <c r="F276" s="43">
        <f>F281+F286+F291</f>
        <v>0</v>
      </c>
      <c r="G276" s="43">
        <f t="shared" ref="G276:M276" si="109">G281+G286+G291</f>
        <v>0</v>
      </c>
      <c r="H276" s="43">
        <f t="shared" si="109"/>
        <v>0</v>
      </c>
      <c r="I276" s="43">
        <f t="shared" si="109"/>
        <v>102478.3</v>
      </c>
      <c r="J276" s="43">
        <f t="shared" si="109"/>
        <v>54491</v>
      </c>
      <c r="K276" s="43">
        <f t="shared" si="109"/>
        <v>60000</v>
      </c>
      <c r="L276" s="43">
        <f t="shared" si="109"/>
        <v>60000</v>
      </c>
      <c r="M276" s="43">
        <f t="shared" si="109"/>
        <v>0</v>
      </c>
      <c r="N276" s="169"/>
    </row>
    <row r="277" spans="1:14" customFormat="1" ht="47.25" customHeight="1" x14ac:dyDescent="0.25">
      <c r="A277" s="168"/>
      <c r="B277" s="179"/>
      <c r="C277" s="169"/>
      <c r="D277" s="77" t="s">
        <v>8</v>
      </c>
      <c r="E277" s="43">
        <f t="shared" si="106"/>
        <v>1621000</v>
      </c>
      <c r="F277" s="43">
        <f t="shared" ref="F277:M279" si="110">F282+F287+F292</f>
        <v>0</v>
      </c>
      <c r="G277" s="43">
        <f t="shared" si="110"/>
        <v>0</v>
      </c>
      <c r="H277" s="43">
        <f t="shared" si="110"/>
        <v>0</v>
      </c>
      <c r="I277" s="43">
        <f t="shared" si="110"/>
        <v>541000</v>
      </c>
      <c r="J277" s="43">
        <f t="shared" si="110"/>
        <v>367754.7</v>
      </c>
      <c r="K277" s="43">
        <f t="shared" si="110"/>
        <v>540000</v>
      </c>
      <c r="L277" s="43">
        <f t="shared" si="110"/>
        <v>540000</v>
      </c>
      <c r="M277" s="43">
        <f t="shared" si="110"/>
        <v>0</v>
      </c>
      <c r="N277" s="169"/>
    </row>
    <row r="278" spans="1:14" customFormat="1" ht="47.25" customHeight="1" x14ac:dyDescent="0.25">
      <c r="A278" s="168"/>
      <c r="B278" s="179"/>
      <c r="C278" s="169"/>
      <c r="D278" s="77" t="s">
        <v>9</v>
      </c>
      <c r="E278" s="43">
        <f t="shared" si="106"/>
        <v>500000</v>
      </c>
      <c r="F278" s="43">
        <f t="shared" si="110"/>
        <v>0</v>
      </c>
      <c r="G278" s="43">
        <f t="shared" si="110"/>
        <v>0</v>
      </c>
      <c r="H278" s="43">
        <f t="shared" si="110"/>
        <v>0</v>
      </c>
      <c r="I278" s="43">
        <f t="shared" si="110"/>
        <v>500000</v>
      </c>
      <c r="J278" s="43">
        <f t="shared" si="110"/>
        <v>160848.4</v>
      </c>
      <c r="K278" s="43">
        <f t="shared" si="110"/>
        <v>0</v>
      </c>
      <c r="L278" s="43">
        <f t="shared" si="110"/>
        <v>0</v>
      </c>
      <c r="M278" s="43">
        <f t="shared" si="110"/>
        <v>0</v>
      </c>
      <c r="N278" s="169"/>
    </row>
    <row r="279" spans="1:14" customFormat="1" ht="47.25" customHeight="1" x14ac:dyDescent="0.25">
      <c r="A279" s="168"/>
      <c r="B279" s="179"/>
      <c r="C279" s="169"/>
      <c r="D279" s="77" t="s">
        <v>10</v>
      </c>
      <c r="E279" s="43">
        <f t="shared" si="106"/>
        <v>0</v>
      </c>
      <c r="F279" s="43">
        <f t="shared" si="110"/>
        <v>0</v>
      </c>
      <c r="G279" s="43">
        <f t="shared" si="110"/>
        <v>0</v>
      </c>
      <c r="H279" s="43">
        <f t="shared" si="110"/>
        <v>0</v>
      </c>
      <c r="I279" s="43">
        <f t="shared" si="110"/>
        <v>0</v>
      </c>
      <c r="J279" s="43">
        <f t="shared" si="110"/>
        <v>0</v>
      </c>
      <c r="K279" s="43">
        <f t="shared" si="110"/>
        <v>0</v>
      </c>
      <c r="L279" s="43">
        <f t="shared" si="110"/>
        <v>0</v>
      </c>
      <c r="M279" s="43">
        <f t="shared" si="110"/>
        <v>0</v>
      </c>
      <c r="N279" s="169"/>
    </row>
    <row r="280" spans="1:14" customFormat="1" ht="38.25" customHeight="1" x14ac:dyDescent="0.25">
      <c r="A280" s="176" t="s">
        <v>27</v>
      </c>
      <c r="B280" s="177" t="s">
        <v>413</v>
      </c>
      <c r="C280" s="172" t="s">
        <v>414</v>
      </c>
      <c r="D280" s="76" t="s">
        <v>5</v>
      </c>
      <c r="E280" s="37">
        <f t="shared" si="106"/>
        <v>1620000</v>
      </c>
      <c r="F280" s="37">
        <f t="shared" ref="F280:M280" si="111">SUM(F281:F284)</f>
        <v>0</v>
      </c>
      <c r="G280" s="37">
        <f t="shared" si="111"/>
        <v>0</v>
      </c>
      <c r="H280" s="37">
        <f t="shared" si="111"/>
        <v>0</v>
      </c>
      <c r="I280" s="37">
        <f t="shared" si="111"/>
        <v>540000</v>
      </c>
      <c r="J280" s="37">
        <f t="shared" ref="J280" si="112">SUM(J281:J284)</f>
        <v>367433</v>
      </c>
      <c r="K280" s="37">
        <f t="shared" si="111"/>
        <v>540000</v>
      </c>
      <c r="L280" s="37">
        <f t="shared" si="111"/>
        <v>540000</v>
      </c>
      <c r="M280" s="37">
        <f t="shared" si="111"/>
        <v>0</v>
      </c>
      <c r="N280" s="172" t="s">
        <v>144</v>
      </c>
    </row>
    <row r="281" spans="1:14" customFormat="1" ht="43.5" customHeight="1" x14ac:dyDescent="0.25">
      <c r="A281" s="176"/>
      <c r="B281" s="177"/>
      <c r="C281" s="172"/>
      <c r="D281" s="76" t="s">
        <v>11</v>
      </c>
      <c r="E281" s="37">
        <f t="shared" si="106"/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172"/>
    </row>
    <row r="282" spans="1:14" customFormat="1" ht="43.5" customHeight="1" x14ac:dyDescent="0.25">
      <c r="A282" s="176"/>
      <c r="B282" s="177"/>
      <c r="C282" s="172"/>
      <c r="D282" s="76" t="s">
        <v>8</v>
      </c>
      <c r="E282" s="37">
        <f t="shared" si="106"/>
        <v>1620000</v>
      </c>
      <c r="F282" s="37">
        <v>0</v>
      </c>
      <c r="G282" s="37">
        <v>0</v>
      </c>
      <c r="H282" s="37">
        <v>0</v>
      </c>
      <c r="I282" s="37">
        <v>540000</v>
      </c>
      <c r="J282" s="37">
        <v>367433</v>
      </c>
      <c r="K282" s="37">
        <v>540000</v>
      </c>
      <c r="L282" s="37">
        <v>540000</v>
      </c>
      <c r="M282" s="37">
        <v>0</v>
      </c>
      <c r="N282" s="172"/>
    </row>
    <row r="283" spans="1:14" customFormat="1" ht="39" customHeight="1" x14ac:dyDescent="0.25">
      <c r="A283" s="176"/>
      <c r="B283" s="177"/>
      <c r="C283" s="172"/>
      <c r="D283" s="76" t="s">
        <v>9</v>
      </c>
      <c r="E283" s="37">
        <f t="shared" si="106"/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172"/>
    </row>
    <row r="284" spans="1:14" customFormat="1" ht="50.25" customHeight="1" x14ac:dyDescent="0.25">
      <c r="A284" s="176"/>
      <c r="B284" s="177"/>
      <c r="C284" s="172"/>
      <c r="D284" s="76" t="s">
        <v>10</v>
      </c>
      <c r="E284" s="37">
        <f t="shared" si="106"/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172"/>
    </row>
    <row r="285" spans="1:14" customFormat="1" ht="30" customHeight="1" x14ac:dyDescent="0.25">
      <c r="A285" s="176" t="s">
        <v>28</v>
      </c>
      <c r="B285" s="177" t="s">
        <v>415</v>
      </c>
      <c r="C285" s="172" t="s">
        <v>414</v>
      </c>
      <c r="D285" s="76" t="s">
        <v>5</v>
      </c>
      <c r="E285" s="37">
        <f t="shared" si="106"/>
        <v>180000</v>
      </c>
      <c r="F285" s="37">
        <f t="shared" ref="F285:M285" si="113">SUM(F286:F289)</f>
        <v>0</v>
      </c>
      <c r="G285" s="37">
        <f t="shared" si="113"/>
        <v>0</v>
      </c>
      <c r="H285" s="37">
        <f t="shared" si="113"/>
        <v>0</v>
      </c>
      <c r="I285" s="37">
        <f t="shared" si="113"/>
        <v>60000</v>
      </c>
      <c r="J285" s="37">
        <f t="shared" ref="J285" si="114">SUM(J286:J289)</f>
        <v>40825.9</v>
      </c>
      <c r="K285" s="37">
        <f t="shared" si="113"/>
        <v>60000</v>
      </c>
      <c r="L285" s="37">
        <f t="shared" si="113"/>
        <v>60000</v>
      </c>
      <c r="M285" s="37">
        <f t="shared" si="113"/>
        <v>0</v>
      </c>
      <c r="N285" s="172"/>
    </row>
    <row r="286" spans="1:14" customFormat="1" ht="30" customHeight="1" x14ac:dyDescent="0.25">
      <c r="A286" s="176"/>
      <c r="B286" s="177"/>
      <c r="C286" s="172"/>
      <c r="D286" s="76" t="s">
        <v>11</v>
      </c>
      <c r="E286" s="37">
        <f t="shared" si="106"/>
        <v>180000</v>
      </c>
      <c r="F286" s="37">
        <v>0</v>
      </c>
      <c r="G286" s="37">
        <v>0</v>
      </c>
      <c r="H286" s="37">
        <v>0</v>
      </c>
      <c r="I286" s="37">
        <v>60000</v>
      </c>
      <c r="J286" s="37">
        <v>40825.9</v>
      </c>
      <c r="K286" s="37">
        <v>60000</v>
      </c>
      <c r="L286" s="37">
        <v>60000</v>
      </c>
      <c r="M286" s="37">
        <v>0</v>
      </c>
      <c r="N286" s="172"/>
    </row>
    <row r="287" spans="1:14" customFormat="1" ht="42.75" customHeight="1" x14ac:dyDescent="0.25">
      <c r="A287" s="176"/>
      <c r="B287" s="177"/>
      <c r="C287" s="172"/>
      <c r="D287" s="76" t="s">
        <v>8</v>
      </c>
      <c r="E287" s="37">
        <f t="shared" si="106"/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172"/>
    </row>
    <row r="288" spans="1:14" customFormat="1" ht="30" customHeight="1" x14ac:dyDescent="0.25">
      <c r="A288" s="176"/>
      <c r="B288" s="177"/>
      <c r="C288" s="172"/>
      <c r="D288" s="76" t="s">
        <v>9</v>
      </c>
      <c r="E288" s="37">
        <f t="shared" si="106"/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172"/>
    </row>
    <row r="289" spans="1:14" customFormat="1" ht="36" customHeight="1" x14ac:dyDescent="0.25">
      <c r="A289" s="176"/>
      <c r="B289" s="177"/>
      <c r="C289" s="172"/>
      <c r="D289" s="76" t="s">
        <v>10</v>
      </c>
      <c r="E289" s="37">
        <f t="shared" si="106"/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172"/>
    </row>
    <row r="290" spans="1:14" customFormat="1" ht="38.25" customHeight="1" x14ac:dyDescent="0.25">
      <c r="A290" s="176" t="s">
        <v>161</v>
      </c>
      <c r="B290" s="177" t="s">
        <v>454</v>
      </c>
      <c r="C290" s="172">
        <v>2025</v>
      </c>
      <c r="D290" s="109" t="s">
        <v>5</v>
      </c>
      <c r="E290" s="37">
        <f t="shared" si="106"/>
        <v>543478.30000000005</v>
      </c>
      <c r="F290" s="37">
        <f t="shared" ref="F290:M290" si="115">SUM(F291:F294)</f>
        <v>0</v>
      </c>
      <c r="G290" s="37">
        <f t="shared" si="115"/>
        <v>0</v>
      </c>
      <c r="H290" s="37">
        <f t="shared" si="115"/>
        <v>0</v>
      </c>
      <c r="I290" s="37">
        <f t="shared" si="115"/>
        <v>543478.30000000005</v>
      </c>
      <c r="J290" s="37">
        <f t="shared" si="115"/>
        <v>174835.19999999998</v>
      </c>
      <c r="K290" s="37">
        <f t="shared" si="115"/>
        <v>0</v>
      </c>
      <c r="L290" s="37">
        <f t="shared" si="115"/>
        <v>0</v>
      </c>
      <c r="M290" s="37">
        <f t="shared" si="115"/>
        <v>0</v>
      </c>
      <c r="N290" s="185" t="s">
        <v>144</v>
      </c>
    </row>
    <row r="291" spans="1:14" customFormat="1" ht="43.5" customHeight="1" x14ac:dyDescent="0.25">
      <c r="A291" s="176"/>
      <c r="B291" s="177"/>
      <c r="C291" s="172"/>
      <c r="D291" s="109" t="s">
        <v>11</v>
      </c>
      <c r="E291" s="37">
        <f t="shared" si="106"/>
        <v>42478.3</v>
      </c>
      <c r="F291" s="37">
        <v>0</v>
      </c>
      <c r="G291" s="37">
        <v>0</v>
      </c>
      <c r="H291" s="37">
        <v>0</v>
      </c>
      <c r="I291" s="37">
        <v>42478.3</v>
      </c>
      <c r="J291" s="37">
        <v>13665.1</v>
      </c>
      <c r="K291" s="37">
        <v>0</v>
      </c>
      <c r="L291" s="37">
        <v>0</v>
      </c>
      <c r="M291" s="37">
        <v>0</v>
      </c>
      <c r="N291" s="178"/>
    </row>
    <row r="292" spans="1:14" customFormat="1" ht="43.5" customHeight="1" x14ac:dyDescent="0.25">
      <c r="A292" s="176"/>
      <c r="B292" s="177"/>
      <c r="C292" s="172"/>
      <c r="D292" s="109" t="s">
        <v>8</v>
      </c>
      <c r="E292" s="37">
        <f t="shared" si="106"/>
        <v>1000</v>
      </c>
      <c r="F292" s="37">
        <v>0</v>
      </c>
      <c r="G292" s="37">
        <v>0</v>
      </c>
      <c r="H292" s="37">
        <v>0</v>
      </c>
      <c r="I292" s="37">
        <v>1000</v>
      </c>
      <c r="J292" s="37">
        <v>321.7</v>
      </c>
      <c r="K292" s="37"/>
      <c r="L292" s="37"/>
      <c r="M292" s="37">
        <v>0</v>
      </c>
      <c r="N292" s="178"/>
    </row>
    <row r="293" spans="1:14" customFormat="1" ht="39" customHeight="1" x14ac:dyDescent="0.25">
      <c r="A293" s="176"/>
      <c r="B293" s="177"/>
      <c r="C293" s="172"/>
      <c r="D293" s="109" t="s">
        <v>9</v>
      </c>
      <c r="E293" s="37">
        <f t="shared" si="106"/>
        <v>500000</v>
      </c>
      <c r="F293" s="37">
        <v>0</v>
      </c>
      <c r="G293" s="37">
        <v>0</v>
      </c>
      <c r="H293" s="37">
        <v>0</v>
      </c>
      <c r="I293" s="37">
        <v>500000</v>
      </c>
      <c r="J293" s="37">
        <v>160848.4</v>
      </c>
      <c r="K293" s="37">
        <v>0</v>
      </c>
      <c r="L293" s="37">
        <v>0</v>
      </c>
      <c r="M293" s="37">
        <v>0</v>
      </c>
      <c r="N293" s="178"/>
    </row>
    <row r="294" spans="1:14" customFormat="1" ht="50.25" customHeight="1" x14ac:dyDescent="0.25">
      <c r="A294" s="176"/>
      <c r="B294" s="177"/>
      <c r="C294" s="172"/>
      <c r="D294" s="109" t="s">
        <v>10</v>
      </c>
      <c r="E294" s="37">
        <f t="shared" si="106"/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175"/>
    </row>
  </sheetData>
  <mergeCells count="178">
    <mergeCell ref="N208:N212"/>
    <mergeCell ref="A219:A223"/>
    <mergeCell ref="B219:B223"/>
    <mergeCell ref="C219:C223"/>
    <mergeCell ref="N219:N223"/>
    <mergeCell ref="A224:A228"/>
    <mergeCell ref="B224:B228"/>
    <mergeCell ref="A290:A294"/>
    <mergeCell ref="B290:B294"/>
    <mergeCell ref="C290:C294"/>
    <mergeCell ref="N290:N294"/>
    <mergeCell ref="J252:J269"/>
    <mergeCell ref="N270:N274"/>
    <mergeCell ref="G252:G269"/>
    <mergeCell ref="I252:I269"/>
    <mergeCell ref="K252:K269"/>
    <mergeCell ref="L252:L269"/>
    <mergeCell ref="M252:M269"/>
    <mergeCell ref="A270:A274"/>
    <mergeCell ref="B270:B274"/>
    <mergeCell ref="C270:C274"/>
    <mergeCell ref="C224:C228"/>
    <mergeCell ref="N224:N269"/>
    <mergeCell ref="A229:A246"/>
    <mergeCell ref="A285:A289"/>
    <mergeCell ref="B285:B289"/>
    <mergeCell ref="C285:C289"/>
    <mergeCell ref="N280:N289"/>
    <mergeCell ref="A213:A217"/>
    <mergeCell ref="B213:B217"/>
    <mergeCell ref="C213:C217"/>
    <mergeCell ref="N213:N217"/>
    <mergeCell ref="A275:A279"/>
    <mergeCell ref="B275:B279"/>
    <mergeCell ref="C275:C279"/>
    <mergeCell ref="N275:N279"/>
    <mergeCell ref="A280:A284"/>
    <mergeCell ref="B280:B284"/>
    <mergeCell ref="C280:C284"/>
    <mergeCell ref="E252:E269"/>
    <mergeCell ref="F252:F269"/>
    <mergeCell ref="C229:C246"/>
    <mergeCell ref="E229:E246"/>
    <mergeCell ref="F229:F246"/>
    <mergeCell ref="G229:G246"/>
    <mergeCell ref="I229:I246"/>
    <mergeCell ref="K229:K246"/>
    <mergeCell ref="L229:L246"/>
    <mergeCell ref="M229:M246"/>
    <mergeCell ref="A247:A251"/>
    <mergeCell ref="B247:B251"/>
    <mergeCell ref="C247:C251"/>
    <mergeCell ref="H229:H246"/>
    <mergeCell ref="A252:A269"/>
    <mergeCell ref="A150:A154"/>
    <mergeCell ref="B150:B154"/>
    <mergeCell ref="C150:C154"/>
    <mergeCell ref="A159:A163"/>
    <mergeCell ref="B159:B163"/>
    <mergeCell ref="C159:C163"/>
    <mergeCell ref="C252:C269"/>
    <mergeCell ref="D252:D269"/>
    <mergeCell ref="D229:D246"/>
    <mergeCell ref="A197:A201"/>
    <mergeCell ref="B197:B201"/>
    <mergeCell ref="C197:C201"/>
    <mergeCell ref="A208:A212"/>
    <mergeCell ref="B208:B212"/>
    <mergeCell ref="C208:C212"/>
    <mergeCell ref="H252:H269"/>
    <mergeCell ref="J229:J246"/>
    <mergeCell ref="N159:N163"/>
    <mergeCell ref="N164:N167"/>
    <mergeCell ref="A168:A172"/>
    <mergeCell ref="B168:B172"/>
    <mergeCell ref="C168:C172"/>
    <mergeCell ref="N168:N172"/>
    <mergeCell ref="A185:A189"/>
    <mergeCell ref="B185:B189"/>
    <mergeCell ref="C185:C189"/>
    <mergeCell ref="N185:N196"/>
    <mergeCell ref="N173:N176"/>
    <mergeCell ref="N177:N184"/>
    <mergeCell ref="A177:A181"/>
    <mergeCell ref="B177:B181"/>
    <mergeCell ref="C177:C181"/>
    <mergeCell ref="A79:A83"/>
    <mergeCell ref="B79:B83"/>
    <mergeCell ref="C79:C83"/>
    <mergeCell ref="N79:N84"/>
    <mergeCell ref="A121:A125"/>
    <mergeCell ref="B121:B125"/>
    <mergeCell ref="C121:C125"/>
    <mergeCell ref="N121:N125"/>
    <mergeCell ref="A115:A119"/>
    <mergeCell ref="B115:B119"/>
    <mergeCell ref="C115:C119"/>
    <mergeCell ref="N115:N120"/>
    <mergeCell ref="A85:A89"/>
    <mergeCell ref="B85:B89"/>
    <mergeCell ref="C85:C89"/>
    <mergeCell ref="N85:N90"/>
    <mergeCell ref="A105:A109"/>
    <mergeCell ref="B105:B109"/>
    <mergeCell ref="C105:C109"/>
    <mergeCell ref="A91:A95"/>
    <mergeCell ref="B91:B95"/>
    <mergeCell ref="C91:C95"/>
    <mergeCell ref="N91:N104"/>
    <mergeCell ref="N105:N114"/>
    <mergeCell ref="N156:N158"/>
    <mergeCell ref="A2:N2"/>
    <mergeCell ref="A4:A5"/>
    <mergeCell ref="B4:B5"/>
    <mergeCell ref="C4:C5"/>
    <mergeCell ref="D4:M4"/>
    <mergeCell ref="N4:N5"/>
    <mergeCell ref="A12:A16"/>
    <mergeCell ref="B12:B16"/>
    <mergeCell ref="C12:C16"/>
    <mergeCell ref="N7:N11"/>
    <mergeCell ref="N12:N16"/>
    <mergeCell ref="A7:A11"/>
    <mergeCell ref="B7:B11"/>
    <mergeCell ref="C7:C11"/>
    <mergeCell ref="A17:A21"/>
    <mergeCell ref="B17:B21"/>
    <mergeCell ref="C17:C21"/>
    <mergeCell ref="N17:N26"/>
    <mergeCell ref="A32:A36"/>
    <mergeCell ref="B32:B36"/>
    <mergeCell ref="C32:C36"/>
    <mergeCell ref="A22:A26"/>
    <mergeCell ref="B22:B26"/>
    <mergeCell ref="C22:C26"/>
    <mergeCell ref="A27:A31"/>
    <mergeCell ref="B27:B31"/>
    <mergeCell ref="C27:C31"/>
    <mergeCell ref="N27:N36"/>
    <mergeCell ref="A37:A41"/>
    <mergeCell ref="B37:B41"/>
    <mergeCell ref="C37:C41"/>
    <mergeCell ref="N37:N51"/>
    <mergeCell ref="A42:A46"/>
    <mergeCell ref="B42:B46"/>
    <mergeCell ref="C42:C46"/>
    <mergeCell ref="A47:A51"/>
    <mergeCell ref="B47:B51"/>
    <mergeCell ref="C47:C51"/>
    <mergeCell ref="A52:A56"/>
    <mergeCell ref="B52:B56"/>
    <mergeCell ref="C52:C56"/>
    <mergeCell ref="N52:N57"/>
    <mergeCell ref="A58:A62"/>
    <mergeCell ref="B58:B62"/>
    <mergeCell ref="C58:C62"/>
    <mergeCell ref="N58:N62"/>
    <mergeCell ref="A63:A67"/>
    <mergeCell ref="B63:B67"/>
    <mergeCell ref="C63:C67"/>
    <mergeCell ref="N63:N78"/>
    <mergeCell ref="A71:A75"/>
    <mergeCell ref="B71:B75"/>
    <mergeCell ref="C71:C75"/>
    <mergeCell ref="A126:A130"/>
    <mergeCell ref="B126:B130"/>
    <mergeCell ref="C126:C130"/>
    <mergeCell ref="N126:N130"/>
    <mergeCell ref="A131:A135"/>
    <mergeCell ref="B131:B135"/>
    <mergeCell ref="C131:C135"/>
    <mergeCell ref="N131:N155"/>
    <mergeCell ref="A136:A140"/>
    <mergeCell ref="B136:B140"/>
    <mergeCell ref="C136:C140"/>
    <mergeCell ref="A141:A145"/>
    <mergeCell ref="B141:B145"/>
    <mergeCell ref="C141:C145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="75" zoomScaleNormal="75" workbookViewId="0">
      <pane xSplit="4" ySplit="11" topLeftCell="E53" activePane="bottomRight" state="frozen"/>
      <selection pane="topRight" activeCell="E1" sqref="E1"/>
      <selection pane="bottomLeft" activeCell="A12" sqref="A12"/>
      <selection pane="bottomRight" activeCell="G7" sqref="G7"/>
    </sheetView>
  </sheetViews>
  <sheetFormatPr defaultColWidth="8.85546875" defaultRowHeight="15" x14ac:dyDescent="0.25"/>
  <cols>
    <col min="1" max="1" width="6.42578125" style="8" customWidth="1"/>
    <col min="2" max="2" width="26.7109375" style="2" customWidth="1"/>
    <col min="3" max="3" width="10.140625" style="2" customWidth="1"/>
    <col min="4" max="4" width="8.140625" style="2" customWidth="1"/>
    <col min="5" max="5" width="14.42578125" style="5" customWidth="1"/>
    <col min="6" max="8" width="12.7109375" style="5" customWidth="1"/>
    <col min="9" max="9" width="12.7109375" style="91" customWidth="1"/>
    <col min="10" max="10" width="12.7109375" style="5" customWidth="1"/>
    <col min="11" max="12" width="12.7109375" style="91" customWidth="1"/>
    <col min="13" max="13" width="12.7109375" style="5" customWidth="1"/>
    <col min="14" max="14" width="12.140625" style="6" customWidth="1"/>
    <col min="15" max="15" width="12.7109375" style="1" customWidth="1"/>
    <col min="16" max="16" width="11.42578125" style="1" bestFit="1" customWidth="1"/>
    <col min="17" max="16384" width="8.85546875" style="1"/>
  </cols>
  <sheetData>
    <row r="1" spans="1:16" s="2" customFormat="1" ht="8.25" customHeight="1" x14ac:dyDescent="0.25">
      <c r="A1" s="10"/>
      <c r="E1" s="5"/>
      <c r="F1" s="5"/>
      <c r="G1" s="5"/>
      <c r="H1" s="5"/>
      <c r="I1" s="91"/>
      <c r="J1" s="5"/>
      <c r="K1" s="91"/>
      <c r="L1" s="91"/>
      <c r="M1" s="5"/>
      <c r="N1" s="6"/>
    </row>
    <row r="2" spans="1:16" s="2" customFormat="1" ht="18.75" x14ac:dyDescent="0.25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6" s="2" customFormat="1" ht="18.75" x14ac:dyDescent="0.25">
      <c r="A3" s="10"/>
      <c r="E3" s="5"/>
      <c r="F3" s="5"/>
      <c r="G3" s="5"/>
      <c r="H3" s="5"/>
      <c r="I3" s="91"/>
      <c r="J3" s="5"/>
      <c r="K3" s="91"/>
      <c r="L3" s="91"/>
      <c r="M3" s="5"/>
      <c r="N3" s="6"/>
    </row>
    <row r="4" spans="1:16" s="2" customFormat="1" ht="38.450000000000003" customHeight="1" x14ac:dyDescent="0.25">
      <c r="A4" s="170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/>
      <c r="H4" s="172"/>
      <c r="I4" s="172"/>
      <c r="J4" s="172"/>
      <c r="K4" s="172"/>
      <c r="L4" s="172"/>
      <c r="M4" s="172"/>
      <c r="N4" s="172" t="s">
        <v>4</v>
      </c>
    </row>
    <row r="5" spans="1:16" s="2" customFormat="1" ht="42" customHeight="1" x14ac:dyDescent="0.25">
      <c r="A5" s="170"/>
      <c r="B5" s="172"/>
      <c r="C5" s="172"/>
      <c r="D5" s="54" t="s">
        <v>356</v>
      </c>
      <c r="E5" s="11" t="s">
        <v>393</v>
      </c>
      <c r="F5" s="12">
        <v>2023</v>
      </c>
      <c r="G5" s="12">
        <v>2024</v>
      </c>
      <c r="H5" s="12" t="s">
        <v>391</v>
      </c>
      <c r="I5" s="92" t="s">
        <v>493</v>
      </c>
      <c r="J5" s="12" t="s">
        <v>478</v>
      </c>
      <c r="K5" s="12">
        <v>2026</v>
      </c>
      <c r="L5" s="12">
        <v>2027</v>
      </c>
      <c r="M5" s="12">
        <v>2028</v>
      </c>
      <c r="N5" s="172"/>
    </row>
    <row r="6" spans="1:16" s="2" customFormat="1" ht="15" customHeight="1" x14ac:dyDescent="0.25">
      <c r="A6" s="18">
        <v>1</v>
      </c>
      <c r="B6" s="17">
        <v>2</v>
      </c>
      <c r="C6" s="17">
        <v>3</v>
      </c>
      <c r="D6" s="17">
        <v>4</v>
      </c>
      <c r="E6" s="13">
        <v>5</v>
      </c>
      <c r="F6" s="13">
        <v>6</v>
      </c>
      <c r="G6" s="13">
        <v>7</v>
      </c>
      <c r="H6" s="13" t="s">
        <v>392</v>
      </c>
      <c r="I6" s="13">
        <v>8</v>
      </c>
      <c r="J6" s="13" t="s">
        <v>460</v>
      </c>
      <c r="K6" s="13">
        <v>9</v>
      </c>
      <c r="L6" s="13">
        <v>10</v>
      </c>
      <c r="M6" s="13">
        <v>11</v>
      </c>
      <c r="N6" s="17">
        <v>13</v>
      </c>
    </row>
    <row r="7" spans="1:16" x14ac:dyDescent="0.25">
      <c r="A7" s="205">
        <v>2</v>
      </c>
      <c r="B7" s="206" t="s">
        <v>37</v>
      </c>
      <c r="C7" s="206" t="s">
        <v>6</v>
      </c>
      <c r="D7" s="44" t="s">
        <v>5</v>
      </c>
      <c r="E7" s="45">
        <f>SUM(E8:E11)</f>
        <v>205667.7</v>
      </c>
      <c r="F7" s="45">
        <f t="shared" ref="F7:M7" si="0">SUM(F8:F11)</f>
        <v>95617.299999999988</v>
      </c>
      <c r="G7" s="45">
        <f t="shared" si="0"/>
        <v>53740.1</v>
      </c>
      <c r="H7" s="45">
        <f>SUM(H8:H11)</f>
        <v>20447.2</v>
      </c>
      <c r="I7" s="45">
        <f t="shared" si="0"/>
        <v>46361</v>
      </c>
      <c r="J7" s="45">
        <f>SUM(J8:J11)</f>
        <v>6752.3</v>
      </c>
      <c r="K7" s="45">
        <f t="shared" si="0"/>
        <v>2983.1</v>
      </c>
      <c r="L7" s="45">
        <f t="shared" si="0"/>
        <v>2983.1</v>
      </c>
      <c r="M7" s="45">
        <f t="shared" si="0"/>
        <v>3983.1</v>
      </c>
      <c r="N7" s="206"/>
      <c r="O7" s="85">
        <f>F7+G7+I7+K7+L7+M7-E7</f>
        <v>0</v>
      </c>
      <c r="P7" s="85"/>
    </row>
    <row r="8" spans="1:16" x14ac:dyDescent="0.25">
      <c r="A8" s="205"/>
      <c r="B8" s="206"/>
      <c r="C8" s="206"/>
      <c r="D8" s="44" t="s">
        <v>11</v>
      </c>
      <c r="E8" s="45">
        <f>F8+G8+I8+K8+L8+M8</f>
        <v>86972.1</v>
      </c>
      <c r="F8" s="45">
        <f t="shared" ref="F8:M11" si="1">F13+F23</f>
        <v>49800.2</v>
      </c>
      <c r="G8" s="45">
        <f t="shared" si="1"/>
        <v>20861.599999999999</v>
      </c>
      <c r="H8" s="45">
        <f>H13+H23</f>
        <v>7526.7000000000007</v>
      </c>
      <c r="I8" s="45">
        <f>I13+I23</f>
        <v>6361</v>
      </c>
      <c r="J8" s="45">
        <f>J13+J23</f>
        <v>6752.3</v>
      </c>
      <c r="K8" s="45">
        <f t="shared" si="1"/>
        <v>2983.1</v>
      </c>
      <c r="L8" s="45">
        <f t="shared" si="1"/>
        <v>2983.1</v>
      </c>
      <c r="M8" s="45">
        <f t="shared" si="1"/>
        <v>3983.1</v>
      </c>
      <c r="N8" s="206"/>
    </row>
    <row r="9" spans="1:16" x14ac:dyDescent="0.25">
      <c r="A9" s="205"/>
      <c r="B9" s="206"/>
      <c r="C9" s="206"/>
      <c r="D9" s="44" t="s">
        <v>8</v>
      </c>
      <c r="E9" s="45">
        <f t="shared" ref="E9:E70" si="2">F9+G9+I9+K9+L9+M9</f>
        <v>118695.6</v>
      </c>
      <c r="F9" s="45">
        <f t="shared" si="1"/>
        <v>45817.1</v>
      </c>
      <c r="G9" s="45">
        <f t="shared" si="1"/>
        <v>32878.5</v>
      </c>
      <c r="H9" s="45">
        <f t="shared" ref="H9:J9" si="3">H14+H24</f>
        <v>12920.5</v>
      </c>
      <c r="I9" s="45">
        <f t="shared" si="1"/>
        <v>40000</v>
      </c>
      <c r="J9" s="45">
        <f t="shared" si="3"/>
        <v>0</v>
      </c>
      <c r="K9" s="45">
        <f t="shared" si="1"/>
        <v>0</v>
      </c>
      <c r="L9" s="45">
        <f t="shared" si="1"/>
        <v>0</v>
      </c>
      <c r="M9" s="45">
        <f t="shared" si="1"/>
        <v>0</v>
      </c>
      <c r="N9" s="206"/>
    </row>
    <row r="10" spans="1:16" x14ac:dyDescent="0.25">
      <c r="A10" s="205"/>
      <c r="B10" s="206"/>
      <c r="C10" s="206"/>
      <c r="D10" s="44" t="s">
        <v>9</v>
      </c>
      <c r="E10" s="45">
        <f t="shared" si="2"/>
        <v>0</v>
      </c>
      <c r="F10" s="45">
        <f t="shared" si="1"/>
        <v>0</v>
      </c>
      <c r="G10" s="45">
        <f t="shared" si="1"/>
        <v>0</v>
      </c>
      <c r="H10" s="45">
        <f t="shared" ref="H10:J10" si="4">H15+H25</f>
        <v>0</v>
      </c>
      <c r="I10" s="45">
        <f t="shared" si="1"/>
        <v>0</v>
      </c>
      <c r="J10" s="45">
        <f t="shared" si="4"/>
        <v>0</v>
      </c>
      <c r="K10" s="45">
        <f t="shared" si="1"/>
        <v>0</v>
      </c>
      <c r="L10" s="45">
        <f t="shared" si="1"/>
        <v>0</v>
      </c>
      <c r="M10" s="45">
        <f t="shared" si="1"/>
        <v>0</v>
      </c>
      <c r="N10" s="206"/>
    </row>
    <row r="11" spans="1:16" x14ac:dyDescent="0.25">
      <c r="A11" s="205"/>
      <c r="B11" s="206"/>
      <c r="C11" s="206"/>
      <c r="D11" s="44" t="s">
        <v>10</v>
      </c>
      <c r="E11" s="45">
        <f t="shared" si="2"/>
        <v>0</v>
      </c>
      <c r="F11" s="45">
        <f t="shared" si="1"/>
        <v>0</v>
      </c>
      <c r="G11" s="45">
        <f t="shared" si="1"/>
        <v>0</v>
      </c>
      <c r="H11" s="45">
        <f t="shared" ref="H11:J11" si="5">H16+H26</f>
        <v>0</v>
      </c>
      <c r="I11" s="45">
        <f t="shared" si="1"/>
        <v>0</v>
      </c>
      <c r="J11" s="45">
        <f t="shared" si="5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206"/>
    </row>
    <row r="12" spans="1:16" ht="15" customHeight="1" x14ac:dyDescent="0.25">
      <c r="A12" s="170" t="s">
        <v>16</v>
      </c>
      <c r="B12" s="171" t="s">
        <v>38</v>
      </c>
      <c r="C12" s="172" t="s">
        <v>6</v>
      </c>
      <c r="D12" s="59" t="s">
        <v>5</v>
      </c>
      <c r="E12" s="3">
        <f t="shared" si="2"/>
        <v>1440</v>
      </c>
      <c r="F12" s="15">
        <f>SUM(F13:F16)</f>
        <v>240</v>
      </c>
      <c r="G12" s="3">
        <f t="shared" ref="G12:M12" si="6">SUM(G13:G16)</f>
        <v>240</v>
      </c>
      <c r="H12" s="3">
        <f t="shared" ref="H12:J12" si="7">SUM(H13:H16)</f>
        <v>0</v>
      </c>
      <c r="I12" s="3">
        <f t="shared" si="6"/>
        <v>240</v>
      </c>
      <c r="J12" s="3">
        <f t="shared" si="7"/>
        <v>0</v>
      </c>
      <c r="K12" s="3">
        <f t="shared" si="6"/>
        <v>240</v>
      </c>
      <c r="L12" s="3">
        <f t="shared" si="6"/>
        <v>240</v>
      </c>
      <c r="M12" s="3">
        <f t="shared" si="6"/>
        <v>240</v>
      </c>
      <c r="N12" s="172" t="s">
        <v>145</v>
      </c>
    </row>
    <row r="13" spans="1:16" x14ac:dyDescent="0.25">
      <c r="A13" s="170"/>
      <c r="B13" s="171"/>
      <c r="C13" s="172"/>
      <c r="D13" s="59" t="s">
        <v>11</v>
      </c>
      <c r="E13" s="3">
        <f t="shared" si="2"/>
        <v>1440</v>
      </c>
      <c r="F13" s="15">
        <f>F18</f>
        <v>240</v>
      </c>
      <c r="G13" s="3">
        <f t="shared" ref="G13:M13" si="8">G18</f>
        <v>240</v>
      </c>
      <c r="H13" s="3">
        <f t="shared" ref="H13:J13" si="9">H18</f>
        <v>0</v>
      </c>
      <c r="I13" s="3">
        <f t="shared" si="8"/>
        <v>240</v>
      </c>
      <c r="J13" s="3">
        <f t="shared" si="9"/>
        <v>0</v>
      </c>
      <c r="K13" s="3">
        <f t="shared" si="8"/>
        <v>240</v>
      </c>
      <c r="L13" s="3">
        <f t="shared" si="8"/>
        <v>240</v>
      </c>
      <c r="M13" s="3">
        <f t="shared" si="8"/>
        <v>240</v>
      </c>
      <c r="N13" s="172"/>
    </row>
    <row r="14" spans="1:16" x14ac:dyDescent="0.25">
      <c r="A14" s="170"/>
      <c r="B14" s="171"/>
      <c r="C14" s="172"/>
      <c r="D14" s="59" t="s">
        <v>8</v>
      </c>
      <c r="E14" s="3">
        <f t="shared" si="2"/>
        <v>0</v>
      </c>
      <c r="F14" s="15">
        <f t="shared" ref="F14:M16" si="10">F19</f>
        <v>0</v>
      </c>
      <c r="G14" s="3">
        <f t="shared" si="10"/>
        <v>0</v>
      </c>
      <c r="H14" s="3">
        <f t="shared" ref="H14:J14" si="11">H19</f>
        <v>0</v>
      </c>
      <c r="I14" s="3">
        <f t="shared" si="10"/>
        <v>0</v>
      </c>
      <c r="J14" s="3">
        <f t="shared" si="11"/>
        <v>0</v>
      </c>
      <c r="K14" s="3">
        <f t="shared" si="10"/>
        <v>0</v>
      </c>
      <c r="L14" s="3">
        <f t="shared" si="10"/>
        <v>0</v>
      </c>
      <c r="M14" s="3">
        <f t="shared" si="10"/>
        <v>0</v>
      </c>
      <c r="N14" s="172"/>
    </row>
    <row r="15" spans="1:16" x14ac:dyDescent="0.25">
      <c r="A15" s="170"/>
      <c r="B15" s="171"/>
      <c r="C15" s="172"/>
      <c r="D15" s="59" t="s">
        <v>9</v>
      </c>
      <c r="E15" s="3">
        <f t="shared" si="2"/>
        <v>0</v>
      </c>
      <c r="F15" s="15">
        <f t="shared" si="10"/>
        <v>0</v>
      </c>
      <c r="G15" s="3">
        <f t="shared" si="10"/>
        <v>0</v>
      </c>
      <c r="H15" s="3">
        <f t="shared" ref="H15:J15" si="12">H20</f>
        <v>0</v>
      </c>
      <c r="I15" s="3">
        <f t="shared" si="10"/>
        <v>0</v>
      </c>
      <c r="J15" s="3">
        <f t="shared" si="12"/>
        <v>0</v>
      </c>
      <c r="K15" s="3">
        <f t="shared" si="10"/>
        <v>0</v>
      </c>
      <c r="L15" s="3">
        <f t="shared" si="10"/>
        <v>0</v>
      </c>
      <c r="M15" s="3">
        <f t="shared" si="10"/>
        <v>0</v>
      </c>
      <c r="N15" s="172"/>
    </row>
    <row r="16" spans="1:16" x14ac:dyDescent="0.25">
      <c r="A16" s="170"/>
      <c r="B16" s="171"/>
      <c r="C16" s="172"/>
      <c r="D16" s="60" t="s">
        <v>10</v>
      </c>
      <c r="E16" s="3">
        <f t="shared" si="2"/>
        <v>0</v>
      </c>
      <c r="F16" s="15">
        <f t="shared" si="10"/>
        <v>0</v>
      </c>
      <c r="G16" s="3">
        <f t="shared" si="10"/>
        <v>0</v>
      </c>
      <c r="H16" s="3">
        <f t="shared" ref="H16:J16" si="13">H21</f>
        <v>0</v>
      </c>
      <c r="I16" s="3">
        <f t="shared" si="10"/>
        <v>0</v>
      </c>
      <c r="J16" s="3">
        <f t="shared" si="13"/>
        <v>0</v>
      </c>
      <c r="K16" s="3">
        <f t="shared" si="10"/>
        <v>0</v>
      </c>
      <c r="L16" s="3">
        <f t="shared" si="10"/>
        <v>0</v>
      </c>
      <c r="M16" s="3">
        <f t="shared" si="10"/>
        <v>0</v>
      </c>
      <c r="N16" s="172"/>
    </row>
    <row r="17" spans="1:14" ht="24" customHeight="1" x14ac:dyDescent="0.25">
      <c r="A17" s="176" t="s">
        <v>39</v>
      </c>
      <c r="B17" s="171" t="s">
        <v>60</v>
      </c>
      <c r="C17" s="172" t="s">
        <v>6</v>
      </c>
      <c r="D17" s="60" t="s">
        <v>5</v>
      </c>
      <c r="E17" s="3">
        <f t="shared" si="2"/>
        <v>1440</v>
      </c>
      <c r="F17" s="15">
        <f>SUM(F18:F21)</f>
        <v>240</v>
      </c>
      <c r="G17" s="3">
        <f t="shared" ref="G17:M17" si="14">SUM(G18:G21)</f>
        <v>240</v>
      </c>
      <c r="H17" s="3">
        <f t="shared" si="14"/>
        <v>0</v>
      </c>
      <c r="I17" s="3">
        <f t="shared" si="14"/>
        <v>240</v>
      </c>
      <c r="J17" s="3">
        <f t="shared" ref="J17" si="15">SUM(J18:J21)</f>
        <v>0</v>
      </c>
      <c r="K17" s="3">
        <f t="shared" si="14"/>
        <v>240</v>
      </c>
      <c r="L17" s="3">
        <f t="shared" si="14"/>
        <v>240</v>
      </c>
      <c r="M17" s="3">
        <f t="shared" si="14"/>
        <v>240</v>
      </c>
      <c r="N17" s="172" t="s">
        <v>145</v>
      </c>
    </row>
    <row r="18" spans="1:14" ht="21" customHeight="1" x14ac:dyDescent="0.25">
      <c r="A18" s="176"/>
      <c r="B18" s="171"/>
      <c r="C18" s="172"/>
      <c r="D18" s="60" t="s">
        <v>11</v>
      </c>
      <c r="E18" s="3">
        <f t="shared" si="2"/>
        <v>1440</v>
      </c>
      <c r="F18" s="15">
        <v>240</v>
      </c>
      <c r="G18" s="3">
        <v>240</v>
      </c>
      <c r="H18" s="3">
        <v>0</v>
      </c>
      <c r="I18" s="3">
        <v>240</v>
      </c>
      <c r="J18" s="3">
        <v>0</v>
      </c>
      <c r="K18" s="3">
        <v>240</v>
      </c>
      <c r="L18" s="3">
        <v>240</v>
      </c>
      <c r="M18" s="3">
        <v>240</v>
      </c>
      <c r="N18" s="172"/>
    </row>
    <row r="19" spans="1:14" x14ac:dyDescent="0.25">
      <c r="A19" s="176"/>
      <c r="B19" s="171"/>
      <c r="C19" s="172"/>
      <c r="D19" s="60" t="s">
        <v>8</v>
      </c>
      <c r="E19" s="3">
        <f t="shared" si="2"/>
        <v>0</v>
      </c>
      <c r="F19" s="15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72"/>
    </row>
    <row r="20" spans="1:14" x14ac:dyDescent="0.25">
      <c r="A20" s="176"/>
      <c r="B20" s="171"/>
      <c r="C20" s="172"/>
      <c r="D20" s="60" t="s">
        <v>9</v>
      </c>
      <c r="E20" s="3">
        <f t="shared" si="2"/>
        <v>0</v>
      </c>
      <c r="F20" s="15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72"/>
    </row>
    <row r="21" spans="1:14" x14ac:dyDescent="0.25">
      <c r="A21" s="176"/>
      <c r="B21" s="171"/>
      <c r="C21" s="172"/>
      <c r="D21" s="60" t="s">
        <v>10</v>
      </c>
      <c r="E21" s="3">
        <f t="shared" si="2"/>
        <v>0</v>
      </c>
      <c r="F21" s="15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72"/>
    </row>
    <row r="22" spans="1:14" ht="15" customHeight="1" x14ac:dyDescent="0.25">
      <c r="A22" s="170" t="s">
        <v>17</v>
      </c>
      <c r="B22" s="179" t="s">
        <v>40</v>
      </c>
      <c r="C22" s="172" t="s">
        <v>6</v>
      </c>
      <c r="D22" s="59" t="s">
        <v>5</v>
      </c>
      <c r="E22" s="3">
        <f t="shared" si="2"/>
        <v>204227.7</v>
      </c>
      <c r="F22" s="15">
        <f>SUM(F23:F26)</f>
        <v>95377.299999999988</v>
      </c>
      <c r="G22" s="3">
        <f t="shared" ref="G22:M22" si="16">SUM(G23:G26)</f>
        <v>53500.1</v>
      </c>
      <c r="H22" s="3">
        <f t="shared" ref="H22:J22" si="17">SUM(H23:H26)</f>
        <v>20447.2</v>
      </c>
      <c r="I22" s="3">
        <f t="shared" si="16"/>
        <v>46121</v>
      </c>
      <c r="J22" s="3">
        <f t="shared" si="17"/>
        <v>6752.3</v>
      </c>
      <c r="K22" s="3">
        <f t="shared" si="16"/>
        <v>2743.1</v>
      </c>
      <c r="L22" s="3">
        <f t="shared" si="16"/>
        <v>2743.1</v>
      </c>
      <c r="M22" s="3">
        <f t="shared" si="16"/>
        <v>3743.1</v>
      </c>
      <c r="N22" s="171" t="s">
        <v>146</v>
      </c>
    </row>
    <row r="23" spans="1:14" x14ac:dyDescent="0.25">
      <c r="A23" s="170"/>
      <c r="B23" s="179"/>
      <c r="C23" s="172"/>
      <c r="D23" s="59" t="s">
        <v>11</v>
      </c>
      <c r="E23" s="3">
        <f t="shared" si="2"/>
        <v>85532.1</v>
      </c>
      <c r="F23" s="15">
        <f>F28+F33+F47+F61</f>
        <v>49560.2</v>
      </c>
      <c r="G23" s="3">
        <f>G28+G33+G47+G61</f>
        <v>20621.599999999999</v>
      </c>
      <c r="H23" s="3">
        <f>H28+H33+H47+H61</f>
        <v>7526.7000000000007</v>
      </c>
      <c r="I23" s="3">
        <f>I28+I33+I47+I61+I67</f>
        <v>6121</v>
      </c>
      <c r="J23" s="3">
        <f>J28+J33+J47+J61</f>
        <v>6752.3</v>
      </c>
      <c r="K23" s="3">
        <f t="shared" ref="K23:M23" si="18">K28+K33+K47+K61+K67</f>
        <v>2743.1</v>
      </c>
      <c r="L23" s="3">
        <f t="shared" si="18"/>
        <v>2743.1</v>
      </c>
      <c r="M23" s="3">
        <f t="shared" si="18"/>
        <v>3743.1</v>
      </c>
      <c r="N23" s="171"/>
    </row>
    <row r="24" spans="1:14" x14ac:dyDescent="0.25">
      <c r="A24" s="170"/>
      <c r="B24" s="179"/>
      <c r="C24" s="172"/>
      <c r="D24" s="59" t="s">
        <v>8</v>
      </c>
      <c r="E24" s="3">
        <f t="shared" si="2"/>
        <v>118695.6</v>
      </c>
      <c r="F24" s="15">
        <f t="shared" ref="F24:G26" si="19">F29+F34+F48+F62</f>
        <v>45817.1</v>
      </c>
      <c r="G24" s="3">
        <f t="shared" si="19"/>
        <v>32878.5</v>
      </c>
      <c r="H24" s="3">
        <f t="shared" ref="H24:J24" si="20">H29+H34+H48+H62</f>
        <v>12920.5</v>
      </c>
      <c r="I24" s="3">
        <f t="shared" ref="I24:M26" si="21">I29+I34+I48+I62+I68</f>
        <v>40000</v>
      </c>
      <c r="J24" s="3">
        <f t="shared" si="20"/>
        <v>0</v>
      </c>
      <c r="K24" s="3">
        <f t="shared" si="21"/>
        <v>0</v>
      </c>
      <c r="L24" s="3">
        <f t="shared" si="21"/>
        <v>0</v>
      </c>
      <c r="M24" s="3">
        <f t="shared" si="21"/>
        <v>0</v>
      </c>
      <c r="N24" s="171"/>
    </row>
    <row r="25" spans="1:14" x14ac:dyDescent="0.25">
      <c r="A25" s="170"/>
      <c r="B25" s="179"/>
      <c r="C25" s="172"/>
      <c r="D25" s="59" t="s">
        <v>9</v>
      </c>
      <c r="E25" s="3">
        <f t="shared" si="2"/>
        <v>0</v>
      </c>
      <c r="F25" s="15">
        <f t="shared" si="19"/>
        <v>0</v>
      </c>
      <c r="G25" s="3">
        <f t="shared" si="19"/>
        <v>0</v>
      </c>
      <c r="H25" s="3">
        <f t="shared" ref="H25:J25" si="22">H30+H35+H49+H63</f>
        <v>0</v>
      </c>
      <c r="I25" s="3">
        <f t="shared" si="21"/>
        <v>0</v>
      </c>
      <c r="J25" s="3">
        <f t="shared" si="22"/>
        <v>0</v>
      </c>
      <c r="K25" s="3">
        <f t="shared" si="21"/>
        <v>0</v>
      </c>
      <c r="L25" s="3">
        <f t="shared" si="21"/>
        <v>0</v>
      </c>
      <c r="M25" s="3">
        <f t="shared" si="21"/>
        <v>0</v>
      </c>
      <c r="N25" s="171"/>
    </row>
    <row r="26" spans="1:14" x14ac:dyDescent="0.25">
      <c r="A26" s="170"/>
      <c r="B26" s="179"/>
      <c r="C26" s="172"/>
      <c r="D26" s="59" t="s">
        <v>10</v>
      </c>
      <c r="E26" s="3">
        <f t="shared" si="2"/>
        <v>0</v>
      </c>
      <c r="F26" s="15">
        <f t="shared" si="19"/>
        <v>0</v>
      </c>
      <c r="G26" s="3">
        <f t="shared" si="19"/>
        <v>0</v>
      </c>
      <c r="H26" s="3">
        <f t="shared" ref="H26:J26" si="23">H31+H36+H50+H64</f>
        <v>0</v>
      </c>
      <c r="I26" s="3">
        <f t="shared" si="21"/>
        <v>0</v>
      </c>
      <c r="J26" s="3">
        <f t="shared" si="23"/>
        <v>0</v>
      </c>
      <c r="K26" s="3">
        <f t="shared" si="21"/>
        <v>0</v>
      </c>
      <c r="L26" s="3">
        <f t="shared" si="21"/>
        <v>0</v>
      </c>
      <c r="M26" s="3">
        <f t="shared" si="21"/>
        <v>0</v>
      </c>
      <c r="N26" s="171"/>
    </row>
    <row r="27" spans="1:14" ht="15" customHeight="1" x14ac:dyDescent="0.25">
      <c r="A27" s="176" t="s">
        <v>39</v>
      </c>
      <c r="B27" s="171" t="s">
        <v>60</v>
      </c>
      <c r="C27" s="172" t="s">
        <v>6</v>
      </c>
      <c r="D27" s="59" t="s">
        <v>5</v>
      </c>
      <c r="E27" s="3">
        <f t="shared" si="2"/>
        <v>21836.5</v>
      </c>
      <c r="F27" s="15">
        <f>SUM(F28:F31)</f>
        <v>3743.1</v>
      </c>
      <c r="G27" s="3">
        <f t="shared" ref="G27:M27" si="24">SUM(G28:G31)</f>
        <v>2743.1</v>
      </c>
      <c r="H27" s="3">
        <f t="shared" si="24"/>
        <v>2743.1</v>
      </c>
      <c r="I27" s="3">
        <f t="shared" si="24"/>
        <v>6121</v>
      </c>
      <c r="J27" s="3">
        <f t="shared" ref="J27" si="25">SUM(J28:J31)</f>
        <v>6752.3</v>
      </c>
      <c r="K27" s="3">
        <f t="shared" si="24"/>
        <v>2743.1</v>
      </c>
      <c r="L27" s="3">
        <f t="shared" si="24"/>
        <v>2743.1</v>
      </c>
      <c r="M27" s="3">
        <f t="shared" si="24"/>
        <v>3743.1</v>
      </c>
      <c r="N27" s="201" t="s">
        <v>146</v>
      </c>
    </row>
    <row r="28" spans="1:14" ht="23.25" customHeight="1" x14ac:dyDescent="0.25">
      <c r="A28" s="176"/>
      <c r="B28" s="171"/>
      <c r="C28" s="172"/>
      <c r="D28" s="59" t="s">
        <v>11</v>
      </c>
      <c r="E28" s="3">
        <f t="shared" si="2"/>
        <v>21836.5</v>
      </c>
      <c r="F28" s="15">
        <v>3743.1</v>
      </c>
      <c r="G28" s="3">
        <v>2743.1</v>
      </c>
      <c r="H28" s="3">
        <v>2743.1</v>
      </c>
      <c r="I28" s="3">
        <v>6121</v>
      </c>
      <c r="J28" s="3">
        <v>6752.3</v>
      </c>
      <c r="K28" s="3">
        <v>2743.1</v>
      </c>
      <c r="L28" s="3">
        <v>2743.1</v>
      </c>
      <c r="M28" s="3">
        <v>3743.1</v>
      </c>
      <c r="N28" s="202"/>
    </row>
    <row r="29" spans="1:14" x14ac:dyDescent="0.25">
      <c r="A29" s="176"/>
      <c r="B29" s="171"/>
      <c r="C29" s="172"/>
      <c r="D29" s="59" t="s">
        <v>8</v>
      </c>
      <c r="E29" s="3">
        <f t="shared" si="2"/>
        <v>0</v>
      </c>
      <c r="F29" s="15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202"/>
    </row>
    <row r="30" spans="1:14" x14ac:dyDescent="0.25">
      <c r="A30" s="176"/>
      <c r="B30" s="171"/>
      <c r="C30" s="172"/>
      <c r="D30" s="59" t="s">
        <v>9</v>
      </c>
      <c r="E30" s="3">
        <f t="shared" si="2"/>
        <v>0</v>
      </c>
      <c r="F30" s="15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202"/>
    </row>
    <row r="31" spans="1:14" x14ac:dyDescent="0.25">
      <c r="A31" s="176"/>
      <c r="B31" s="171"/>
      <c r="C31" s="172"/>
      <c r="D31" s="59" t="s">
        <v>10</v>
      </c>
      <c r="E31" s="3">
        <f t="shared" si="2"/>
        <v>0</v>
      </c>
      <c r="F31" s="15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202"/>
    </row>
    <row r="32" spans="1:14" ht="22.5" customHeight="1" x14ac:dyDescent="0.25">
      <c r="A32" s="176" t="s">
        <v>239</v>
      </c>
      <c r="B32" s="204" t="s">
        <v>62</v>
      </c>
      <c r="C32" s="172" t="s">
        <v>200</v>
      </c>
      <c r="D32" s="59" t="s">
        <v>5</v>
      </c>
      <c r="E32" s="3">
        <f t="shared" si="2"/>
        <v>63695.6</v>
      </c>
      <c r="F32" s="15">
        <f>SUM(F33:F36)</f>
        <v>45817.1</v>
      </c>
      <c r="G32" s="3">
        <f t="shared" ref="G32:M32" si="26">SUM(G33:G36)</f>
        <v>17878.5</v>
      </c>
      <c r="H32" s="3">
        <f t="shared" ref="H32:J32" si="27">SUM(H33:H36)</f>
        <v>4783.6000000000004</v>
      </c>
      <c r="I32" s="3">
        <f t="shared" si="26"/>
        <v>0</v>
      </c>
      <c r="J32" s="3">
        <f t="shared" si="27"/>
        <v>0</v>
      </c>
      <c r="K32" s="3">
        <f t="shared" si="26"/>
        <v>0</v>
      </c>
      <c r="L32" s="3">
        <f t="shared" si="26"/>
        <v>0</v>
      </c>
      <c r="M32" s="3">
        <f t="shared" si="26"/>
        <v>0</v>
      </c>
      <c r="N32" s="202"/>
    </row>
    <row r="33" spans="1:14" ht="27.75" customHeight="1" x14ac:dyDescent="0.25">
      <c r="A33" s="176"/>
      <c r="B33" s="204"/>
      <c r="C33" s="172"/>
      <c r="D33" s="59" t="s">
        <v>11</v>
      </c>
      <c r="E33" s="3">
        <f t="shared" si="2"/>
        <v>0</v>
      </c>
      <c r="F33" s="15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202"/>
    </row>
    <row r="34" spans="1:14" x14ac:dyDescent="0.25">
      <c r="A34" s="176"/>
      <c r="B34" s="204"/>
      <c r="C34" s="172"/>
      <c r="D34" s="59" t="s">
        <v>8</v>
      </c>
      <c r="E34" s="3">
        <f t="shared" si="2"/>
        <v>63695.6</v>
      </c>
      <c r="F34" s="15">
        <f>SUM(F37:F45)</f>
        <v>45817.1</v>
      </c>
      <c r="G34" s="3">
        <f>SUM(G37:G45)</f>
        <v>17878.5</v>
      </c>
      <c r="H34" s="3">
        <f>SUM(H37:H45)</f>
        <v>4783.6000000000004</v>
      </c>
      <c r="I34" s="3">
        <v>0</v>
      </c>
      <c r="J34" s="3">
        <f>SUM(J37:J45)</f>
        <v>0</v>
      </c>
      <c r="K34" s="3">
        <v>0</v>
      </c>
      <c r="L34" s="3">
        <v>0</v>
      </c>
      <c r="M34" s="3">
        <v>0</v>
      </c>
      <c r="N34" s="202"/>
    </row>
    <row r="35" spans="1:14" x14ac:dyDescent="0.25">
      <c r="A35" s="176"/>
      <c r="B35" s="204"/>
      <c r="C35" s="172"/>
      <c r="D35" s="59" t="s">
        <v>9</v>
      </c>
      <c r="E35" s="3">
        <f t="shared" si="2"/>
        <v>0</v>
      </c>
      <c r="F35" s="15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202"/>
    </row>
    <row r="36" spans="1:14" x14ac:dyDescent="0.25">
      <c r="A36" s="176"/>
      <c r="B36" s="204"/>
      <c r="C36" s="172"/>
      <c r="D36" s="59" t="s">
        <v>10</v>
      </c>
      <c r="E36" s="3">
        <f t="shared" si="2"/>
        <v>0</v>
      </c>
      <c r="F36" s="15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202"/>
    </row>
    <row r="37" spans="1:14" ht="24" customHeight="1" x14ac:dyDescent="0.25">
      <c r="A37" s="61" t="s">
        <v>116</v>
      </c>
      <c r="B37" s="60" t="s">
        <v>108</v>
      </c>
      <c r="C37" s="60">
        <v>2023</v>
      </c>
      <c r="D37" s="59" t="s">
        <v>8</v>
      </c>
      <c r="E37" s="3">
        <f t="shared" si="2"/>
        <v>4870.7</v>
      </c>
      <c r="F37" s="15">
        <v>4870.7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202"/>
    </row>
    <row r="38" spans="1:14" ht="156" x14ac:dyDescent="0.25">
      <c r="A38" s="61" t="s">
        <v>117</v>
      </c>
      <c r="B38" s="60" t="s">
        <v>109</v>
      </c>
      <c r="C38" s="60" t="s">
        <v>69</v>
      </c>
      <c r="D38" s="59" t="s">
        <v>8</v>
      </c>
      <c r="E38" s="3">
        <f t="shared" si="2"/>
        <v>12722.9</v>
      </c>
      <c r="F38" s="15">
        <f>8722.9</f>
        <v>8722.9</v>
      </c>
      <c r="G38" s="3">
        <v>4000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202"/>
    </row>
    <row r="39" spans="1:14" ht="36" x14ac:dyDescent="0.25">
      <c r="A39" s="61" t="s">
        <v>118</v>
      </c>
      <c r="B39" s="60" t="s">
        <v>110</v>
      </c>
      <c r="C39" s="16">
        <v>2023</v>
      </c>
      <c r="D39" s="59" t="s">
        <v>8</v>
      </c>
      <c r="E39" s="15">
        <f t="shared" si="2"/>
        <v>8723.7000000000007</v>
      </c>
      <c r="F39" s="15">
        <f>8723.7</f>
        <v>8723.7000000000007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202"/>
    </row>
    <row r="40" spans="1:14" ht="24" x14ac:dyDescent="0.25">
      <c r="A40" s="61" t="s">
        <v>119</v>
      </c>
      <c r="B40" s="60" t="s">
        <v>111</v>
      </c>
      <c r="C40" s="60">
        <v>2023</v>
      </c>
      <c r="D40" s="59" t="s">
        <v>8</v>
      </c>
      <c r="E40" s="3">
        <f t="shared" si="2"/>
        <v>3000</v>
      </c>
      <c r="F40" s="15">
        <v>3000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202"/>
    </row>
    <row r="41" spans="1:14" ht="36" x14ac:dyDescent="0.25">
      <c r="A41" s="61" t="s">
        <v>120</v>
      </c>
      <c r="B41" s="60" t="s">
        <v>112</v>
      </c>
      <c r="C41" s="60" t="s">
        <v>69</v>
      </c>
      <c r="D41" s="59" t="s">
        <v>8</v>
      </c>
      <c r="E41" s="3">
        <f t="shared" si="2"/>
        <v>8878.2999999999993</v>
      </c>
      <c r="F41" s="15">
        <v>4999.8</v>
      </c>
      <c r="G41" s="3">
        <v>3878.5</v>
      </c>
      <c r="H41" s="3">
        <v>2920</v>
      </c>
      <c r="I41" s="3">
        <v>0</v>
      </c>
      <c r="J41" s="3"/>
      <c r="K41" s="3">
        <v>0</v>
      </c>
      <c r="L41" s="3">
        <v>0</v>
      </c>
      <c r="M41" s="3">
        <v>0</v>
      </c>
      <c r="N41" s="202"/>
    </row>
    <row r="42" spans="1:14" ht="24" x14ac:dyDescent="0.25">
      <c r="A42" s="61" t="s">
        <v>121</v>
      </c>
      <c r="B42" s="60" t="s">
        <v>113</v>
      </c>
      <c r="C42" s="60">
        <v>2023</v>
      </c>
      <c r="D42" s="59" t="s">
        <v>8</v>
      </c>
      <c r="E42" s="3">
        <f t="shared" si="2"/>
        <v>3000</v>
      </c>
      <c r="F42" s="15">
        <v>3000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202"/>
    </row>
    <row r="43" spans="1:14" ht="36" x14ac:dyDescent="0.25">
      <c r="A43" s="61" t="s">
        <v>122</v>
      </c>
      <c r="B43" s="60" t="s">
        <v>114</v>
      </c>
      <c r="C43" s="60" t="s">
        <v>69</v>
      </c>
      <c r="D43" s="59" t="s">
        <v>8</v>
      </c>
      <c r="E43" s="3">
        <f t="shared" si="2"/>
        <v>5000</v>
      </c>
      <c r="F43" s="15">
        <v>2500</v>
      </c>
      <c r="G43" s="3">
        <v>2500</v>
      </c>
      <c r="H43" s="3">
        <v>1863.6</v>
      </c>
      <c r="I43" s="3">
        <v>0</v>
      </c>
      <c r="J43" s="3"/>
      <c r="K43" s="3">
        <v>0</v>
      </c>
      <c r="L43" s="3">
        <v>0</v>
      </c>
      <c r="M43" s="3">
        <v>0</v>
      </c>
      <c r="N43" s="202"/>
    </row>
    <row r="44" spans="1:14" x14ac:dyDescent="0.25">
      <c r="A44" s="61" t="s">
        <v>123</v>
      </c>
      <c r="B44" s="60" t="s">
        <v>115</v>
      </c>
      <c r="C44" s="60">
        <v>2023</v>
      </c>
      <c r="D44" s="59" t="s">
        <v>8</v>
      </c>
      <c r="E44" s="3">
        <f t="shared" si="2"/>
        <v>10000</v>
      </c>
      <c r="F44" s="15">
        <v>10000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202"/>
    </row>
    <row r="45" spans="1:14" ht="24" x14ac:dyDescent="0.25">
      <c r="A45" s="61" t="s">
        <v>240</v>
      </c>
      <c r="B45" s="60" t="s">
        <v>241</v>
      </c>
      <c r="C45" s="60">
        <v>2024</v>
      </c>
      <c r="D45" s="59" t="s">
        <v>8</v>
      </c>
      <c r="E45" s="3">
        <f t="shared" si="2"/>
        <v>7500</v>
      </c>
      <c r="F45" s="15">
        <v>0</v>
      </c>
      <c r="G45" s="3">
        <v>7500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202"/>
    </row>
    <row r="46" spans="1:14" ht="21.75" customHeight="1" x14ac:dyDescent="0.25">
      <c r="A46" s="176" t="s">
        <v>68</v>
      </c>
      <c r="B46" s="204" t="s">
        <v>63</v>
      </c>
      <c r="C46" s="172" t="s">
        <v>200</v>
      </c>
      <c r="D46" s="59" t="s">
        <v>5</v>
      </c>
      <c r="E46" s="3">
        <f t="shared" si="2"/>
        <v>63695.6</v>
      </c>
      <c r="F46" s="15">
        <f>SUM(F47:F50)</f>
        <v>45817.1</v>
      </c>
      <c r="G46" s="3">
        <f t="shared" ref="G46:M46" si="28">SUM(G47:G50)</f>
        <v>17878.5</v>
      </c>
      <c r="H46" s="3">
        <f t="shared" ref="H46:J46" si="29">SUM(H47:H50)</f>
        <v>4783.6000000000004</v>
      </c>
      <c r="I46" s="3">
        <f t="shared" si="28"/>
        <v>0</v>
      </c>
      <c r="J46" s="3">
        <f t="shared" si="29"/>
        <v>0</v>
      </c>
      <c r="K46" s="3">
        <f t="shared" si="28"/>
        <v>0</v>
      </c>
      <c r="L46" s="3">
        <f t="shared" si="28"/>
        <v>0</v>
      </c>
      <c r="M46" s="3">
        <f t="shared" si="28"/>
        <v>0</v>
      </c>
      <c r="N46" s="202"/>
    </row>
    <row r="47" spans="1:14" ht="26.25" customHeight="1" x14ac:dyDescent="0.25">
      <c r="A47" s="176"/>
      <c r="B47" s="204"/>
      <c r="C47" s="172"/>
      <c r="D47" s="59" t="s">
        <v>11</v>
      </c>
      <c r="E47" s="3">
        <f t="shared" si="2"/>
        <v>63695.6</v>
      </c>
      <c r="F47" s="15">
        <f>SUM(F51:F58)</f>
        <v>45817.1</v>
      </c>
      <c r="G47" s="3">
        <f>SUM(G51:G59)</f>
        <v>17878.5</v>
      </c>
      <c r="H47" s="3">
        <f>SUM(H51:H59)</f>
        <v>4783.6000000000004</v>
      </c>
      <c r="I47" s="3">
        <v>0</v>
      </c>
      <c r="J47" s="3">
        <f>SUM(J51:J59)</f>
        <v>0</v>
      </c>
      <c r="K47" s="3">
        <v>0</v>
      </c>
      <c r="L47" s="3">
        <v>0</v>
      </c>
      <c r="M47" s="3">
        <v>0</v>
      </c>
      <c r="N47" s="202"/>
    </row>
    <row r="48" spans="1:14" ht="27" customHeight="1" x14ac:dyDescent="0.25">
      <c r="A48" s="176"/>
      <c r="B48" s="204"/>
      <c r="C48" s="172"/>
      <c r="D48" s="59" t="s">
        <v>8</v>
      </c>
      <c r="E48" s="3">
        <f t="shared" si="2"/>
        <v>0</v>
      </c>
      <c r="F48" s="15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202"/>
    </row>
    <row r="49" spans="1:14" ht="28.5" customHeight="1" x14ac:dyDescent="0.25">
      <c r="A49" s="176"/>
      <c r="B49" s="204"/>
      <c r="C49" s="172"/>
      <c r="D49" s="59" t="s">
        <v>9</v>
      </c>
      <c r="E49" s="3">
        <f t="shared" si="2"/>
        <v>0</v>
      </c>
      <c r="F49" s="15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202"/>
    </row>
    <row r="50" spans="1:14" ht="27" customHeight="1" x14ac:dyDescent="0.25">
      <c r="A50" s="176"/>
      <c r="B50" s="204"/>
      <c r="C50" s="172"/>
      <c r="D50" s="59" t="s">
        <v>10</v>
      </c>
      <c r="E50" s="3">
        <f t="shared" si="2"/>
        <v>0</v>
      </c>
      <c r="F50" s="15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202"/>
    </row>
    <row r="51" spans="1:14" ht="24" customHeight="1" x14ac:dyDescent="0.25">
      <c r="A51" s="61" t="s">
        <v>124</v>
      </c>
      <c r="B51" s="60" t="s">
        <v>108</v>
      </c>
      <c r="C51" s="60">
        <v>2023</v>
      </c>
      <c r="D51" s="59" t="s">
        <v>11</v>
      </c>
      <c r="E51" s="3">
        <f t="shared" si="2"/>
        <v>4870.7</v>
      </c>
      <c r="F51" s="15">
        <v>4870.7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202"/>
    </row>
    <row r="52" spans="1:14" ht="156" x14ac:dyDescent="0.25">
      <c r="A52" s="61" t="s">
        <v>125</v>
      </c>
      <c r="B52" s="60" t="s">
        <v>109</v>
      </c>
      <c r="C52" s="60" t="s">
        <v>69</v>
      </c>
      <c r="D52" s="59" t="s">
        <v>11</v>
      </c>
      <c r="E52" s="3">
        <f t="shared" si="2"/>
        <v>12722.9</v>
      </c>
      <c r="F52" s="15">
        <v>8722.9</v>
      </c>
      <c r="G52" s="3">
        <v>4000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202"/>
    </row>
    <row r="53" spans="1:14" ht="36" x14ac:dyDescent="0.25">
      <c r="A53" s="61" t="s">
        <v>126</v>
      </c>
      <c r="B53" s="60" t="s">
        <v>110</v>
      </c>
      <c r="C53" s="60">
        <v>2023</v>
      </c>
      <c r="D53" s="59" t="s">
        <v>11</v>
      </c>
      <c r="E53" s="3">
        <f t="shared" si="2"/>
        <v>8723.7000000000007</v>
      </c>
      <c r="F53" s="15">
        <f>8723.7</f>
        <v>8723.7000000000007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202"/>
    </row>
    <row r="54" spans="1:14" ht="24" x14ac:dyDescent="0.25">
      <c r="A54" s="61" t="s">
        <v>127</v>
      </c>
      <c r="B54" s="60" t="s">
        <v>111</v>
      </c>
      <c r="C54" s="60">
        <v>2023</v>
      </c>
      <c r="D54" s="59" t="s">
        <v>11</v>
      </c>
      <c r="E54" s="3">
        <f t="shared" si="2"/>
        <v>3000</v>
      </c>
      <c r="F54" s="15">
        <v>3000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202"/>
    </row>
    <row r="55" spans="1:14" ht="36" x14ac:dyDescent="0.25">
      <c r="A55" s="61" t="s">
        <v>128</v>
      </c>
      <c r="B55" s="60" t="s">
        <v>112</v>
      </c>
      <c r="C55" s="60" t="s">
        <v>69</v>
      </c>
      <c r="D55" s="59" t="s">
        <v>11</v>
      </c>
      <c r="E55" s="3">
        <f t="shared" si="2"/>
        <v>8878.2999999999993</v>
      </c>
      <c r="F55" s="15">
        <v>4999.8</v>
      </c>
      <c r="G55" s="3">
        <v>3878.5</v>
      </c>
      <c r="H55" s="3">
        <v>2920</v>
      </c>
      <c r="I55" s="3">
        <v>0</v>
      </c>
      <c r="J55" s="3"/>
      <c r="K55" s="3">
        <v>0</v>
      </c>
      <c r="L55" s="3">
        <v>0</v>
      </c>
      <c r="M55" s="3">
        <v>0</v>
      </c>
      <c r="N55" s="202"/>
    </row>
    <row r="56" spans="1:14" ht="24" x14ac:dyDescent="0.25">
      <c r="A56" s="61" t="s">
        <v>129</v>
      </c>
      <c r="B56" s="60" t="s">
        <v>113</v>
      </c>
      <c r="C56" s="60">
        <v>2023</v>
      </c>
      <c r="D56" s="59" t="s">
        <v>11</v>
      </c>
      <c r="E56" s="3">
        <f t="shared" si="2"/>
        <v>3000</v>
      </c>
      <c r="F56" s="15">
        <v>3000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202"/>
    </row>
    <row r="57" spans="1:14" ht="36" x14ac:dyDescent="0.25">
      <c r="A57" s="61" t="s">
        <v>130</v>
      </c>
      <c r="B57" s="60" t="s">
        <v>114</v>
      </c>
      <c r="C57" s="60" t="s">
        <v>69</v>
      </c>
      <c r="D57" s="59" t="s">
        <v>11</v>
      </c>
      <c r="E57" s="3">
        <f t="shared" si="2"/>
        <v>5000</v>
      </c>
      <c r="F57" s="15">
        <v>2500</v>
      </c>
      <c r="G57" s="3">
        <v>2500</v>
      </c>
      <c r="H57" s="3">
        <v>1863.6</v>
      </c>
      <c r="I57" s="3">
        <v>0</v>
      </c>
      <c r="J57" s="3"/>
      <c r="K57" s="3">
        <v>0</v>
      </c>
      <c r="L57" s="3">
        <v>0</v>
      </c>
      <c r="M57" s="3">
        <v>0</v>
      </c>
      <c r="N57" s="202"/>
    </row>
    <row r="58" spans="1:14" x14ac:dyDescent="0.25">
      <c r="A58" s="61" t="s">
        <v>131</v>
      </c>
      <c r="B58" s="60" t="s">
        <v>115</v>
      </c>
      <c r="C58" s="60">
        <v>2023</v>
      </c>
      <c r="D58" s="59" t="s">
        <v>11</v>
      </c>
      <c r="E58" s="3">
        <f t="shared" si="2"/>
        <v>10000</v>
      </c>
      <c r="F58" s="15">
        <v>10000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202"/>
    </row>
    <row r="59" spans="1:14" ht="24" x14ac:dyDescent="0.25">
      <c r="A59" s="61" t="s">
        <v>242</v>
      </c>
      <c r="B59" s="60" t="s">
        <v>241</v>
      </c>
      <c r="C59" s="60">
        <v>2024</v>
      </c>
      <c r="D59" s="59" t="s">
        <v>11</v>
      </c>
      <c r="E59" s="3">
        <f t="shared" si="2"/>
        <v>7500</v>
      </c>
      <c r="F59" s="15">
        <v>0</v>
      </c>
      <c r="G59" s="3">
        <v>7500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203"/>
    </row>
    <row r="60" spans="1:14" ht="30" customHeight="1" x14ac:dyDescent="0.25">
      <c r="A60" s="176" t="s">
        <v>246</v>
      </c>
      <c r="B60" s="180" t="s">
        <v>247</v>
      </c>
      <c r="C60" s="172">
        <v>2024</v>
      </c>
      <c r="D60" s="59" t="s">
        <v>5</v>
      </c>
      <c r="E60" s="3">
        <f t="shared" si="2"/>
        <v>15000</v>
      </c>
      <c r="F60" s="15">
        <f>SUM(F61:F64)</f>
        <v>0</v>
      </c>
      <c r="G60" s="3">
        <f t="shared" ref="G60:M60" si="30">SUM(G61:G64)</f>
        <v>15000</v>
      </c>
      <c r="H60" s="3">
        <f t="shared" ref="H60:J60" si="31">SUM(H61:H64)</f>
        <v>8136.9</v>
      </c>
      <c r="I60" s="3">
        <f t="shared" si="30"/>
        <v>0</v>
      </c>
      <c r="J60" s="3">
        <f t="shared" si="31"/>
        <v>0</v>
      </c>
      <c r="K60" s="3">
        <f t="shared" si="30"/>
        <v>0</v>
      </c>
      <c r="L60" s="3">
        <f t="shared" si="30"/>
        <v>0</v>
      </c>
      <c r="M60" s="3">
        <f t="shared" si="30"/>
        <v>0</v>
      </c>
      <c r="N60" s="185" t="s">
        <v>144</v>
      </c>
    </row>
    <row r="61" spans="1:14" ht="32.25" customHeight="1" x14ac:dyDescent="0.25">
      <c r="A61" s="176"/>
      <c r="B61" s="180"/>
      <c r="C61" s="172"/>
      <c r="D61" s="59" t="s">
        <v>11</v>
      </c>
      <c r="E61" s="3">
        <f t="shared" si="2"/>
        <v>0</v>
      </c>
      <c r="F61" s="15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178"/>
    </row>
    <row r="62" spans="1:14" ht="22.5" customHeight="1" x14ac:dyDescent="0.25">
      <c r="A62" s="176"/>
      <c r="B62" s="180"/>
      <c r="C62" s="172"/>
      <c r="D62" s="59" t="s">
        <v>8</v>
      </c>
      <c r="E62" s="3">
        <f t="shared" si="2"/>
        <v>15000</v>
      </c>
      <c r="F62" s="15">
        <f>F65</f>
        <v>0</v>
      </c>
      <c r="G62" s="3">
        <f>G65</f>
        <v>15000</v>
      </c>
      <c r="H62" s="3">
        <f>H65</f>
        <v>8136.9</v>
      </c>
      <c r="I62" s="3">
        <v>0</v>
      </c>
      <c r="J62" s="3">
        <f>J65</f>
        <v>0</v>
      </c>
      <c r="K62" s="3">
        <v>0</v>
      </c>
      <c r="L62" s="3">
        <v>0</v>
      </c>
      <c r="M62" s="3">
        <v>0</v>
      </c>
      <c r="N62" s="178"/>
    </row>
    <row r="63" spans="1:14" x14ac:dyDescent="0.25">
      <c r="A63" s="176"/>
      <c r="B63" s="180"/>
      <c r="C63" s="172"/>
      <c r="D63" s="59" t="s">
        <v>9</v>
      </c>
      <c r="E63" s="3">
        <f t="shared" si="2"/>
        <v>0</v>
      </c>
      <c r="F63" s="15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178"/>
    </row>
    <row r="64" spans="1:14" x14ac:dyDescent="0.25">
      <c r="A64" s="176"/>
      <c r="B64" s="180"/>
      <c r="C64" s="172"/>
      <c r="D64" s="59" t="s">
        <v>10</v>
      </c>
      <c r="E64" s="3">
        <f t="shared" si="2"/>
        <v>0</v>
      </c>
      <c r="F64" s="15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178"/>
    </row>
    <row r="65" spans="1:14" ht="36" x14ac:dyDescent="0.25">
      <c r="A65" s="61" t="s">
        <v>248</v>
      </c>
      <c r="B65" s="60" t="s">
        <v>249</v>
      </c>
      <c r="C65" s="60">
        <v>2024</v>
      </c>
      <c r="D65" s="59" t="s">
        <v>8</v>
      </c>
      <c r="E65" s="3">
        <f t="shared" si="2"/>
        <v>15000</v>
      </c>
      <c r="F65" s="15">
        <v>0</v>
      </c>
      <c r="G65" s="3">
        <v>15000</v>
      </c>
      <c r="H65" s="3">
        <v>8136.9</v>
      </c>
      <c r="I65" s="3">
        <v>0</v>
      </c>
      <c r="J65" s="3"/>
      <c r="K65" s="3">
        <v>0</v>
      </c>
      <c r="L65" s="3">
        <v>0</v>
      </c>
      <c r="M65" s="3">
        <v>0</v>
      </c>
      <c r="N65" s="175"/>
    </row>
    <row r="66" spans="1:14" ht="33.75" customHeight="1" x14ac:dyDescent="0.25">
      <c r="A66" s="176" t="s">
        <v>417</v>
      </c>
      <c r="B66" s="180" t="s">
        <v>418</v>
      </c>
      <c r="C66" s="172">
        <v>2025</v>
      </c>
      <c r="D66" s="81" t="s">
        <v>5</v>
      </c>
      <c r="E66" s="3">
        <f t="shared" si="2"/>
        <v>40000</v>
      </c>
      <c r="F66" s="15">
        <f>SUM(F67:F70)</f>
        <v>0</v>
      </c>
      <c r="G66" s="3">
        <f t="shared" ref="G66:M66" si="32">SUM(G67:G70)</f>
        <v>0</v>
      </c>
      <c r="H66" s="3">
        <f t="shared" si="32"/>
        <v>0</v>
      </c>
      <c r="I66" s="3">
        <f t="shared" si="32"/>
        <v>40000</v>
      </c>
      <c r="J66" s="3">
        <f t="shared" ref="J66" si="33">SUM(J67:J70)</f>
        <v>0</v>
      </c>
      <c r="K66" s="3">
        <f t="shared" si="32"/>
        <v>0</v>
      </c>
      <c r="L66" s="3">
        <f t="shared" si="32"/>
        <v>0</v>
      </c>
      <c r="M66" s="3">
        <f t="shared" si="32"/>
        <v>0</v>
      </c>
      <c r="N66" s="191" t="s">
        <v>144</v>
      </c>
    </row>
    <row r="67" spans="1:14" ht="32.25" customHeight="1" x14ac:dyDescent="0.25">
      <c r="A67" s="176"/>
      <c r="B67" s="180"/>
      <c r="C67" s="172"/>
      <c r="D67" s="81" t="s">
        <v>11</v>
      </c>
      <c r="E67" s="3">
        <f t="shared" si="2"/>
        <v>0</v>
      </c>
      <c r="F67" s="15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191"/>
    </row>
    <row r="68" spans="1:14" ht="22.5" customHeight="1" x14ac:dyDescent="0.25">
      <c r="A68" s="176"/>
      <c r="B68" s="180"/>
      <c r="C68" s="172"/>
      <c r="D68" s="81" t="s">
        <v>8</v>
      </c>
      <c r="E68" s="3">
        <f t="shared" si="2"/>
        <v>40000</v>
      </c>
      <c r="F68" s="15">
        <f>F71</f>
        <v>0</v>
      </c>
      <c r="G68" s="3">
        <f>G71</f>
        <v>0</v>
      </c>
      <c r="H68" s="3">
        <f>H71</f>
        <v>0</v>
      </c>
      <c r="I68" s="3">
        <v>40000</v>
      </c>
      <c r="J68" s="3">
        <f>J71</f>
        <v>0</v>
      </c>
      <c r="K68" s="3">
        <v>0</v>
      </c>
      <c r="L68" s="3">
        <v>0</v>
      </c>
      <c r="M68" s="3">
        <v>0</v>
      </c>
      <c r="N68" s="191"/>
    </row>
    <row r="69" spans="1:14" ht="33.75" customHeight="1" x14ac:dyDescent="0.25">
      <c r="A69" s="176"/>
      <c r="B69" s="180"/>
      <c r="C69" s="172"/>
      <c r="D69" s="81" t="s">
        <v>9</v>
      </c>
      <c r="E69" s="3">
        <f t="shared" si="2"/>
        <v>0</v>
      </c>
      <c r="F69" s="15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191"/>
    </row>
    <row r="70" spans="1:14" ht="34.5" customHeight="1" x14ac:dyDescent="0.25">
      <c r="A70" s="176"/>
      <c r="B70" s="180"/>
      <c r="C70" s="172"/>
      <c r="D70" s="81" t="s">
        <v>10</v>
      </c>
      <c r="E70" s="3">
        <f t="shared" si="2"/>
        <v>0</v>
      </c>
      <c r="F70" s="15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191"/>
    </row>
    <row r="71" spans="1:14" x14ac:dyDescent="0.25">
      <c r="I71" s="5"/>
    </row>
    <row r="72" spans="1:14" x14ac:dyDescent="0.25">
      <c r="I72" s="5"/>
    </row>
    <row r="73" spans="1:14" x14ac:dyDescent="0.25">
      <c r="I73" s="5"/>
    </row>
    <row r="74" spans="1:14" x14ac:dyDescent="0.25">
      <c r="I74" s="5"/>
    </row>
    <row r="75" spans="1:14" x14ac:dyDescent="0.25">
      <c r="I75" s="5"/>
    </row>
    <row r="76" spans="1:14" x14ac:dyDescent="0.25">
      <c r="I76" s="5"/>
    </row>
    <row r="77" spans="1:14" x14ac:dyDescent="0.25">
      <c r="I77" s="5"/>
    </row>
    <row r="78" spans="1:14" x14ac:dyDescent="0.25">
      <c r="I78" s="5"/>
    </row>
    <row r="79" spans="1:14" x14ac:dyDescent="0.25">
      <c r="I79" s="5"/>
    </row>
    <row r="80" spans="1:14" x14ac:dyDescent="0.25">
      <c r="I80" s="5"/>
    </row>
    <row r="81" spans="9:9" x14ac:dyDescent="0.25">
      <c r="I81" s="5"/>
    </row>
    <row r="82" spans="9:9" x14ac:dyDescent="0.25">
      <c r="I82" s="5"/>
    </row>
    <row r="83" spans="9:9" x14ac:dyDescent="0.25">
      <c r="I83" s="5"/>
    </row>
    <row r="84" spans="9:9" x14ac:dyDescent="0.25">
      <c r="I84" s="5"/>
    </row>
    <row r="85" spans="9:9" x14ac:dyDescent="0.25">
      <c r="I85" s="5"/>
    </row>
    <row r="86" spans="9:9" x14ac:dyDescent="0.25">
      <c r="I86" s="5"/>
    </row>
    <row r="87" spans="9:9" x14ac:dyDescent="0.25">
      <c r="I87" s="5"/>
    </row>
    <row r="88" spans="9:9" x14ac:dyDescent="0.25">
      <c r="I88" s="5"/>
    </row>
    <row r="89" spans="9:9" x14ac:dyDescent="0.25">
      <c r="I89" s="5"/>
    </row>
    <row r="90" spans="9:9" x14ac:dyDescent="0.25">
      <c r="I90" s="5"/>
    </row>
    <row r="91" spans="9:9" x14ac:dyDescent="0.25">
      <c r="I91" s="5"/>
    </row>
    <row r="92" spans="9:9" x14ac:dyDescent="0.25">
      <c r="I92" s="5"/>
    </row>
    <row r="93" spans="9:9" x14ac:dyDescent="0.25">
      <c r="I93" s="5"/>
    </row>
    <row r="94" spans="9:9" x14ac:dyDescent="0.25">
      <c r="I94" s="5"/>
    </row>
    <row r="95" spans="9:9" x14ac:dyDescent="0.25">
      <c r="I95" s="5"/>
    </row>
    <row r="96" spans="9:9" x14ac:dyDescent="0.25">
      <c r="I96" s="5"/>
    </row>
    <row r="97" spans="9:9" x14ac:dyDescent="0.25">
      <c r="I97" s="5"/>
    </row>
    <row r="98" spans="9:9" x14ac:dyDescent="0.25">
      <c r="I98" s="5"/>
    </row>
    <row r="99" spans="9:9" x14ac:dyDescent="0.25">
      <c r="I99" s="5"/>
    </row>
    <row r="100" spans="9:9" x14ac:dyDescent="0.25">
      <c r="I100" s="5"/>
    </row>
  </sheetData>
  <mergeCells count="40">
    <mergeCell ref="A66:A70"/>
    <mergeCell ref="B66:B70"/>
    <mergeCell ref="C66:C70"/>
    <mergeCell ref="N66:N70"/>
    <mergeCell ref="A2:N2"/>
    <mergeCell ref="A4:A5"/>
    <mergeCell ref="B4:B5"/>
    <mergeCell ref="C4:C5"/>
    <mergeCell ref="D4:M4"/>
    <mergeCell ref="N4:N5"/>
    <mergeCell ref="A7:A11"/>
    <mergeCell ref="B7:B11"/>
    <mergeCell ref="C7:C11"/>
    <mergeCell ref="N7:N11"/>
    <mergeCell ref="A12:A16"/>
    <mergeCell ref="B12:B16"/>
    <mergeCell ref="A22:A26"/>
    <mergeCell ref="C12:C16"/>
    <mergeCell ref="N12:N16"/>
    <mergeCell ref="A17:A21"/>
    <mergeCell ref="B17:B21"/>
    <mergeCell ref="C17:C21"/>
    <mergeCell ref="N17:N21"/>
    <mergeCell ref="B22:B26"/>
    <mergeCell ref="C22:C26"/>
    <mergeCell ref="N22:N26"/>
    <mergeCell ref="A60:A64"/>
    <mergeCell ref="B60:B64"/>
    <mergeCell ref="C60:C64"/>
    <mergeCell ref="N60:N65"/>
    <mergeCell ref="A27:A31"/>
    <mergeCell ref="B27:B31"/>
    <mergeCell ref="C27:C31"/>
    <mergeCell ref="N27:N59"/>
    <mergeCell ref="A32:A36"/>
    <mergeCell ref="B32:B36"/>
    <mergeCell ref="C32:C36"/>
    <mergeCell ref="A46:A50"/>
    <mergeCell ref="B46:B50"/>
    <mergeCell ref="C46:C50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7"/>
  <sheetViews>
    <sheetView topLeftCell="A74" zoomScale="89" zoomScaleNormal="89" workbookViewId="0">
      <selection activeCell="I84" sqref="I84:I93"/>
    </sheetView>
  </sheetViews>
  <sheetFormatPr defaultColWidth="8.85546875" defaultRowHeight="15" x14ac:dyDescent="0.25"/>
  <cols>
    <col min="1" max="1" width="6.42578125" style="8" customWidth="1"/>
    <col min="2" max="2" width="26.7109375" style="2" customWidth="1"/>
    <col min="3" max="3" width="10.140625" style="2" customWidth="1"/>
    <col min="4" max="4" width="8.7109375" style="2" customWidth="1"/>
    <col min="5" max="5" width="14.42578125" style="5" customWidth="1"/>
    <col min="6" max="7" width="13.140625" style="5" bestFit="1" customWidth="1"/>
    <col min="8" max="8" width="13.140625" style="5" customWidth="1"/>
    <col min="9" max="9" width="14.42578125" style="91" customWidth="1"/>
    <col min="10" max="10" width="13.140625" style="5" customWidth="1"/>
    <col min="11" max="12" width="13.140625" style="91" bestFit="1" customWidth="1"/>
    <col min="13" max="13" width="13.140625" style="5" bestFit="1" customWidth="1"/>
    <col min="14" max="14" width="12.140625" style="6" customWidth="1"/>
    <col min="15" max="15" width="12.7109375" style="1" customWidth="1"/>
    <col min="16" max="16384" width="8.85546875" style="1"/>
  </cols>
  <sheetData>
    <row r="1" spans="1:15" s="2" customFormat="1" ht="8.25" customHeight="1" x14ac:dyDescent="0.25">
      <c r="A1" s="10"/>
      <c r="E1" s="5"/>
      <c r="F1" s="5"/>
      <c r="G1" s="5"/>
      <c r="H1" s="5"/>
      <c r="I1" s="91"/>
      <c r="J1" s="5"/>
      <c r="K1" s="91"/>
      <c r="L1" s="91"/>
      <c r="M1" s="5"/>
      <c r="N1" s="6"/>
    </row>
    <row r="2" spans="1:15" s="2" customFormat="1" ht="18.75" x14ac:dyDescent="0.25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s="2" customFormat="1" ht="18.75" x14ac:dyDescent="0.25">
      <c r="A3" s="10"/>
      <c r="E3" s="5"/>
      <c r="F3" s="5"/>
      <c r="G3" s="5"/>
      <c r="H3" s="5"/>
      <c r="I3" s="91"/>
      <c r="J3" s="5"/>
      <c r="K3" s="91"/>
      <c r="L3" s="91"/>
      <c r="M3" s="5"/>
      <c r="N3" s="6"/>
    </row>
    <row r="4" spans="1:15" s="2" customFormat="1" ht="38.450000000000003" customHeight="1" x14ac:dyDescent="0.25">
      <c r="A4" s="170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/>
      <c r="H4" s="172"/>
      <c r="I4" s="172"/>
      <c r="J4" s="172"/>
      <c r="K4" s="172"/>
      <c r="L4" s="172"/>
      <c r="M4" s="172"/>
      <c r="N4" s="172" t="s">
        <v>4</v>
      </c>
    </row>
    <row r="5" spans="1:15" s="2" customFormat="1" ht="57" customHeight="1" x14ac:dyDescent="0.25">
      <c r="A5" s="170"/>
      <c r="B5" s="172"/>
      <c r="C5" s="172"/>
      <c r="D5" s="54" t="s">
        <v>356</v>
      </c>
      <c r="E5" s="11" t="s">
        <v>393</v>
      </c>
      <c r="F5" s="12">
        <v>2023</v>
      </c>
      <c r="G5" s="12">
        <v>2024</v>
      </c>
      <c r="H5" s="12" t="s">
        <v>391</v>
      </c>
      <c r="I5" s="92" t="s">
        <v>493</v>
      </c>
      <c r="J5" s="12" t="s">
        <v>478</v>
      </c>
      <c r="K5" s="12">
        <v>2026</v>
      </c>
      <c r="L5" s="12">
        <v>2027</v>
      </c>
      <c r="M5" s="12">
        <v>2028</v>
      </c>
      <c r="N5" s="172"/>
    </row>
    <row r="6" spans="1:15" s="2" customFormat="1" ht="15" customHeight="1" x14ac:dyDescent="0.25">
      <c r="A6" s="31">
        <v>1</v>
      </c>
      <c r="B6" s="24">
        <v>2</v>
      </c>
      <c r="C6" s="24">
        <v>3</v>
      </c>
      <c r="D6" s="24">
        <v>4</v>
      </c>
      <c r="E6" s="13">
        <v>5</v>
      </c>
      <c r="F6" s="13">
        <v>6</v>
      </c>
      <c r="G6" s="13">
        <v>7</v>
      </c>
      <c r="H6" s="13" t="s">
        <v>392</v>
      </c>
      <c r="I6" s="93">
        <v>8</v>
      </c>
      <c r="J6" s="13" t="s">
        <v>460</v>
      </c>
      <c r="K6" s="13">
        <v>9</v>
      </c>
      <c r="L6" s="13">
        <v>10</v>
      </c>
      <c r="M6" s="13">
        <v>11</v>
      </c>
      <c r="N6" s="17">
        <v>13</v>
      </c>
    </row>
    <row r="7" spans="1:15" x14ac:dyDescent="0.25">
      <c r="A7" s="210">
        <v>3</v>
      </c>
      <c r="B7" s="211" t="s">
        <v>18</v>
      </c>
      <c r="C7" s="211" t="s">
        <v>6</v>
      </c>
      <c r="D7" s="46" t="s">
        <v>5</v>
      </c>
      <c r="E7" s="47">
        <f>SUM(E8:E11)</f>
        <v>12766060.499999998</v>
      </c>
      <c r="F7" s="48">
        <f>SUM(F8:F11)</f>
        <v>2008560.5999999999</v>
      </c>
      <c r="G7" s="48">
        <f>SUM(G8:G11)</f>
        <v>2242084.7000000002</v>
      </c>
      <c r="H7" s="48">
        <f>SUM(H8:H11)</f>
        <v>2118136.2999999998</v>
      </c>
      <c r="I7" s="157">
        <f t="shared" ref="I7:M7" si="0">SUM(I8:I11)</f>
        <v>2411930</v>
      </c>
      <c r="J7" s="48">
        <f>SUM(J8:J11)</f>
        <v>1439033</v>
      </c>
      <c r="K7" s="48">
        <f t="shared" si="0"/>
        <v>2303101.7999999998</v>
      </c>
      <c r="L7" s="48">
        <f t="shared" si="0"/>
        <v>2287747.6999999997</v>
      </c>
      <c r="M7" s="48">
        <f t="shared" si="0"/>
        <v>1512635.7</v>
      </c>
      <c r="N7" s="211"/>
      <c r="O7" s="85">
        <f>F7+G7+I7+K7+L7+M7-E7</f>
        <v>0</v>
      </c>
    </row>
    <row r="8" spans="1:15" x14ac:dyDescent="0.25">
      <c r="A8" s="210"/>
      <c r="B8" s="211"/>
      <c r="C8" s="211"/>
      <c r="D8" s="46" t="s">
        <v>11</v>
      </c>
      <c r="E8" s="47">
        <f>F8+G8+I8+K8+L8+M8</f>
        <v>10741273.899999999</v>
      </c>
      <c r="F8" s="48">
        <f t="shared" ref="F8:M11" si="1">F13+F64+F115</f>
        <v>1621925.9999999998</v>
      </c>
      <c r="G8" s="47">
        <f>G13+G64+G115</f>
        <v>1849410.8</v>
      </c>
      <c r="H8" s="47">
        <f t="shared" si="1"/>
        <v>1807604.7</v>
      </c>
      <c r="I8" s="158">
        <f t="shared" si="1"/>
        <v>2250719.9</v>
      </c>
      <c r="J8" s="47">
        <f t="shared" si="1"/>
        <v>1331446.7</v>
      </c>
      <c r="K8" s="47">
        <f t="shared" si="1"/>
        <v>1804254.2</v>
      </c>
      <c r="L8" s="47">
        <f t="shared" si="1"/>
        <v>1773450.7999999998</v>
      </c>
      <c r="M8" s="48">
        <f t="shared" si="1"/>
        <v>1441512.2</v>
      </c>
      <c r="N8" s="211"/>
    </row>
    <row r="9" spans="1:15" x14ac:dyDescent="0.25">
      <c r="A9" s="210"/>
      <c r="B9" s="211"/>
      <c r="C9" s="211"/>
      <c r="D9" s="46" t="s">
        <v>8</v>
      </c>
      <c r="E9" s="47">
        <f t="shared" ref="E9:E72" si="2">F9+G9+I9+K9+L9+M9</f>
        <v>2024786.6</v>
      </c>
      <c r="F9" s="48">
        <f t="shared" si="1"/>
        <v>386634.60000000003</v>
      </c>
      <c r="G9" s="47">
        <f t="shared" si="1"/>
        <v>392673.89999999997</v>
      </c>
      <c r="H9" s="47">
        <f t="shared" si="1"/>
        <v>310531.59999999998</v>
      </c>
      <c r="I9" s="158">
        <f t="shared" si="1"/>
        <v>161210.1</v>
      </c>
      <c r="J9" s="47">
        <f t="shared" si="1"/>
        <v>107586.3</v>
      </c>
      <c r="K9" s="47">
        <f t="shared" si="1"/>
        <v>498847.6</v>
      </c>
      <c r="L9" s="47">
        <f t="shared" si="1"/>
        <v>514296.9</v>
      </c>
      <c r="M9" s="48">
        <f t="shared" si="1"/>
        <v>71123.5</v>
      </c>
      <c r="N9" s="211"/>
    </row>
    <row r="10" spans="1:15" x14ac:dyDescent="0.25">
      <c r="A10" s="210"/>
      <c r="B10" s="211"/>
      <c r="C10" s="211"/>
      <c r="D10" s="46" t="s">
        <v>9</v>
      </c>
      <c r="E10" s="47">
        <f t="shared" si="2"/>
        <v>0</v>
      </c>
      <c r="F10" s="49">
        <f t="shared" si="1"/>
        <v>0</v>
      </c>
      <c r="G10" s="47">
        <f t="shared" si="1"/>
        <v>0</v>
      </c>
      <c r="H10" s="47">
        <f t="shared" si="1"/>
        <v>0</v>
      </c>
      <c r="I10" s="158">
        <f t="shared" si="1"/>
        <v>0</v>
      </c>
      <c r="J10" s="47">
        <f t="shared" si="1"/>
        <v>0</v>
      </c>
      <c r="K10" s="47">
        <f t="shared" si="1"/>
        <v>0</v>
      </c>
      <c r="L10" s="47">
        <f t="shared" si="1"/>
        <v>0</v>
      </c>
      <c r="M10" s="49">
        <f t="shared" si="1"/>
        <v>0</v>
      </c>
      <c r="N10" s="211"/>
    </row>
    <row r="11" spans="1:15" x14ac:dyDescent="0.25">
      <c r="A11" s="210"/>
      <c r="B11" s="211"/>
      <c r="C11" s="211"/>
      <c r="D11" s="46" t="s">
        <v>10</v>
      </c>
      <c r="E11" s="47">
        <f t="shared" si="2"/>
        <v>0</v>
      </c>
      <c r="F11" s="49">
        <f t="shared" si="1"/>
        <v>0</v>
      </c>
      <c r="G11" s="47">
        <f t="shared" si="1"/>
        <v>0</v>
      </c>
      <c r="H11" s="47">
        <f t="shared" si="1"/>
        <v>0</v>
      </c>
      <c r="I11" s="158">
        <f t="shared" si="1"/>
        <v>0</v>
      </c>
      <c r="J11" s="47">
        <f t="shared" si="1"/>
        <v>0</v>
      </c>
      <c r="K11" s="47">
        <f t="shared" si="1"/>
        <v>0</v>
      </c>
      <c r="L11" s="47">
        <f t="shared" si="1"/>
        <v>0</v>
      </c>
      <c r="M11" s="49">
        <f t="shared" si="1"/>
        <v>0</v>
      </c>
      <c r="N11" s="211"/>
    </row>
    <row r="12" spans="1:15" ht="15" customHeight="1" x14ac:dyDescent="0.25">
      <c r="A12" s="208" t="s">
        <v>19</v>
      </c>
      <c r="B12" s="171" t="s">
        <v>41</v>
      </c>
      <c r="C12" s="171" t="s">
        <v>6</v>
      </c>
      <c r="D12" s="59" t="s">
        <v>5</v>
      </c>
      <c r="E12" s="21">
        <f t="shared" si="2"/>
        <v>10046461.800000001</v>
      </c>
      <c r="F12" s="21">
        <f>SUM(F13:F16)</f>
        <v>1484959.7999999998</v>
      </c>
      <c r="G12" s="22">
        <f>SUM(G13:G16)</f>
        <v>1684446.7000000002</v>
      </c>
      <c r="H12" s="22">
        <f>SUM(H13:H16)</f>
        <v>1674367</v>
      </c>
      <c r="I12" s="158">
        <f>SUM(I13:I16)</f>
        <v>1918392.2000000002</v>
      </c>
      <c r="J12" s="22">
        <f>SUM(J13:J16)</f>
        <v>1149075.3</v>
      </c>
      <c r="K12" s="22">
        <f t="shared" ref="K12:M12" si="3">SUM(K13:K16)</f>
        <v>1927068.6</v>
      </c>
      <c r="L12" s="22">
        <f t="shared" si="3"/>
        <v>1956816.1</v>
      </c>
      <c r="M12" s="21">
        <f t="shared" si="3"/>
        <v>1074778.3999999999</v>
      </c>
      <c r="N12" s="171" t="s">
        <v>149</v>
      </c>
    </row>
    <row r="13" spans="1:15" x14ac:dyDescent="0.25">
      <c r="A13" s="208"/>
      <c r="B13" s="171"/>
      <c r="C13" s="171"/>
      <c r="D13" s="59" t="s">
        <v>11</v>
      </c>
      <c r="E13" s="21">
        <f t="shared" si="2"/>
        <v>8320927.0999999996</v>
      </c>
      <c r="F13" s="21">
        <f t="shared" ref="F13:M13" si="4">F18+F24+F34+F44+F49+F59</f>
        <v>1213750.2999999998</v>
      </c>
      <c r="G13" s="22">
        <f t="shared" si="4"/>
        <v>1399782.1</v>
      </c>
      <c r="H13" s="22">
        <f t="shared" si="4"/>
        <v>1417327.0999999999</v>
      </c>
      <c r="I13" s="158">
        <f t="shared" si="4"/>
        <v>1761876.1</v>
      </c>
      <c r="J13" s="22">
        <f t="shared" si="4"/>
        <v>1044353.8</v>
      </c>
      <c r="K13" s="22">
        <f t="shared" si="4"/>
        <v>1428221</v>
      </c>
      <c r="L13" s="22">
        <f t="shared" si="4"/>
        <v>1442519.2</v>
      </c>
      <c r="M13" s="21">
        <f t="shared" si="4"/>
        <v>1074778.3999999999</v>
      </c>
      <c r="N13" s="171"/>
    </row>
    <row r="14" spans="1:15" ht="21" customHeight="1" x14ac:dyDescent="0.25">
      <c r="A14" s="208"/>
      <c r="B14" s="171"/>
      <c r="C14" s="171"/>
      <c r="D14" s="59" t="s">
        <v>8</v>
      </c>
      <c r="E14" s="21">
        <f t="shared" si="2"/>
        <v>1725534.6999999997</v>
      </c>
      <c r="F14" s="21">
        <f>F19+F25+F35+F45+F50+F60+F55</f>
        <v>271209.5</v>
      </c>
      <c r="G14" s="22">
        <f t="shared" ref="G14:M16" si="5">G19+G25+G35+G45+G50+G60</f>
        <v>284664.59999999998</v>
      </c>
      <c r="H14" s="22">
        <f t="shared" si="5"/>
        <v>257039.90000000002</v>
      </c>
      <c r="I14" s="158">
        <f t="shared" si="5"/>
        <v>156516.1</v>
      </c>
      <c r="J14" s="22">
        <f t="shared" si="5"/>
        <v>104721.5</v>
      </c>
      <c r="K14" s="22">
        <f t="shared" si="5"/>
        <v>498847.6</v>
      </c>
      <c r="L14" s="22">
        <f t="shared" si="5"/>
        <v>514296.9</v>
      </c>
      <c r="M14" s="21">
        <f t="shared" si="5"/>
        <v>0</v>
      </c>
      <c r="N14" s="171"/>
    </row>
    <row r="15" spans="1:15" ht="22.5" customHeight="1" x14ac:dyDescent="0.25">
      <c r="A15" s="208"/>
      <c r="B15" s="171"/>
      <c r="C15" s="171"/>
      <c r="D15" s="59" t="s">
        <v>9</v>
      </c>
      <c r="E15" s="3">
        <f t="shared" si="2"/>
        <v>0</v>
      </c>
      <c r="F15" s="3">
        <f>F20+F26+F36+F46+F51+F61</f>
        <v>0</v>
      </c>
      <c r="G15" s="22">
        <f t="shared" si="5"/>
        <v>0</v>
      </c>
      <c r="H15" s="22">
        <f t="shared" si="5"/>
        <v>0</v>
      </c>
      <c r="I15" s="158">
        <f t="shared" si="5"/>
        <v>0</v>
      </c>
      <c r="J15" s="22">
        <f t="shared" si="5"/>
        <v>0</v>
      </c>
      <c r="K15" s="22">
        <f t="shared" si="5"/>
        <v>0</v>
      </c>
      <c r="L15" s="22">
        <f t="shared" si="5"/>
        <v>0</v>
      </c>
      <c r="M15" s="3">
        <f t="shared" si="5"/>
        <v>0</v>
      </c>
      <c r="N15" s="171"/>
    </row>
    <row r="16" spans="1:15" x14ac:dyDescent="0.25">
      <c r="A16" s="208"/>
      <c r="B16" s="171"/>
      <c r="C16" s="171"/>
      <c r="D16" s="59" t="s">
        <v>10</v>
      </c>
      <c r="E16" s="3">
        <f t="shared" si="2"/>
        <v>0</v>
      </c>
      <c r="F16" s="3">
        <f>F21+F27+F37+F47+F52+F62</f>
        <v>0</v>
      </c>
      <c r="G16" s="22">
        <f t="shared" si="5"/>
        <v>0</v>
      </c>
      <c r="H16" s="22">
        <f t="shared" si="5"/>
        <v>0</v>
      </c>
      <c r="I16" s="158">
        <f t="shared" si="5"/>
        <v>0</v>
      </c>
      <c r="J16" s="22">
        <f t="shared" si="5"/>
        <v>0</v>
      </c>
      <c r="K16" s="22">
        <f t="shared" si="5"/>
        <v>0</v>
      </c>
      <c r="L16" s="22">
        <f t="shared" si="5"/>
        <v>0</v>
      </c>
      <c r="M16" s="3">
        <f t="shared" si="5"/>
        <v>0</v>
      </c>
      <c r="N16" s="171"/>
    </row>
    <row r="17" spans="1:14" ht="15" customHeight="1" x14ac:dyDescent="0.25">
      <c r="A17" s="176" t="s">
        <v>42</v>
      </c>
      <c r="B17" s="209" t="s">
        <v>60</v>
      </c>
      <c r="C17" s="172" t="s">
        <v>6</v>
      </c>
      <c r="D17" s="59" t="s">
        <v>5</v>
      </c>
      <c r="E17" s="3">
        <f t="shared" si="2"/>
        <v>6701899.5</v>
      </c>
      <c r="F17" s="3">
        <f>SUM(F18:F21)</f>
        <v>1006608.5</v>
      </c>
      <c r="G17" s="3">
        <f>SUM(G18:G21)</f>
        <v>1157556.8</v>
      </c>
      <c r="H17" s="22">
        <f>SUM(H18:H21)</f>
        <v>1193875.2999999998</v>
      </c>
      <c r="I17" s="158">
        <f t="shared" ref="I17:M17" si="6">SUM(I18:I21)</f>
        <v>1605360</v>
      </c>
      <c r="J17" s="22">
        <f>SUM(J18:J21)</f>
        <v>939632.3</v>
      </c>
      <c r="K17" s="22">
        <f t="shared" si="6"/>
        <v>929373.4</v>
      </c>
      <c r="L17" s="22">
        <f t="shared" si="6"/>
        <v>928222.4</v>
      </c>
      <c r="M17" s="3">
        <f t="shared" si="6"/>
        <v>1074778.3999999999</v>
      </c>
      <c r="N17" s="201" t="s">
        <v>146</v>
      </c>
    </row>
    <row r="18" spans="1:14" ht="23.25" customHeight="1" x14ac:dyDescent="0.25">
      <c r="A18" s="176"/>
      <c r="B18" s="209"/>
      <c r="C18" s="172"/>
      <c r="D18" s="59" t="s">
        <v>11</v>
      </c>
      <c r="E18" s="3">
        <f t="shared" si="2"/>
        <v>6701899.5</v>
      </c>
      <c r="F18" s="3">
        <f>1006608.5</f>
        <v>1006608.5</v>
      </c>
      <c r="G18" s="3">
        <f>1157556.8</f>
        <v>1157556.8</v>
      </c>
      <c r="H18" s="3">
        <f>74455.1+514.3+1000783.7+118122.2</f>
        <v>1193875.2999999998</v>
      </c>
      <c r="I18" s="45">
        <f>1085388.4+519971.6</f>
        <v>1605360</v>
      </c>
      <c r="J18" s="3">
        <v>939632.3</v>
      </c>
      <c r="K18" s="3">
        <f>929373.4</f>
        <v>929373.4</v>
      </c>
      <c r="L18" s="3">
        <f>928222.4</f>
        <v>928222.4</v>
      </c>
      <c r="M18" s="23">
        <f>1074778.4</f>
        <v>1074778.3999999999</v>
      </c>
      <c r="N18" s="202"/>
    </row>
    <row r="19" spans="1:14" ht="24.75" customHeight="1" x14ac:dyDescent="0.25">
      <c r="A19" s="176"/>
      <c r="B19" s="209"/>
      <c r="C19" s="172"/>
      <c r="D19" s="59" t="s">
        <v>8</v>
      </c>
      <c r="E19" s="3">
        <f t="shared" si="2"/>
        <v>0</v>
      </c>
      <c r="F19" s="3">
        <f>F22</f>
        <v>0</v>
      </c>
      <c r="G19" s="3">
        <f>G22</f>
        <v>0</v>
      </c>
      <c r="H19" s="3">
        <f t="shared" ref="H19:M19" si="7">H22</f>
        <v>0</v>
      </c>
      <c r="I19" s="45">
        <f t="shared" si="7"/>
        <v>0</v>
      </c>
      <c r="J19" s="3">
        <f>J22</f>
        <v>0</v>
      </c>
      <c r="K19" s="3">
        <f t="shared" si="7"/>
        <v>0</v>
      </c>
      <c r="L19" s="3">
        <f t="shared" si="7"/>
        <v>0</v>
      </c>
      <c r="M19" s="3">
        <f t="shared" si="7"/>
        <v>0</v>
      </c>
      <c r="N19" s="202"/>
    </row>
    <row r="20" spans="1:14" ht="21" customHeight="1" x14ac:dyDescent="0.25">
      <c r="A20" s="176"/>
      <c r="B20" s="209"/>
      <c r="C20" s="172"/>
      <c r="D20" s="59" t="s">
        <v>9</v>
      </c>
      <c r="E20" s="3">
        <f t="shared" si="2"/>
        <v>0</v>
      </c>
      <c r="F20" s="3">
        <v>0</v>
      </c>
      <c r="G20" s="3">
        <v>0</v>
      </c>
      <c r="H20" s="3"/>
      <c r="I20" s="45">
        <v>0</v>
      </c>
      <c r="J20" s="3">
        <v>0</v>
      </c>
      <c r="K20" s="3">
        <v>0</v>
      </c>
      <c r="L20" s="3">
        <v>0</v>
      </c>
      <c r="M20" s="3">
        <v>0</v>
      </c>
      <c r="N20" s="202"/>
    </row>
    <row r="21" spans="1:14" ht="18" customHeight="1" x14ac:dyDescent="0.25">
      <c r="A21" s="176"/>
      <c r="B21" s="209"/>
      <c r="C21" s="172"/>
      <c r="D21" s="59" t="s">
        <v>10</v>
      </c>
      <c r="E21" s="3">
        <f t="shared" si="2"/>
        <v>0</v>
      </c>
      <c r="F21" s="3">
        <v>0</v>
      </c>
      <c r="G21" s="3">
        <v>0</v>
      </c>
      <c r="H21" s="3"/>
      <c r="I21" s="45">
        <v>0</v>
      </c>
      <c r="J21" s="3">
        <v>0</v>
      </c>
      <c r="K21" s="3">
        <v>0</v>
      </c>
      <c r="L21" s="3">
        <v>0</v>
      </c>
      <c r="M21" s="3">
        <v>0</v>
      </c>
      <c r="N21" s="203"/>
    </row>
    <row r="22" spans="1:14" ht="110.25" hidden="1" customHeight="1" x14ac:dyDescent="0.25">
      <c r="A22" s="118" t="s">
        <v>272</v>
      </c>
      <c r="B22" s="117" t="s">
        <v>462</v>
      </c>
      <c r="C22" s="115">
        <v>2025</v>
      </c>
      <c r="D22" s="115" t="s">
        <v>8</v>
      </c>
      <c r="E22" s="3">
        <f t="shared" si="2"/>
        <v>0</v>
      </c>
      <c r="F22" s="3">
        <v>0</v>
      </c>
      <c r="G22" s="3">
        <v>0</v>
      </c>
      <c r="H22" s="3">
        <v>0</v>
      </c>
      <c r="I22" s="45">
        <v>0</v>
      </c>
      <c r="J22" s="3">
        <v>0</v>
      </c>
      <c r="K22" s="3">
        <v>0</v>
      </c>
      <c r="L22" s="3">
        <v>0</v>
      </c>
      <c r="M22" s="3">
        <v>0</v>
      </c>
      <c r="N22" s="116" t="s">
        <v>144</v>
      </c>
    </row>
    <row r="23" spans="1:14" ht="15" customHeight="1" x14ac:dyDescent="0.25">
      <c r="A23" s="207" t="s">
        <v>64</v>
      </c>
      <c r="B23" s="181" t="s">
        <v>62</v>
      </c>
      <c r="C23" s="171" t="s">
        <v>200</v>
      </c>
      <c r="D23" s="59" t="s">
        <v>5</v>
      </c>
      <c r="E23" s="3">
        <f t="shared" si="2"/>
        <v>1618814.7999999998</v>
      </c>
      <c r="F23" s="3">
        <f>SUM(F24:F27)</f>
        <v>206928.90000000002</v>
      </c>
      <c r="G23" s="3">
        <f t="shared" ref="G23:M23" si="8">SUM(G24:G27)</f>
        <v>242225.3</v>
      </c>
      <c r="H23" s="3">
        <f t="shared" ref="H23:J23" si="9">SUM(H24:H27)</f>
        <v>223451.7</v>
      </c>
      <c r="I23" s="45">
        <f t="shared" si="8"/>
        <v>156516.1</v>
      </c>
      <c r="J23" s="3">
        <f t="shared" si="9"/>
        <v>104721.5</v>
      </c>
      <c r="K23" s="3">
        <f t="shared" si="8"/>
        <v>498847.6</v>
      </c>
      <c r="L23" s="3">
        <f t="shared" si="8"/>
        <v>514296.9</v>
      </c>
      <c r="M23" s="3">
        <f t="shared" si="8"/>
        <v>0</v>
      </c>
      <c r="N23" s="201" t="s">
        <v>147</v>
      </c>
    </row>
    <row r="24" spans="1:14" ht="24" customHeight="1" x14ac:dyDescent="0.25">
      <c r="A24" s="207"/>
      <c r="B24" s="182"/>
      <c r="C24" s="171"/>
      <c r="D24" s="59" t="s">
        <v>11</v>
      </c>
      <c r="E24" s="3">
        <f t="shared" si="2"/>
        <v>0</v>
      </c>
      <c r="F24" s="3">
        <v>0</v>
      </c>
      <c r="G24" s="3">
        <v>0</v>
      </c>
      <c r="H24" s="3">
        <v>0</v>
      </c>
      <c r="I24" s="45">
        <v>0</v>
      </c>
      <c r="J24" s="3">
        <v>0</v>
      </c>
      <c r="K24" s="3">
        <v>0</v>
      </c>
      <c r="L24" s="3">
        <v>0</v>
      </c>
      <c r="M24" s="3">
        <v>0</v>
      </c>
      <c r="N24" s="202"/>
    </row>
    <row r="25" spans="1:14" ht="33" customHeight="1" x14ac:dyDescent="0.25">
      <c r="A25" s="207"/>
      <c r="B25" s="182"/>
      <c r="C25" s="171"/>
      <c r="D25" s="59" t="s">
        <v>8</v>
      </c>
      <c r="E25" s="3">
        <f t="shared" si="2"/>
        <v>1618814.7999999998</v>
      </c>
      <c r="F25" s="3">
        <f>SUM(F28:F32)</f>
        <v>206928.90000000002</v>
      </c>
      <c r="G25" s="3">
        <f>SUM(G28:G32)</f>
        <v>242225.3</v>
      </c>
      <c r="H25" s="3">
        <f>SUM(H28:H32)</f>
        <v>223451.7</v>
      </c>
      <c r="I25" s="45">
        <f t="shared" ref="I25:M25" si="10">SUM(I28:I32)</f>
        <v>156516.1</v>
      </c>
      <c r="J25" s="3">
        <f>SUM(J28:J32)</f>
        <v>104721.5</v>
      </c>
      <c r="K25" s="3">
        <f t="shared" si="10"/>
        <v>498847.6</v>
      </c>
      <c r="L25" s="3">
        <f t="shared" si="10"/>
        <v>514296.9</v>
      </c>
      <c r="M25" s="3">
        <f t="shared" si="10"/>
        <v>0</v>
      </c>
      <c r="N25" s="202"/>
    </row>
    <row r="26" spans="1:14" ht="26.25" customHeight="1" x14ac:dyDescent="0.25">
      <c r="A26" s="207"/>
      <c r="B26" s="182"/>
      <c r="C26" s="171"/>
      <c r="D26" s="59" t="s">
        <v>9</v>
      </c>
      <c r="E26" s="3">
        <f t="shared" si="2"/>
        <v>0</v>
      </c>
      <c r="F26" s="3">
        <v>0</v>
      </c>
      <c r="G26" s="3">
        <v>0</v>
      </c>
      <c r="H26" s="3">
        <v>0</v>
      </c>
      <c r="I26" s="45">
        <v>0</v>
      </c>
      <c r="J26" s="3">
        <v>0</v>
      </c>
      <c r="K26" s="3">
        <v>0</v>
      </c>
      <c r="L26" s="3">
        <v>0</v>
      </c>
      <c r="M26" s="3">
        <v>0</v>
      </c>
      <c r="N26" s="202"/>
    </row>
    <row r="27" spans="1:14" x14ac:dyDescent="0.25">
      <c r="A27" s="207"/>
      <c r="B27" s="183"/>
      <c r="C27" s="171"/>
      <c r="D27" s="59" t="s">
        <v>10</v>
      </c>
      <c r="E27" s="3">
        <f t="shared" si="2"/>
        <v>0</v>
      </c>
      <c r="F27" s="3">
        <v>0</v>
      </c>
      <c r="G27" s="3">
        <v>0</v>
      </c>
      <c r="H27" s="3">
        <v>0</v>
      </c>
      <c r="I27" s="45">
        <v>0</v>
      </c>
      <c r="J27" s="3">
        <v>0</v>
      </c>
      <c r="K27" s="3">
        <v>0</v>
      </c>
      <c r="L27" s="3">
        <v>0</v>
      </c>
      <c r="M27" s="3">
        <v>0</v>
      </c>
      <c r="N27" s="202"/>
    </row>
    <row r="28" spans="1:14" ht="48" x14ac:dyDescent="0.25">
      <c r="A28" s="66" t="s">
        <v>78</v>
      </c>
      <c r="B28" s="64" t="s">
        <v>148</v>
      </c>
      <c r="C28" s="59" t="s">
        <v>200</v>
      </c>
      <c r="D28" s="59" t="s">
        <v>8</v>
      </c>
      <c r="E28" s="3">
        <f t="shared" si="2"/>
        <v>1525493.2000000002</v>
      </c>
      <c r="F28" s="3">
        <v>171572.2</v>
      </c>
      <c r="G28" s="3">
        <v>189150</v>
      </c>
      <c r="H28" s="3">
        <v>184730.7</v>
      </c>
      <c r="I28" s="45">
        <v>151626.5</v>
      </c>
      <c r="J28" s="3">
        <v>99831.9</v>
      </c>
      <c r="K28" s="3">
        <v>498847.6</v>
      </c>
      <c r="L28" s="3">
        <v>514296.9</v>
      </c>
      <c r="M28" s="3">
        <v>0</v>
      </c>
      <c r="N28" s="202"/>
    </row>
    <row r="29" spans="1:14" ht="36" x14ac:dyDescent="0.25">
      <c r="A29" s="144" t="s">
        <v>192</v>
      </c>
      <c r="B29" s="64" t="s">
        <v>190</v>
      </c>
      <c r="C29" s="59" t="s">
        <v>138</v>
      </c>
      <c r="D29" s="59" t="s">
        <v>8</v>
      </c>
      <c r="E29" s="3">
        <f t="shared" si="2"/>
        <v>58325.200000000004</v>
      </c>
      <c r="F29" s="3">
        <v>20356.7</v>
      </c>
      <c r="G29" s="3">
        <v>33373.9</v>
      </c>
      <c r="H29" s="3">
        <v>23776.6</v>
      </c>
      <c r="I29" s="45">
        <v>4594.6000000000004</v>
      </c>
      <c r="J29" s="3">
        <v>4594.6000000000004</v>
      </c>
      <c r="K29" s="3">
        <v>0</v>
      </c>
      <c r="L29" s="3">
        <v>0</v>
      </c>
      <c r="M29" s="3">
        <v>0</v>
      </c>
      <c r="N29" s="202"/>
    </row>
    <row r="30" spans="1:14" ht="36" x14ac:dyDescent="0.25">
      <c r="A30" s="144" t="s">
        <v>372</v>
      </c>
      <c r="B30" s="64" t="s">
        <v>250</v>
      </c>
      <c r="C30" s="59">
        <v>2024</v>
      </c>
      <c r="D30" s="59" t="s">
        <v>8</v>
      </c>
      <c r="E30" s="3">
        <f t="shared" si="2"/>
        <v>12338.8</v>
      </c>
      <c r="F30" s="3"/>
      <c r="G30" s="3">
        <v>12338.8</v>
      </c>
      <c r="H30" s="3">
        <v>12338.8</v>
      </c>
      <c r="I30" s="45">
        <v>0</v>
      </c>
      <c r="J30" s="3"/>
      <c r="K30" s="3">
        <v>0</v>
      </c>
      <c r="L30" s="3">
        <v>0</v>
      </c>
      <c r="M30" s="3">
        <v>0</v>
      </c>
      <c r="N30" s="202"/>
    </row>
    <row r="31" spans="1:14" ht="36" x14ac:dyDescent="0.25">
      <c r="A31" s="144" t="s">
        <v>373</v>
      </c>
      <c r="B31" s="64" t="s">
        <v>251</v>
      </c>
      <c r="C31" s="59" t="s">
        <v>441</v>
      </c>
      <c r="D31" s="59" t="s">
        <v>8</v>
      </c>
      <c r="E31" s="3">
        <f t="shared" si="2"/>
        <v>7657.6</v>
      </c>
      <c r="F31" s="3"/>
      <c r="G31" s="3">
        <v>7362.6</v>
      </c>
      <c r="H31" s="3">
        <v>2605.6</v>
      </c>
      <c r="I31" s="45">
        <v>295</v>
      </c>
      <c r="J31" s="3">
        <v>295</v>
      </c>
      <c r="K31" s="3">
        <v>0</v>
      </c>
      <c r="L31" s="3">
        <v>0</v>
      </c>
      <c r="M31" s="3">
        <v>0</v>
      </c>
      <c r="N31" s="202"/>
    </row>
    <row r="32" spans="1:14" ht="36" x14ac:dyDescent="0.25">
      <c r="A32" s="144" t="s">
        <v>374</v>
      </c>
      <c r="B32" s="64" t="s">
        <v>191</v>
      </c>
      <c r="C32" s="59">
        <v>2023</v>
      </c>
      <c r="D32" s="59" t="s">
        <v>8</v>
      </c>
      <c r="E32" s="3">
        <f t="shared" si="2"/>
        <v>15000</v>
      </c>
      <c r="F32" s="3">
        <v>15000</v>
      </c>
      <c r="G32" s="3">
        <v>0</v>
      </c>
      <c r="H32" s="3"/>
      <c r="I32" s="45">
        <v>0</v>
      </c>
      <c r="J32" s="3"/>
      <c r="K32" s="3">
        <v>0</v>
      </c>
      <c r="L32" s="3">
        <v>0</v>
      </c>
      <c r="M32" s="3">
        <v>0</v>
      </c>
      <c r="N32" s="202"/>
    </row>
    <row r="33" spans="1:14" ht="23.25" customHeight="1" x14ac:dyDescent="0.25">
      <c r="A33" s="207" t="s">
        <v>65</v>
      </c>
      <c r="B33" s="177" t="s">
        <v>63</v>
      </c>
      <c r="C33" s="171" t="s">
        <v>200</v>
      </c>
      <c r="D33" s="59" t="s">
        <v>5</v>
      </c>
      <c r="E33" s="3">
        <f t="shared" si="2"/>
        <v>1618814.7</v>
      </c>
      <c r="F33" s="3">
        <f>SUM(F34:F37)</f>
        <v>206928.90000000002</v>
      </c>
      <c r="G33" s="3">
        <f t="shared" ref="G33:K33" si="11">SUM(G34:G37)</f>
        <v>242225.3</v>
      </c>
      <c r="H33" s="3">
        <f t="shared" ref="H33:J33" si="12">SUM(H34:H37)</f>
        <v>223451.80000000002</v>
      </c>
      <c r="I33" s="45">
        <f t="shared" si="11"/>
        <v>156516.1</v>
      </c>
      <c r="J33" s="3">
        <f t="shared" si="12"/>
        <v>104721.5</v>
      </c>
      <c r="K33" s="3">
        <f t="shared" si="11"/>
        <v>498847.6</v>
      </c>
      <c r="L33" s="3">
        <f>SUM(L34:L37)</f>
        <v>514296.8</v>
      </c>
      <c r="M33" s="3">
        <f t="shared" ref="M33" si="13">SUM(M34:M37)</f>
        <v>0</v>
      </c>
      <c r="N33" s="202"/>
    </row>
    <row r="34" spans="1:14" ht="28.5" customHeight="1" x14ac:dyDescent="0.25">
      <c r="A34" s="207"/>
      <c r="B34" s="177"/>
      <c r="C34" s="171"/>
      <c r="D34" s="59" t="s">
        <v>11</v>
      </c>
      <c r="E34" s="3">
        <f t="shared" si="2"/>
        <v>1618814.7</v>
      </c>
      <c r="F34" s="3">
        <f>SUM(F38:F42)</f>
        <v>206928.90000000002</v>
      </c>
      <c r="G34" s="3">
        <f>SUM(G38:G41)</f>
        <v>242225.3</v>
      </c>
      <c r="H34" s="3">
        <f>SUM(H38:H41)</f>
        <v>223451.80000000002</v>
      </c>
      <c r="I34" s="45">
        <f>I38+I39+I40+I41</f>
        <v>156516.1</v>
      </c>
      <c r="J34" s="3">
        <f>J38+J39+J40+J41</f>
        <v>104721.5</v>
      </c>
      <c r="K34" s="3">
        <f t="shared" ref="K34:M34" si="14">K38</f>
        <v>498847.6</v>
      </c>
      <c r="L34" s="3">
        <f t="shared" si="14"/>
        <v>514296.8</v>
      </c>
      <c r="M34" s="3">
        <f t="shared" si="14"/>
        <v>0</v>
      </c>
      <c r="N34" s="202"/>
    </row>
    <row r="35" spans="1:14" ht="22.5" customHeight="1" x14ac:dyDescent="0.25">
      <c r="A35" s="207"/>
      <c r="B35" s="177"/>
      <c r="C35" s="171"/>
      <c r="D35" s="59" t="s">
        <v>8</v>
      </c>
      <c r="E35" s="3">
        <f t="shared" si="2"/>
        <v>0</v>
      </c>
      <c r="F35" s="3">
        <v>0</v>
      </c>
      <c r="G35" s="3">
        <v>0</v>
      </c>
      <c r="H35" s="3">
        <v>0</v>
      </c>
      <c r="I35" s="45">
        <v>0</v>
      </c>
      <c r="J35" s="3">
        <v>0</v>
      </c>
      <c r="K35" s="3">
        <v>0</v>
      </c>
      <c r="L35" s="3">
        <v>0</v>
      </c>
      <c r="M35" s="3">
        <v>0</v>
      </c>
      <c r="N35" s="202"/>
    </row>
    <row r="36" spans="1:14" ht="28.5" customHeight="1" x14ac:dyDescent="0.25">
      <c r="A36" s="207"/>
      <c r="B36" s="177"/>
      <c r="C36" s="171"/>
      <c r="D36" s="59" t="s">
        <v>9</v>
      </c>
      <c r="E36" s="3">
        <f t="shared" si="2"/>
        <v>0</v>
      </c>
      <c r="F36" s="3">
        <v>0</v>
      </c>
      <c r="G36" s="3">
        <v>0</v>
      </c>
      <c r="H36" s="3">
        <v>0</v>
      </c>
      <c r="I36" s="45">
        <v>0</v>
      </c>
      <c r="J36" s="3">
        <v>0</v>
      </c>
      <c r="K36" s="3">
        <v>0</v>
      </c>
      <c r="L36" s="3">
        <v>0</v>
      </c>
      <c r="M36" s="3">
        <v>0</v>
      </c>
      <c r="N36" s="202"/>
    </row>
    <row r="37" spans="1:14" ht="28.5" customHeight="1" x14ac:dyDescent="0.25">
      <c r="A37" s="207"/>
      <c r="B37" s="177"/>
      <c r="C37" s="171"/>
      <c r="D37" s="59" t="s">
        <v>10</v>
      </c>
      <c r="E37" s="3">
        <f t="shared" si="2"/>
        <v>0</v>
      </c>
      <c r="F37" s="3">
        <v>0</v>
      </c>
      <c r="G37" s="3">
        <v>0</v>
      </c>
      <c r="H37" s="3">
        <v>0</v>
      </c>
      <c r="I37" s="45">
        <v>0</v>
      </c>
      <c r="J37" s="3">
        <v>0</v>
      </c>
      <c r="K37" s="3">
        <v>0</v>
      </c>
      <c r="L37" s="3">
        <v>0</v>
      </c>
      <c r="M37" s="3">
        <v>0</v>
      </c>
      <c r="N37" s="202"/>
    </row>
    <row r="38" spans="1:14" ht="48" x14ac:dyDescent="0.25">
      <c r="A38" s="66" t="s">
        <v>79</v>
      </c>
      <c r="B38" s="64" t="s">
        <v>148</v>
      </c>
      <c r="C38" s="59" t="s">
        <v>200</v>
      </c>
      <c r="D38" s="59" t="s">
        <v>11</v>
      </c>
      <c r="E38" s="3">
        <f t="shared" si="2"/>
        <v>1525493.1</v>
      </c>
      <c r="F38" s="3">
        <v>171572.2</v>
      </c>
      <c r="G38" s="3">
        <v>189150</v>
      </c>
      <c r="H38" s="3">
        <v>184730.7</v>
      </c>
      <c r="I38" s="45">
        <v>151626.5</v>
      </c>
      <c r="J38" s="3">
        <v>99831.9</v>
      </c>
      <c r="K38" s="3">
        <v>498847.6</v>
      </c>
      <c r="L38" s="3">
        <v>514296.8</v>
      </c>
      <c r="M38" s="3">
        <v>0</v>
      </c>
      <c r="N38" s="178"/>
    </row>
    <row r="39" spans="1:14" ht="36" x14ac:dyDescent="0.25">
      <c r="A39" s="144" t="s">
        <v>188</v>
      </c>
      <c r="B39" s="64" t="s">
        <v>190</v>
      </c>
      <c r="C39" s="59" t="s">
        <v>138</v>
      </c>
      <c r="D39" s="59" t="s">
        <v>11</v>
      </c>
      <c r="E39" s="3">
        <f t="shared" si="2"/>
        <v>58325.200000000004</v>
      </c>
      <c r="F39" s="3">
        <v>20356.7</v>
      </c>
      <c r="G39" s="3">
        <v>33373.9</v>
      </c>
      <c r="H39" s="3">
        <v>23776.6</v>
      </c>
      <c r="I39" s="45">
        <v>4594.6000000000004</v>
      </c>
      <c r="J39" s="3">
        <v>4594.6000000000004</v>
      </c>
      <c r="K39" s="3">
        <v>0</v>
      </c>
      <c r="L39" s="3">
        <v>0</v>
      </c>
      <c r="M39" s="3">
        <v>0</v>
      </c>
      <c r="N39" s="178"/>
    </row>
    <row r="40" spans="1:14" ht="36" x14ac:dyDescent="0.25">
      <c r="A40" s="144" t="s">
        <v>189</v>
      </c>
      <c r="B40" s="64" t="s">
        <v>250</v>
      </c>
      <c r="C40" s="59">
        <v>2024</v>
      </c>
      <c r="D40" s="59" t="s">
        <v>11</v>
      </c>
      <c r="E40" s="3">
        <f t="shared" si="2"/>
        <v>12338.8</v>
      </c>
      <c r="F40" s="3">
        <v>0</v>
      </c>
      <c r="G40" s="3">
        <v>12338.8</v>
      </c>
      <c r="H40" s="3">
        <v>12338.8</v>
      </c>
      <c r="I40" s="45">
        <v>0</v>
      </c>
      <c r="J40" s="3"/>
      <c r="K40" s="3">
        <v>0</v>
      </c>
      <c r="L40" s="3">
        <v>0</v>
      </c>
      <c r="M40" s="3">
        <v>0</v>
      </c>
      <c r="N40" s="178"/>
    </row>
    <row r="41" spans="1:14" ht="36" x14ac:dyDescent="0.25">
      <c r="A41" s="144" t="s">
        <v>252</v>
      </c>
      <c r="B41" s="64" t="s">
        <v>251</v>
      </c>
      <c r="C41" s="59" t="s">
        <v>138</v>
      </c>
      <c r="D41" s="59" t="s">
        <v>11</v>
      </c>
      <c r="E41" s="3">
        <f t="shared" si="2"/>
        <v>7657.6</v>
      </c>
      <c r="F41" s="3">
        <v>0</v>
      </c>
      <c r="G41" s="3">
        <v>7362.6</v>
      </c>
      <c r="H41" s="3">
        <v>2605.6999999999998</v>
      </c>
      <c r="I41" s="45">
        <v>295</v>
      </c>
      <c r="J41" s="3">
        <v>295</v>
      </c>
      <c r="K41" s="3">
        <v>0</v>
      </c>
      <c r="L41" s="3">
        <v>0</v>
      </c>
      <c r="M41" s="3">
        <v>0</v>
      </c>
      <c r="N41" s="178"/>
    </row>
    <row r="42" spans="1:14" ht="36" x14ac:dyDescent="0.25">
      <c r="A42" s="144" t="s">
        <v>253</v>
      </c>
      <c r="B42" s="64" t="s">
        <v>191</v>
      </c>
      <c r="C42" s="59">
        <v>2023</v>
      </c>
      <c r="D42" s="59" t="s">
        <v>11</v>
      </c>
      <c r="E42" s="3">
        <f t="shared" si="2"/>
        <v>15000</v>
      </c>
      <c r="F42" s="3">
        <v>15000</v>
      </c>
      <c r="G42" s="3">
        <v>0</v>
      </c>
      <c r="H42" s="3">
        <v>0</v>
      </c>
      <c r="I42" s="45">
        <v>0</v>
      </c>
      <c r="J42" s="3">
        <v>0</v>
      </c>
      <c r="K42" s="3">
        <v>0</v>
      </c>
      <c r="L42" s="3">
        <v>0</v>
      </c>
      <c r="M42" s="3">
        <v>0</v>
      </c>
      <c r="N42" s="178"/>
    </row>
    <row r="43" spans="1:14" x14ac:dyDescent="0.25">
      <c r="A43" s="207" t="s">
        <v>132</v>
      </c>
      <c r="B43" s="177" t="s">
        <v>133</v>
      </c>
      <c r="C43" s="171">
        <v>2023</v>
      </c>
      <c r="D43" s="59" t="s">
        <v>5</v>
      </c>
      <c r="E43" s="3">
        <f t="shared" si="2"/>
        <v>21077.5</v>
      </c>
      <c r="F43" s="3">
        <f>SUM(F44:F47)</f>
        <v>21077.5</v>
      </c>
      <c r="G43" s="3">
        <f t="shared" ref="G43:I43" si="15">SUM(G44:G47)</f>
        <v>0</v>
      </c>
      <c r="H43" s="3">
        <f t="shared" ref="H43:J43" si="16">SUM(H44:H47)</f>
        <v>0</v>
      </c>
      <c r="I43" s="45">
        <f t="shared" si="15"/>
        <v>0</v>
      </c>
      <c r="J43" s="3">
        <f t="shared" si="16"/>
        <v>0</v>
      </c>
      <c r="K43" s="3">
        <f>SUM(L43:N43)</f>
        <v>0</v>
      </c>
      <c r="L43" s="3">
        <f>SUM(L44:L47)</f>
        <v>0</v>
      </c>
      <c r="M43" s="3">
        <f t="shared" ref="M43" si="17">SUM(M44:M47)</f>
        <v>0</v>
      </c>
      <c r="N43" s="178"/>
    </row>
    <row r="44" spans="1:14" x14ac:dyDescent="0.25">
      <c r="A44" s="207"/>
      <c r="B44" s="177"/>
      <c r="C44" s="171"/>
      <c r="D44" s="59" t="s">
        <v>11</v>
      </c>
      <c r="E44" s="3">
        <f t="shared" si="2"/>
        <v>0</v>
      </c>
      <c r="F44" s="3">
        <v>0</v>
      </c>
      <c r="G44" s="3">
        <v>0</v>
      </c>
      <c r="H44" s="3">
        <v>0</v>
      </c>
      <c r="I44" s="45">
        <v>0</v>
      </c>
      <c r="J44" s="3">
        <v>0</v>
      </c>
      <c r="K44" s="3">
        <v>0</v>
      </c>
      <c r="L44" s="3">
        <v>0</v>
      </c>
      <c r="M44" s="3">
        <v>0</v>
      </c>
      <c r="N44" s="178"/>
    </row>
    <row r="45" spans="1:14" x14ac:dyDescent="0.25">
      <c r="A45" s="207"/>
      <c r="B45" s="177"/>
      <c r="C45" s="171"/>
      <c r="D45" s="59" t="s">
        <v>8</v>
      </c>
      <c r="E45" s="3">
        <f t="shared" si="2"/>
        <v>21077.5</v>
      </c>
      <c r="F45" s="3">
        <v>21077.5</v>
      </c>
      <c r="G45" s="3">
        <v>0</v>
      </c>
      <c r="H45" s="3">
        <v>0</v>
      </c>
      <c r="I45" s="45">
        <v>0</v>
      </c>
      <c r="J45" s="3">
        <v>0</v>
      </c>
      <c r="K45" s="3">
        <v>0</v>
      </c>
      <c r="L45" s="3">
        <v>0</v>
      </c>
      <c r="M45" s="3">
        <v>0</v>
      </c>
      <c r="N45" s="178"/>
    </row>
    <row r="46" spans="1:14" x14ac:dyDescent="0.25">
      <c r="A46" s="207"/>
      <c r="B46" s="177"/>
      <c r="C46" s="171"/>
      <c r="D46" s="59" t="s">
        <v>9</v>
      </c>
      <c r="E46" s="3">
        <f t="shared" si="2"/>
        <v>0</v>
      </c>
      <c r="F46" s="3">
        <v>0</v>
      </c>
      <c r="G46" s="3">
        <v>0</v>
      </c>
      <c r="H46" s="3">
        <v>0</v>
      </c>
      <c r="I46" s="45">
        <v>0</v>
      </c>
      <c r="J46" s="3">
        <v>0</v>
      </c>
      <c r="K46" s="3">
        <v>0</v>
      </c>
      <c r="L46" s="3">
        <v>0</v>
      </c>
      <c r="M46" s="3">
        <v>0</v>
      </c>
      <c r="N46" s="178"/>
    </row>
    <row r="47" spans="1:14" x14ac:dyDescent="0.25">
      <c r="A47" s="207"/>
      <c r="B47" s="177"/>
      <c r="C47" s="171"/>
      <c r="D47" s="59" t="s">
        <v>10</v>
      </c>
      <c r="E47" s="3">
        <f t="shared" si="2"/>
        <v>0</v>
      </c>
      <c r="F47" s="3">
        <v>0</v>
      </c>
      <c r="G47" s="3">
        <v>0</v>
      </c>
      <c r="H47" s="3">
        <v>0</v>
      </c>
      <c r="I47" s="45">
        <v>0</v>
      </c>
      <c r="J47" s="3">
        <v>0</v>
      </c>
      <c r="K47" s="3">
        <v>0</v>
      </c>
      <c r="L47" s="3">
        <v>0</v>
      </c>
      <c r="M47" s="3">
        <v>0</v>
      </c>
      <c r="N47" s="178"/>
    </row>
    <row r="48" spans="1:14" ht="24" customHeight="1" x14ac:dyDescent="0.25">
      <c r="A48" s="207" t="s">
        <v>134</v>
      </c>
      <c r="B48" s="177" t="s">
        <v>135</v>
      </c>
      <c r="C48" s="171">
        <v>2023</v>
      </c>
      <c r="D48" s="59" t="s">
        <v>5</v>
      </c>
      <c r="E48" s="3">
        <f t="shared" si="2"/>
        <v>212.9</v>
      </c>
      <c r="F48" s="3">
        <f>SUM(F49:F52)</f>
        <v>212.9</v>
      </c>
      <c r="G48" s="3">
        <f t="shared" ref="G48:I48" si="18">SUM(G49:G52)</f>
        <v>0</v>
      </c>
      <c r="H48" s="3">
        <f t="shared" ref="H48:J48" si="19">SUM(H49:H52)</f>
        <v>0</v>
      </c>
      <c r="I48" s="45">
        <f t="shared" si="18"/>
        <v>0</v>
      </c>
      <c r="J48" s="3">
        <f t="shared" si="19"/>
        <v>0</v>
      </c>
      <c r="K48" s="3">
        <f>SUM(L48:N48)</f>
        <v>0</v>
      </c>
      <c r="L48" s="3">
        <f>SUM(L49:L52)</f>
        <v>0</v>
      </c>
      <c r="M48" s="3">
        <f t="shared" ref="M48" si="20">SUM(M49:M52)</f>
        <v>0</v>
      </c>
      <c r="N48" s="178"/>
    </row>
    <row r="49" spans="1:14" ht="30" customHeight="1" x14ac:dyDescent="0.25">
      <c r="A49" s="207"/>
      <c r="B49" s="177"/>
      <c r="C49" s="171"/>
      <c r="D49" s="59" t="s">
        <v>11</v>
      </c>
      <c r="E49" s="3">
        <f t="shared" si="2"/>
        <v>212.9</v>
      </c>
      <c r="F49" s="3">
        <v>212.9</v>
      </c>
      <c r="G49" s="3">
        <v>0</v>
      </c>
      <c r="H49" s="3">
        <v>0</v>
      </c>
      <c r="I49" s="45">
        <v>0</v>
      </c>
      <c r="J49" s="3">
        <v>0</v>
      </c>
      <c r="K49" s="3">
        <v>0</v>
      </c>
      <c r="L49" s="3">
        <v>0</v>
      </c>
      <c r="M49" s="3">
        <v>0</v>
      </c>
      <c r="N49" s="178"/>
    </row>
    <row r="50" spans="1:14" ht="30.75" customHeight="1" x14ac:dyDescent="0.25">
      <c r="A50" s="207"/>
      <c r="B50" s="177"/>
      <c r="C50" s="171"/>
      <c r="D50" s="59" t="s">
        <v>8</v>
      </c>
      <c r="E50" s="3">
        <f t="shared" si="2"/>
        <v>0</v>
      </c>
      <c r="F50" s="3">
        <v>0</v>
      </c>
      <c r="G50" s="3">
        <v>0</v>
      </c>
      <c r="H50" s="3">
        <v>0</v>
      </c>
      <c r="I50" s="45">
        <v>0</v>
      </c>
      <c r="J50" s="3">
        <v>0</v>
      </c>
      <c r="K50" s="3">
        <v>0</v>
      </c>
      <c r="L50" s="3">
        <v>0</v>
      </c>
      <c r="M50" s="3">
        <v>0</v>
      </c>
      <c r="N50" s="178"/>
    </row>
    <row r="51" spans="1:14" x14ac:dyDescent="0.25">
      <c r="A51" s="207"/>
      <c r="B51" s="177"/>
      <c r="C51" s="171"/>
      <c r="D51" s="59" t="s">
        <v>9</v>
      </c>
      <c r="E51" s="3">
        <f t="shared" si="2"/>
        <v>0</v>
      </c>
      <c r="F51" s="3">
        <v>0</v>
      </c>
      <c r="G51" s="3">
        <v>0</v>
      </c>
      <c r="H51" s="3">
        <v>0</v>
      </c>
      <c r="I51" s="45">
        <v>0</v>
      </c>
      <c r="J51" s="3">
        <v>0</v>
      </c>
      <c r="K51" s="3">
        <v>0</v>
      </c>
      <c r="L51" s="3">
        <v>0</v>
      </c>
      <c r="M51" s="3">
        <v>0</v>
      </c>
      <c r="N51" s="178"/>
    </row>
    <row r="52" spans="1:14" x14ac:dyDescent="0.25">
      <c r="A52" s="207"/>
      <c r="B52" s="177"/>
      <c r="C52" s="171"/>
      <c r="D52" s="59" t="s">
        <v>10</v>
      </c>
      <c r="E52" s="3">
        <f t="shared" si="2"/>
        <v>0</v>
      </c>
      <c r="F52" s="3">
        <v>0</v>
      </c>
      <c r="G52" s="3">
        <v>0</v>
      </c>
      <c r="H52" s="3">
        <v>0</v>
      </c>
      <c r="I52" s="45">
        <v>0</v>
      </c>
      <c r="J52" s="3">
        <v>0</v>
      </c>
      <c r="K52" s="3">
        <v>0</v>
      </c>
      <c r="L52" s="3">
        <v>0</v>
      </c>
      <c r="M52" s="3">
        <v>0</v>
      </c>
      <c r="N52" s="175"/>
    </row>
    <row r="53" spans="1:14" ht="31.5" customHeight="1" x14ac:dyDescent="0.25">
      <c r="A53" s="207" t="s">
        <v>136</v>
      </c>
      <c r="B53" s="177" t="s">
        <v>137</v>
      </c>
      <c r="C53" s="171">
        <v>2023</v>
      </c>
      <c r="D53" s="59" t="s">
        <v>5</v>
      </c>
      <c r="E53" s="3">
        <f t="shared" si="2"/>
        <v>43203.1</v>
      </c>
      <c r="F53" s="3">
        <f>SUM(F54:F57)</f>
        <v>43203.1</v>
      </c>
      <c r="G53" s="3">
        <f t="shared" ref="G53:I53" si="21">SUM(G54:G57)</f>
        <v>0</v>
      </c>
      <c r="H53" s="3">
        <f t="shared" ref="H53:J53" si="22">SUM(H54:H57)</f>
        <v>0</v>
      </c>
      <c r="I53" s="45">
        <f t="shared" si="21"/>
        <v>0</v>
      </c>
      <c r="J53" s="3">
        <f t="shared" si="22"/>
        <v>0</v>
      </c>
      <c r="K53" s="3">
        <f>SUM(L53:N53)</f>
        <v>0</v>
      </c>
      <c r="L53" s="3">
        <f>SUM(L54:L57)</f>
        <v>0</v>
      </c>
      <c r="M53" s="3">
        <f t="shared" ref="M53" si="23">SUM(M54:M57)</f>
        <v>0</v>
      </c>
      <c r="N53" s="201" t="s">
        <v>147</v>
      </c>
    </row>
    <row r="54" spans="1:14" ht="40.5" customHeight="1" x14ac:dyDescent="0.25">
      <c r="A54" s="207"/>
      <c r="B54" s="177"/>
      <c r="C54" s="171"/>
      <c r="D54" s="59" t="s">
        <v>11</v>
      </c>
      <c r="E54" s="3">
        <f t="shared" si="2"/>
        <v>0</v>
      </c>
      <c r="F54" s="3">
        <v>0</v>
      </c>
      <c r="G54" s="3">
        <v>0</v>
      </c>
      <c r="H54" s="3">
        <v>0</v>
      </c>
      <c r="I54" s="45">
        <v>0</v>
      </c>
      <c r="J54" s="3">
        <v>0</v>
      </c>
      <c r="K54" s="3">
        <v>0</v>
      </c>
      <c r="L54" s="3">
        <v>0</v>
      </c>
      <c r="M54" s="3">
        <v>0</v>
      </c>
      <c r="N54" s="178"/>
    </row>
    <row r="55" spans="1:14" ht="34.5" customHeight="1" x14ac:dyDescent="0.25">
      <c r="A55" s="207"/>
      <c r="B55" s="177"/>
      <c r="C55" s="171"/>
      <c r="D55" s="59" t="s">
        <v>8</v>
      </c>
      <c r="E55" s="3">
        <f t="shared" si="2"/>
        <v>43203.1</v>
      </c>
      <c r="F55" s="3">
        <v>43203.1</v>
      </c>
      <c r="G55" s="3">
        <v>0</v>
      </c>
      <c r="H55" s="3">
        <v>0</v>
      </c>
      <c r="I55" s="45">
        <v>0</v>
      </c>
      <c r="J55" s="3">
        <v>0</v>
      </c>
      <c r="K55" s="3">
        <v>0</v>
      </c>
      <c r="L55" s="3">
        <v>0</v>
      </c>
      <c r="M55" s="3">
        <v>0</v>
      </c>
      <c r="N55" s="178"/>
    </row>
    <row r="56" spans="1:14" ht="27" customHeight="1" x14ac:dyDescent="0.25">
      <c r="A56" s="207"/>
      <c r="B56" s="177"/>
      <c r="C56" s="171"/>
      <c r="D56" s="59" t="s">
        <v>9</v>
      </c>
      <c r="E56" s="3">
        <f t="shared" si="2"/>
        <v>0</v>
      </c>
      <c r="F56" s="3">
        <v>0</v>
      </c>
      <c r="G56" s="3">
        <v>0</v>
      </c>
      <c r="H56" s="3">
        <v>0</v>
      </c>
      <c r="I56" s="45">
        <v>0</v>
      </c>
      <c r="J56" s="3">
        <v>0</v>
      </c>
      <c r="K56" s="3">
        <v>0</v>
      </c>
      <c r="L56" s="3">
        <v>0</v>
      </c>
      <c r="M56" s="3">
        <v>0</v>
      </c>
      <c r="N56" s="178"/>
    </row>
    <row r="57" spans="1:14" ht="28.5" customHeight="1" x14ac:dyDescent="0.25">
      <c r="A57" s="207"/>
      <c r="B57" s="181"/>
      <c r="C57" s="201"/>
      <c r="D57" s="63" t="s">
        <v>10</v>
      </c>
      <c r="E57" s="32">
        <f t="shared" si="2"/>
        <v>0</v>
      </c>
      <c r="F57" s="32">
        <v>0</v>
      </c>
      <c r="G57" s="32">
        <v>0</v>
      </c>
      <c r="H57" s="32">
        <v>0</v>
      </c>
      <c r="I57" s="94">
        <v>0</v>
      </c>
      <c r="J57" s="32">
        <v>0</v>
      </c>
      <c r="K57" s="32">
        <v>0</v>
      </c>
      <c r="L57" s="32">
        <v>0</v>
      </c>
      <c r="M57" s="32">
        <v>0</v>
      </c>
      <c r="N57" s="175"/>
    </row>
    <row r="58" spans="1:14" x14ac:dyDescent="0.25">
      <c r="A58" s="207" t="s">
        <v>202</v>
      </c>
      <c r="B58" s="177" t="s">
        <v>461</v>
      </c>
      <c r="C58" s="171">
        <v>2024</v>
      </c>
      <c r="D58" s="59" t="s">
        <v>5</v>
      </c>
      <c r="E58" s="3">
        <f t="shared" si="2"/>
        <v>42439.3</v>
      </c>
      <c r="F58" s="3">
        <f>SUM(F59:F62)</f>
        <v>0</v>
      </c>
      <c r="G58" s="3">
        <f t="shared" ref="G58:I58" si="24">SUM(G59:G62)</f>
        <v>42439.3</v>
      </c>
      <c r="H58" s="3">
        <f t="shared" si="24"/>
        <v>33588.199999999997</v>
      </c>
      <c r="I58" s="45">
        <f t="shared" si="24"/>
        <v>0</v>
      </c>
      <c r="J58" s="3">
        <f t="shared" ref="J58" si="25">SUM(J59:J62)</f>
        <v>0</v>
      </c>
      <c r="K58" s="3">
        <f>SUM(L58:N58)</f>
        <v>0</v>
      </c>
      <c r="L58" s="3">
        <f>SUM(L59:L62)</f>
        <v>0</v>
      </c>
      <c r="M58" s="3">
        <f t="shared" ref="M58" si="26">SUM(M59:M62)</f>
        <v>0</v>
      </c>
      <c r="N58" s="201" t="s">
        <v>147</v>
      </c>
    </row>
    <row r="59" spans="1:14" x14ac:dyDescent="0.25">
      <c r="A59" s="207"/>
      <c r="B59" s="177"/>
      <c r="C59" s="171"/>
      <c r="D59" s="59" t="s">
        <v>11</v>
      </c>
      <c r="E59" s="3">
        <f t="shared" si="2"/>
        <v>0</v>
      </c>
      <c r="F59" s="3">
        <v>0</v>
      </c>
      <c r="G59" s="3">
        <v>0</v>
      </c>
      <c r="H59" s="3">
        <v>0</v>
      </c>
      <c r="I59" s="45">
        <v>0</v>
      </c>
      <c r="J59" s="3">
        <v>0</v>
      </c>
      <c r="K59" s="3">
        <v>0</v>
      </c>
      <c r="L59" s="3">
        <v>0</v>
      </c>
      <c r="M59" s="3">
        <v>0</v>
      </c>
      <c r="N59" s="178"/>
    </row>
    <row r="60" spans="1:14" x14ac:dyDescent="0.25">
      <c r="A60" s="207"/>
      <c r="B60" s="177"/>
      <c r="C60" s="171"/>
      <c r="D60" s="59" t="s">
        <v>8</v>
      </c>
      <c r="E60" s="3">
        <f t="shared" si="2"/>
        <v>42439.3</v>
      </c>
      <c r="F60" s="3">
        <v>0</v>
      </c>
      <c r="G60" s="3">
        <v>42439.3</v>
      </c>
      <c r="H60" s="3">
        <v>33588.199999999997</v>
      </c>
      <c r="I60" s="45">
        <v>0</v>
      </c>
      <c r="J60" s="3">
        <v>0</v>
      </c>
      <c r="K60" s="3">
        <v>0</v>
      </c>
      <c r="L60" s="3">
        <v>0</v>
      </c>
      <c r="M60" s="3">
        <v>0</v>
      </c>
      <c r="N60" s="178"/>
    </row>
    <row r="61" spans="1:14" ht="18" customHeight="1" x14ac:dyDescent="0.25">
      <c r="A61" s="207"/>
      <c r="B61" s="177"/>
      <c r="C61" s="171"/>
      <c r="D61" s="59" t="s">
        <v>9</v>
      </c>
      <c r="E61" s="3">
        <f t="shared" si="2"/>
        <v>0</v>
      </c>
      <c r="F61" s="3">
        <v>0</v>
      </c>
      <c r="G61" s="3">
        <v>0</v>
      </c>
      <c r="H61" s="3">
        <v>0</v>
      </c>
      <c r="I61" s="45">
        <v>0</v>
      </c>
      <c r="J61" s="3">
        <v>0</v>
      </c>
      <c r="K61" s="3">
        <v>0</v>
      </c>
      <c r="L61" s="3">
        <v>0</v>
      </c>
      <c r="M61" s="3">
        <v>0</v>
      </c>
      <c r="N61" s="178"/>
    </row>
    <row r="62" spans="1:14" ht="24" customHeight="1" x14ac:dyDescent="0.25">
      <c r="A62" s="207"/>
      <c r="B62" s="181"/>
      <c r="C62" s="201"/>
      <c r="D62" s="63" t="s">
        <v>10</v>
      </c>
      <c r="E62" s="32">
        <f t="shared" si="2"/>
        <v>0</v>
      </c>
      <c r="F62" s="32">
        <v>0</v>
      </c>
      <c r="G62" s="32">
        <v>0</v>
      </c>
      <c r="H62" s="32">
        <v>0</v>
      </c>
      <c r="I62" s="94">
        <v>0</v>
      </c>
      <c r="J62" s="32">
        <v>0</v>
      </c>
      <c r="K62" s="32">
        <v>0</v>
      </c>
      <c r="L62" s="32">
        <v>0</v>
      </c>
      <c r="M62" s="32">
        <v>0</v>
      </c>
      <c r="N62" s="175"/>
    </row>
    <row r="63" spans="1:14" ht="15" customHeight="1" x14ac:dyDescent="0.25">
      <c r="A63" s="212" t="s">
        <v>20</v>
      </c>
      <c r="B63" s="201" t="s">
        <v>43</v>
      </c>
      <c r="C63" s="173" t="s">
        <v>6</v>
      </c>
      <c r="D63" s="59" t="s">
        <v>5</v>
      </c>
      <c r="E63" s="21">
        <f t="shared" si="2"/>
        <v>2601754.9999999995</v>
      </c>
      <c r="F63" s="21">
        <f>SUM(F64:F67)</f>
        <v>509638.40000000002</v>
      </c>
      <c r="G63" s="22">
        <f>SUM(G64:G67)</f>
        <v>540367.5</v>
      </c>
      <c r="H63" s="22">
        <f>SUM(H64:H67)</f>
        <v>437267.09999999992</v>
      </c>
      <c r="I63" s="158">
        <f t="shared" ref="I63:M63" si="27">SUM(I64:I67)</f>
        <v>488473.99999999994</v>
      </c>
      <c r="J63" s="22">
        <f>SUM(J64:J67)</f>
        <v>285201</v>
      </c>
      <c r="K63" s="22">
        <f t="shared" si="27"/>
        <v>376033.2</v>
      </c>
      <c r="L63" s="22">
        <f t="shared" si="27"/>
        <v>330931.59999999998</v>
      </c>
      <c r="M63" s="21">
        <f t="shared" si="27"/>
        <v>356310.3</v>
      </c>
      <c r="N63" s="201" t="s">
        <v>150</v>
      </c>
    </row>
    <row r="64" spans="1:14" x14ac:dyDescent="0.25">
      <c r="A64" s="213"/>
      <c r="B64" s="202"/>
      <c r="C64" s="174"/>
      <c r="D64" s="59" t="s">
        <v>11</v>
      </c>
      <c r="E64" s="22">
        <f t="shared" si="2"/>
        <v>2361424.9</v>
      </c>
      <c r="F64" s="21">
        <f>F69+F74+F79+F89+F94+F105+F84</f>
        <v>401194.50000000006</v>
      </c>
      <c r="G64" s="21">
        <f t="shared" ref="G64:M64" si="28">G69+G74+G79+G89+G94+G105+G84</f>
        <v>440993.4</v>
      </c>
      <c r="H64" s="21">
        <f t="shared" ref="H64:J64" si="29">H69+H74+H79+H89+H94+H105+H84</f>
        <v>387026.49999999994</v>
      </c>
      <c r="I64" s="157">
        <f>I69+I74+I79+I89+I94+I105+I84</f>
        <v>486311.89999999997</v>
      </c>
      <c r="J64" s="21">
        <f t="shared" si="29"/>
        <v>284714.5</v>
      </c>
      <c r="K64" s="21">
        <f t="shared" si="28"/>
        <v>376033.2</v>
      </c>
      <c r="L64" s="21">
        <f t="shared" si="28"/>
        <v>330931.59999999998</v>
      </c>
      <c r="M64" s="21">
        <f t="shared" si="28"/>
        <v>325960.3</v>
      </c>
      <c r="N64" s="202"/>
    </row>
    <row r="65" spans="1:14" x14ac:dyDescent="0.25">
      <c r="A65" s="213"/>
      <c r="B65" s="202"/>
      <c r="C65" s="174"/>
      <c r="D65" s="59" t="s">
        <v>8</v>
      </c>
      <c r="E65" s="22">
        <f t="shared" si="2"/>
        <v>240330.1</v>
      </c>
      <c r="F65" s="21">
        <f>F70+F75+F80+F90+F95+F106+F85</f>
        <v>108443.9</v>
      </c>
      <c r="G65" s="21">
        <f>G70+G75+G80+G90+G95+G106+G85</f>
        <v>99374.1</v>
      </c>
      <c r="H65" s="21">
        <f t="shared" ref="H65:J65" si="30">H70+H75+H80+H90+H95+H106+H85</f>
        <v>50240.6</v>
      </c>
      <c r="I65" s="157">
        <f>I70+I75+I80+I90+I95+I106+I85</f>
        <v>2162.1</v>
      </c>
      <c r="J65" s="21">
        <f t="shared" si="30"/>
        <v>486.5</v>
      </c>
      <c r="K65" s="21">
        <f t="shared" ref="K65:M67" si="31">K70+K75+K80+K90+K95+K106+K85</f>
        <v>0</v>
      </c>
      <c r="L65" s="21">
        <f t="shared" si="31"/>
        <v>0</v>
      </c>
      <c r="M65" s="21">
        <f t="shared" si="31"/>
        <v>30350</v>
      </c>
      <c r="N65" s="202"/>
    </row>
    <row r="66" spans="1:14" ht="14.25" customHeight="1" x14ac:dyDescent="0.25">
      <c r="A66" s="213"/>
      <c r="B66" s="202"/>
      <c r="C66" s="174"/>
      <c r="D66" s="59" t="s">
        <v>9</v>
      </c>
      <c r="E66" s="3">
        <f t="shared" si="2"/>
        <v>0</v>
      </c>
      <c r="F66" s="21">
        <f>F71+F76+F81+F91+F96+F107+F86</f>
        <v>0</v>
      </c>
      <c r="G66" s="21">
        <f>G71+G76+G81+G91+G96+G107+G86</f>
        <v>0</v>
      </c>
      <c r="H66" s="21">
        <f t="shared" ref="H66:J66" si="32">H71+H76+H81+H91+H96+H107+H86</f>
        <v>0</v>
      </c>
      <c r="I66" s="157">
        <f>I71+I76+I81+I91+I96+I107+I86</f>
        <v>0</v>
      </c>
      <c r="J66" s="21">
        <f t="shared" si="32"/>
        <v>0</v>
      </c>
      <c r="K66" s="21">
        <f t="shared" si="31"/>
        <v>0</v>
      </c>
      <c r="L66" s="21">
        <f t="shared" si="31"/>
        <v>0</v>
      </c>
      <c r="M66" s="21">
        <f t="shared" si="31"/>
        <v>0</v>
      </c>
      <c r="N66" s="202"/>
    </row>
    <row r="67" spans="1:14" x14ac:dyDescent="0.25">
      <c r="A67" s="214"/>
      <c r="B67" s="203"/>
      <c r="C67" s="184"/>
      <c r="D67" s="59" t="s">
        <v>10</v>
      </c>
      <c r="E67" s="3">
        <f t="shared" si="2"/>
        <v>0</v>
      </c>
      <c r="F67" s="21">
        <f>F72+F77+F82+F92+F97+F108+F87</f>
        <v>0</v>
      </c>
      <c r="G67" s="21">
        <f>G72+G77+G82+G92+G97+G108+G87</f>
        <v>0</v>
      </c>
      <c r="H67" s="21">
        <f t="shared" ref="H67:J67" si="33">H72+H77+H82+H92+H97+H108+H87</f>
        <v>0</v>
      </c>
      <c r="I67" s="157">
        <f>I72+I77+I82+I92+I97+I108+I87</f>
        <v>0</v>
      </c>
      <c r="J67" s="21">
        <f t="shared" si="33"/>
        <v>0</v>
      </c>
      <c r="K67" s="21">
        <f t="shared" si="31"/>
        <v>0</v>
      </c>
      <c r="L67" s="21">
        <f t="shared" si="31"/>
        <v>0</v>
      </c>
      <c r="M67" s="21">
        <f t="shared" si="31"/>
        <v>0</v>
      </c>
      <c r="N67" s="203"/>
    </row>
    <row r="68" spans="1:14" ht="26.25" customHeight="1" x14ac:dyDescent="0.25">
      <c r="A68" s="192" t="s">
        <v>44</v>
      </c>
      <c r="B68" s="209" t="s">
        <v>60</v>
      </c>
      <c r="C68" s="173" t="s">
        <v>6</v>
      </c>
      <c r="D68" s="59" t="s">
        <v>5</v>
      </c>
      <c r="E68" s="3">
        <f t="shared" si="2"/>
        <v>2067269.5000000002</v>
      </c>
      <c r="F68" s="3">
        <f>SUM(F69:F72)</f>
        <v>286904.70000000007</v>
      </c>
      <c r="G68" s="3">
        <f t="shared" ref="G68:M68" si="34">SUM(G69:G72)</f>
        <v>341247.4</v>
      </c>
      <c r="H68" s="3">
        <f t="shared" si="34"/>
        <v>343297.89999999997</v>
      </c>
      <c r="I68" s="45">
        <f t="shared" si="34"/>
        <v>482608.5</v>
      </c>
      <c r="J68" s="3">
        <f t="shared" ref="J68" si="35">SUM(J69:J72)</f>
        <v>283840</v>
      </c>
      <c r="K68" s="3">
        <f t="shared" si="34"/>
        <v>330628</v>
      </c>
      <c r="L68" s="3">
        <f t="shared" si="34"/>
        <v>330630.59999999998</v>
      </c>
      <c r="M68" s="3">
        <f t="shared" si="34"/>
        <v>295250.3</v>
      </c>
      <c r="N68" s="201" t="s">
        <v>150</v>
      </c>
    </row>
    <row r="69" spans="1:14" ht="33.75" customHeight="1" x14ac:dyDescent="0.25">
      <c r="A69" s="193"/>
      <c r="B69" s="209"/>
      <c r="C69" s="174"/>
      <c r="D69" s="59" t="s">
        <v>11</v>
      </c>
      <c r="E69" s="3">
        <f t="shared" si="2"/>
        <v>2067269.5000000002</v>
      </c>
      <c r="F69" s="3">
        <v>286904.70000000007</v>
      </c>
      <c r="G69" s="3">
        <v>341247.4</v>
      </c>
      <c r="H69" s="3">
        <f>45228.6+26059.7+67009.1+7708.9+177517.2+19774.3+0.1</f>
        <v>343297.89999999997</v>
      </c>
      <c r="I69" s="45">
        <v>482608.5</v>
      </c>
      <c r="J69" s="3">
        <v>283840</v>
      </c>
      <c r="K69" s="3">
        <v>330628</v>
      </c>
      <c r="L69" s="3">
        <v>330630.59999999998</v>
      </c>
      <c r="M69" s="3">
        <v>295250.3</v>
      </c>
      <c r="N69" s="202"/>
    </row>
    <row r="70" spans="1:14" x14ac:dyDescent="0.25">
      <c r="A70" s="193"/>
      <c r="B70" s="209"/>
      <c r="C70" s="174"/>
      <c r="D70" s="59" t="s">
        <v>8</v>
      </c>
      <c r="E70" s="3">
        <f t="shared" si="2"/>
        <v>0</v>
      </c>
      <c r="F70" s="3">
        <v>0</v>
      </c>
      <c r="G70" s="3">
        <v>0</v>
      </c>
      <c r="H70" s="3">
        <v>0</v>
      </c>
      <c r="I70" s="45">
        <v>0</v>
      </c>
      <c r="J70" s="3">
        <v>0</v>
      </c>
      <c r="K70" s="3">
        <v>0</v>
      </c>
      <c r="L70" s="3">
        <v>0</v>
      </c>
      <c r="M70" s="3">
        <v>0</v>
      </c>
      <c r="N70" s="202"/>
    </row>
    <row r="71" spans="1:14" x14ac:dyDescent="0.25">
      <c r="A71" s="193"/>
      <c r="B71" s="209"/>
      <c r="C71" s="174"/>
      <c r="D71" s="59" t="s">
        <v>9</v>
      </c>
      <c r="E71" s="3">
        <f t="shared" si="2"/>
        <v>0</v>
      </c>
      <c r="F71" s="3">
        <v>0</v>
      </c>
      <c r="G71" s="3">
        <v>0</v>
      </c>
      <c r="H71" s="3">
        <v>0</v>
      </c>
      <c r="I71" s="45">
        <v>0</v>
      </c>
      <c r="J71" s="3">
        <v>0</v>
      </c>
      <c r="K71" s="3">
        <v>0</v>
      </c>
      <c r="L71" s="3">
        <v>0</v>
      </c>
      <c r="M71" s="3">
        <v>0</v>
      </c>
      <c r="N71" s="202"/>
    </row>
    <row r="72" spans="1:14" x14ac:dyDescent="0.25">
      <c r="A72" s="194"/>
      <c r="B72" s="209"/>
      <c r="C72" s="184"/>
      <c r="D72" s="59" t="s">
        <v>10</v>
      </c>
      <c r="E72" s="3">
        <f t="shared" si="2"/>
        <v>0</v>
      </c>
      <c r="F72" s="3">
        <v>0</v>
      </c>
      <c r="G72" s="3">
        <v>0</v>
      </c>
      <c r="H72" s="3">
        <v>0</v>
      </c>
      <c r="I72" s="45">
        <v>0</v>
      </c>
      <c r="J72" s="3">
        <v>0</v>
      </c>
      <c r="K72" s="3">
        <v>0</v>
      </c>
      <c r="L72" s="3">
        <v>0</v>
      </c>
      <c r="M72" s="3">
        <v>0</v>
      </c>
      <c r="N72" s="203"/>
    </row>
    <row r="73" spans="1:14" ht="15" customHeight="1" x14ac:dyDescent="0.25">
      <c r="A73" s="192" t="s">
        <v>45</v>
      </c>
      <c r="B73" s="181" t="s">
        <v>71</v>
      </c>
      <c r="C73" s="173" t="s">
        <v>6</v>
      </c>
      <c r="D73" s="59" t="s">
        <v>5</v>
      </c>
      <c r="E73" s="3">
        <f t="shared" ref="E73:E134" si="36">F73+G73+I73+K73+L73+M73</f>
        <v>2161.1</v>
      </c>
      <c r="F73" s="3">
        <f>SUM(F74:F77)</f>
        <v>285.8</v>
      </c>
      <c r="G73" s="3">
        <f t="shared" ref="G73:M73" si="37">SUM(G74:G77)</f>
        <v>372</v>
      </c>
      <c r="H73" s="3">
        <f t="shared" si="37"/>
        <v>323.3</v>
      </c>
      <c r="I73" s="45">
        <f t="shared" si="37"/>
        <v>541.29999999999995</v>
      </c>
      <c r="J73" s="3">
        <f t="shared" ref="J73" si="38">SUM(J74:J77)</f>
        <v>388</v>
      </c>
      <c r="K73" s="3">
        <f t="shared" si="37"/>
        <v>301</v>
      </c>
      <c r="L73" s="3">
        <f t="shared" si="37"/>
        <v>301</v>
      </c>
      <c r="M73" s="3">
        <f t="shared" si="37"/>
        <v>360</v>
      </c>
      <c r="N73" s="201" t="s">
        <v>151</v>
      </c>
    </row>
    <row r="74" spans="1:14" x14ac:dyDescent="0.25">
      <c r="A74" s="193"/>
      <c r="B74" s="182"/>
      <c r="C74" s="174"/>
      <c r="D74" s="59" t="s">
        <v>11</v>
      </c>
      <c r="E74" s="3">
        <f t="shared" si="36"/>
        <v>2161.1</v>
      </c>
      <c r="F74" s="3">
        <v>285.8</v>
      </c>
      <c r="G74" s="3">
        <v>372</v>
      </c>
      <c r="H74" s="3">
        <v>323.3</v>
      </c>
      <c r="I74" s="45">
        <v>541.29999999999995</v>
      </c>
      <c r="J74" s="3">
        <v>388</v>
      </c>
      <c r="K74" s="3">
        <v>301</v>
      </c>
      <c r="L74" s="3">
        <v>301</v>
      </c>
      <c r="M74" s="3">
        <v>360</v>
      </c>
      <c r="N74" s="202"/>
    </row>
    <row r="75" spans="1:14" x14ac:dyDescent="0.25">
      <c r="A75" s="193"/>
      <c r="B75" s="182"/>
      <c r="C75" s="174"/>
      <c r="D75" s="59" t="s">
        <v>8</v>
      </c>
      <c r="E75" s="3">
        <f t="shared" si="36"/>
        <v>0</v>
      </c>
      <c r="F75" s="3">
        <v>0</v>
      </c>
      <c r="G75" s="3">
        <v>0</v>
      </c>
      <c r="H75" s="3">
        <v>0</v>
      </c>
      <c r="I75" s="45">
        <v>0</v>
      </c>
      <c r="J75" s="3">
        <v>0</v>
      </c>
      <c r="K75" s="3">
        <v>0</v>
      </c>
      <c r="L75" s="3">
        <v>0</v>
      </c>
      <c r="M75" s="3">
        <v>0</v>
      </c>
      <c r="N75" s="202"/>
    </row>
    <row r="76" spans="1:14" x14ac:dyDescent="0.25">
      <c r="A76" s="193"/>
      <c r="B76" s="182"/>
      <c r="C76" s="174"/>
      <c r="D76" s="59" t="s">
        <v>9</v>
      </c>
      <c r="E76" s="3">
        <f t="shared" si="36"/>
        <v>0</v>
      </c>
      <c r="F76" s="3">
        <v>0</v>
      </c>
      <c r="G76" s="3">
        <v>0</v>
      </c>
      <c r="H76" s="3">
        <v>0</v>
      </c>
      <c r="I76" s="45">
        <v>0</v>
      </c>
      <c r="J76" s="3">
        <v>0</v>
      </c>
      <c r="K76" s="3">
        <v>0</v>
      </c>
      <c r="L76" s="3">
        <v>0</v>
      </c>
      <c r="M76" s="3">
        <v>0</v>
      </c>
      <c r="N76" s="202"/>
    </row>
    <row r="77" spans="1:14" x14ac:dyDescent="0.25">
      <c r="A77" s="194"/>
      <c r="B77" s="183"/>
      <c r="C77" s="184"/>
      <c r="D77" s="59" t="s">
        <v>10</v>
      </c>
      <c r="E77" s="3">
        <f t="shared" si="36"/>
        <v>0</v>
      </c>
      <c r="F77" s="3">
        <v>0</v>
      </c>
      <c r="G77" s="3">
        <v>0</v>
      </c>
      <c r="H77" s="3">
        <v>0</v>
      </c>
      <c r="I77" s="45">
        <v>0</v>
      </c>
      <c r="J77" s="3">
        <v>0</v>
      </c>
      <c r="K77" s="3">
        <v>0</v>
      </c>
      <c r="L77" s="3">
        <v>0</v>
      </c>
      <c r="M77" s="3">
        <v>0</v>
      </c>
      <c r="N77" s="203"/>
    </row>
    <row r="78" spans="1:14" ht="15" customHeight="1" x14ac:dyDescent="0.25">
      <c r="A78" s="192" t="s">
        <v>46</v>
      </c>
      <c r="B78" s="181" t="s">
        <v>72</v>
      </c>
      <c r="C78" s="173">
        <v>2025</v>
      </c>
      <c r="D78" s="59" t="s">
        <v>5</v>
      </c>
      <c r="E78" s="3">
        <f t="shared" si="36"/>
        <v>20000</v>
      </c>
      <c r="F78" s="3">
        <f>SUM(F79:F82)</f>
        <v>0</v>
      </c>
      <c r="G78" s="3">
        <f t="shared" ref="G78:M78" si="39">SUM(G79:G82)</f>
        <v>0</v>
      </c>
      <c r="H78" s="3">
        <f t="shared" si="39"/>
        <v>0</v>
      </c>
      <c r="I78" s="45">
        <f t="shared" si="39"/>
        <v>0</v>
      </c>
      <c r="J78" s="3">
        <f t="shared" ref="J78" si="40">SUM(J79:J82)</f>
        <v>0</v>
      </c>
      <c r="K78" s="3">
        <f t="shared" si="39"/>
        <v>20000</v>
      </c>
      <c r="L78" s="3">
        <f t="shared" si="39"/>
        <v>0</v>
      </c>
      <c r="M78" s="3">
        <f t="shared" si="39"/>
        <v>0</v>
      </c>
      <c r="N78" s="201" t="s">
        <v>152</v>
      </c>
    </row>
    <row r="79" spans="1:14" x14ac:dyDescent="0.25">
      <c r="A79" s="193"/>
      <c r="B79" s="182"/>
      <c r="C79" s="174"/>
      <c r="D79" s="59" t="s">
        <v>11</v>
      </c>
      <c r="E79" s="3">
        <f t="shared" si="36"/>
        <v>20000</v>
      </c>
      <c r="F79" s="3">
        <v>0</v>
      </c>
      <c r="G79" s="3">
        <v>0</v>
      </c>
      <c r="H79" s="3">
        <v>0</v>
      </c>
      <c r="I79" s="45">
        <v>0</v>
      </c>
      <c r="J79" s="3">
        <v>0</v>
      </c>
      <c r="K79" s="3">
        <v>20000</v>
      </c>
      <c r="L79" s="3">
        <v>0</v>
      </c>
      <c r="M79" s="3">
        <v>0</v>
      </c>
      <c r="N79" s="202"/>
    </row>
    <row r="80" spans="1:14" x14ac:dyDescent="0.25">
      <c r="A80" s="193"/>
      <c r="B80" s="182"/>
      <c r="C80" s="174"/>
      <c r="D80" s="59" t="s">
        <v>8</v>
      </c>
      <c r="E80" s="3">
        <f t="shared" si="36"/>
        <v>0</v>
      </c>
      <c r="F80" s="3">
        <v>0</v>
      </c>
      <c r="G80" s="3">
        <v>0</v>
      </c>
      <c r="H80" s="3">
        <v>0</v>
      </c>
      <c r="I80" s="45">
        <v>0</v>
      </c>
      <c r="J80" s="3">
        <v>0</v>
      </c>
      <c r="K80" s="3">
        <v>0</v>
      </c>
      <c r="L80" s="3">
        <v>0</v>
      </c>
      <c r="M80" s="3">
        <v>0</v>
      </c>
      <c r="N80" s="202"/>
    </row>
    <row r="81" spans="1:14" x14ac:dyDescent="0.25">
      <c r="A81" s="193"/>
      <c r="B81" s="182"/>
      <c r="C81" s="174"/>
      <c r="D81" s="59" t="s">
        <v>9</v>
      </c>
      <c r="E81" s="3">
        <f t="shared" si="36"/>
        <v>0</v>
      </c>
      <c r="F81" s="3">
        <v>0</v>
      </c>
      <c r="G81" s="3">
        <v>0</v>
      </c>
      <c r="H81" s="3">
        <v>0</v>
      </c>
      <c r="I81" s="45">
        <v>0</v>
      </c>
      <c r="J81" s="3">
        <v>0</v>
      </c>
      <c r="K81" s="3">
        <v>0</v>
      </c>
      <c r="L81" s="3">
        <v>0</v>
      </c>
      <c r="M81" s="3">
        <v>0</v>
      </c>
      <c r="N81" s="202"/>
    </row>
    <row r="82" spans="1:14" x14ac:dyDescent="0.25">
      <c r="A82" s="194"/>
      <c r="B82" s="183"/>
      <c r="C82" s="184"/>
      <c r="D82" s="59" t="s">
        <v>10</v>
      </c>
      <c r="E82" s="3">
        <f t="shared" si="36"/>
        <v>0</v>
      </c>
      <c r="F82" s="3">
        <v>0</v>
      </c>
      <c r="G82" s="3">
        <v>0</v>
      </c>
      <c r="H82" s="3">
        <v>0</v>
      </c>
      <c r="I82" s="45">
        <v>0</v>
      </c>
      <c r="J82" s="3">
        <v>0</v>
      </c>
      <c r="K82" s="3">
        <v>0</v>
      </c>
      <c r="L82" s="3">
        <v>0</v>
      </c>
      <c r="M82" s="3">
        <v>0</v>
      </c>
      <c r="N82" s="203"/>
    </row>
    <row r="83" spans="1:14" x14ac:dyDescent="0.25">
      <c r="A83" s="192" t="s">
        <v>47</v>
      </c>
      <c r="B83" s="181" t="s">
        <v>378</v>
      </c>
      <c r="C83" s="173" t="s">
        <v>138</v>
      </c>
      <c r="D83" s="59" t="s">
        <v>5</v>
      </c>
      <c r="E83" s="3">
        <f t="shared" si="36"/>
        <v>27158.5</v>
      </c>
      <c r="F83" s="3">
        <f>SUM(F84:F87)</f>
        <v>2054.3000000000002</v>
      </c>
      <c r="G83" s="3">
        <f t="shared" ref="G83:M83" si="41">SUM(G84:G87)</f>
        <v>0</v>
      </c>
      <c r="H83" s="3">
        <f t="shared" si="41"/>
        <v>0</v>
      </c>
      <c r="I83" s="45">
        <f t="shared" si="41"/>
        <v>0</v>
      </c>
      <c r="J83" s="3">
        <f t="shared" ref="J83" si="42">SUM(J84:J87)</f>
        <v>0</v>
      </c>
      <c r="K83" s="3">
        <f t="shared" si="41"/>
        <v>25104.2</v>
      </c>
      <c r="L83" s="3">
        <f t="shared" si="41"/>
        <v>0</v>
      </c>
      <c r="M83" s="3">
        <f t="shared" si="41"/>
        <v>0</v>
      </c>
      <c r="N83" s="201" t="s">
        <v>144</v>
      </c>
    </row>
    <row r="84" spans="1:14" x14ac:dyDescent="0.25">
      <c r="A84" s="193"/>
      <c r="B84" s="182"/>
      <c r="C84" s="174"/>
      <c r="D84" s="59" t="s">
        <v>11</v>
      </c>
      <c r="E84" s="3">
        <f t="shared" si="36"/>
        <v>27158.5</v>
      </c>
      <c r="F84" s="3">
        <v>2054.3000000000002</v>
      </c>
      <c r="G84" s="3">
        <v>0</v>
      </c>
      <c r="H84" s="3">
        <v>0</v>
      </c>
      <c r="I84" s="45">
        <v>0</v>
      </c>
      <c r="J84" s="3">
        <v>0</v>
      </c>
      <c r="K84" s="3">
        <v>25104.2</v>
      </c>
      <c r="L84" s="3">
        <v>0</v>
      </c>
      <c r="M84" s="3">
        <v>0</v>
      </c>
      <c r="N84" s="202"/>
    </row>
    <row r="85" spans="1:14" x14ac:dyDescent="0.25">
      <c r="A85" s="193"/>
      <c r="B85" s="182"/>
      <c r="C85" s="174"/>
      <c r="D85" s="59" t="s">
        <v>8</v>
      </c>
      <c r="E85" s="3">
        <f t="shared" si="36"/>
        <v>0</v>
      </c>
      <c r="F85" s="3">
        <v>0</v>
      </c>
      <c r="G85" s="3">
        <v>0</v>
      </c>
      <c r="H85" s="3">
        <v>0</v>
      </c>
      <c r="I85" s="45">
        <v>0</v>
      </c>
      <c r="J85" s="3">
        <v>0</v>
      </c>
      <c r="K85" s="3">
        <v>0</v>
      </c>
      <c r="L85" s="3">
        <v>0</v>
      </c>
      <c r="M85" s="3">
        <v>0</v>
      </c>
      <c r="N85" s="202"/>
    </row>
    <row r="86" spans="1:14" x14ac:dyDescent="0.25">
      <c r="A86" s="193"/>
      <c r="B86" s="182"/>
      <c r="C86" s="174"/>
      <c r="D86" s="59" t="s">
        <v>9</v>
      </c>
      <c r="E86" s="3">
        <f t="shared" si="36"/>
        <v>0</v>
      </c>
      <c r="F86" s="3">
        <v>0</v>
      </c>
      <c r="G86" s="3">
        <v>0</v>
      </c>
      <c r="H86" s="3">
        <v>0</v>
      </c>
      <c r="I86" s="45">
        <v>0</v>
      </c>
      <c r="J86" s="3">
        <v>0</v>
      </c>
      <c r="K86" s="3">
        <v>0</v>
      </c>
      <c r="L86" s="3">
        <v>0</v>
      </c>
      <c r="M86" s="3">
        <v>0</v>
      </c>
      <c r="N86" s="202"/>
    </row>
    <row r="87" spans="1:14" x14ac:dyDescent="0.25">
      <c r="A87" s="194"/>
      <c r="B87" s="183"/>
      <c r="C87" s="184"/>
      <c r="D87" s="59" t="s">
        <v>10</v>
      </c>
      <c r="E87" s="3">
        <f t="shared" si="36"/>
        <v>0</v>
      </c>
      <c r="F87" s="3">
        <v>0</v>
      </c>
      <c r="G87" s="3">
        <v>0</v>
      </c>
      <c r="H87" s="3">
        <v>0</v>
      </c>
      <c r="I87" s="45">
        <v>0</v>
      </c>
      <c r="J87" s="3">
        <v>0</v>
      </c>
      <c r="K87" s="3">
        <v>0</v>
      </c>
      <c r="L87" s="3">
        <v>0</v>
      </c>
      <c r="M87" s="3">
        <v>0</v>
      </c>
      <c r="N87" s="203"/>
    </row>
    <row r="88" spans="1:14" x14ac:dyDescent="0.25">
      <c r="A88" s="192" t="s">
        <v>66</v>
      </c>
      <c r="B88" s="181" t="s">
        <v>73</v>
      </c>
      <c r="C88" s="173">
        <v>2023</v>
      </c>
      <c r="D88" s="59" t="s">
        <v>5</v>
      </c>
      <c r="E88" s="3">
        <f t="shared" si="36"/>
        <v>5000</v>
      </c>
      <c r="F88" s="3">
        <f>SUM(F89:F92)</f>
        <v>4000</v>
      </c>
      <c r="G88" s="3">
        <f t="shared" ref="G88:M88" si="43">SUM(G89:G92)</f>
        <v>0</v>
      </c>
      <c r="H88" s="3">
        <f t="shared" si="43"/>
        <v>0</v>
      </c>
      <c r="I88" s="45">
        <f t="shared" si="43"/>
        <v>1000</v>
      </c>
      <c r="J88" s="3">
        <f t="shared" ref="J88" si="44">SUM(J89:J92)</f>
        <v>0</v>
      </c>
      <c r="K88" s="3">
        <f t="shared" si="43"/>
        <v>0</v>
      </c>
      <c r="L88" s="3">
        <f t="shared" si="43"/>
        <v>0</v>
      </c>
      <c r="M88" s="3">
        <f t="shared" si="43"/>
        <v>0</v>
      </c>
      <c r="N88" s="201" t="s">
        <v>144</v>
      </c>
    </row>
    <row r="89" spans="1:14" x14ac:dyDescent="0.25">
      <c r="A89" s="193"/>
      <c r="B89" s="182"/>
      <c r="C89" s="174"/>
      <c r="D89" s="59" t="s">
        <v>11</v>
      </c>
      <c r="E89" s="3">
        <f t="shared" si="36"/>
        <v>5000</v>
      </c>
      <c r="F89" s="3">
        <v>4000</v>
      </c>
      <c r="G89" s="3">
        <v>0</v>
      </c>
      <c r="H89" s="3">
        <v>0</v>
      </c>
      <c r="I89" s="45">
        <v>1000</v>
      </c>
      <c r="J89" s="3">
        <v>0</v>
      </c>
      <c r="K89" s="3">
        <v>0</v>
      </c>
      <c r="L89" s="3">
        <v>0</v>
      </c>
      <c r="M89" s="3">
        <v>0</v>
      </c>
      <c r="N89" s="202"/>
    </row>
    <row r="90" spans="1:14" x14ac:dyDescent="0.25">
      <c r="A90" s="193"/>
      <c r="B90" s="182"/>
      <c r="C90" s="174"/>
      <c r="D90" s="59" t="s">
        <v>8</v>
      </c>
      <c r="E90" s="3">
        <f t="shared" si="36"/>
        <v>0</v>
      </c>
      <c r="F90" s="3">
        <v>0</v>
      </c>
      <c r="G90" s="3">
        <v>0</v>
      </c>
      <c r="H90" s="3">
        <v>0</v>
      </c>
      <c r="I90" s="45">
        <v>0</v>
      </c>
      <c r="J90" s="3">
        <v>0</v>
      </c>
      <c r="K90" s="3">
        <v>0</v>
      </c>
      <c r="L90" s="3">
        <v>0</v>
      </c>
      <c r="M90" s="3">
        <v>0</v>
      </c>
      <c r="N90" s="202"/>
    </row>
    <row r="91" spans="1:14" x14ac:dyDescent="0.25">
      <c r="A91" s="193"/>
      <c r="B91" s="182"/>
      <c r="C91" s="174"/>
      <c r="D91" s="59" t="s">
        <v>9</v>
      </c>
      <c r="E91" s="3">
        <f t="shared" si="36"/>
        <v>0</v>
      </c>
      <c r="F91" s="3">
        <v>0</v>
      </c>
      <c r="G91" s="3">
        <v>0</v>
      </c>
      <c r="H91" s="3">
        <v>0</v>
      </c>
      <c r="I91" s="45">
        <v>0</v>
      </c>
      <c r="J91" s="3">
        <v>0</v>
      </c>
      <c r="K91" s="3">
        <v>0</v>
      </c>
      <c r="L91" s="3">
        <v>0</v>
      </c>
      <c r="M91" s="3">
        <v>0</v>
      </c>
      <c r="N91" s="202"/>
    </row>
    <row r="92" spans="1:14" x14ac:dyDescent="0.25">
      <c r="A92" s="194"/>
      <c r="B92" s="183"/>
      <c r="C92" s="184"/>
      <c r="D92" s="59" t="s">
        <v>10</v>
      </c>
      <c r="E92" s="3">
        <f t="shared" si="36"/>
        <v>0</v>
      </c>
      <c r="F92" s="3">
        <v>0</v>
      </c>
      <c r="G92" s="3">
        <v>0</v>
      </c>
      <c r="H92" s="3">
        <v>0</v>
      </c>
      <c r="I92" s="45">
        <v>0</v>
      </c>
      <c r="J92" s="3">
        <v>0</v>
      </c>
      <c r="K92" s="3">
        <v>0</v>
      </c>
      <c r="L92" s="3">
        <v>0</v>
      </c>
      <c r="M92" s="3">
        <v>0</v>
      </c>
      <c r="N92" s="203"/>
    </row>
    <row r="93" spans="1:14" ht="27.75" customHeight="1" x14ac:dyDescent="0.25">
      <c r="A93" s="192" t="s">
        <v>67</v>
      </c>
      <c r="B93" s="180" t="s">
        <v>62</v>
      </c>
      <c r="C93" s="173" t="s">
        <v>6</v>
      </c>
      <c r="D93" s="59" t="s">
        <v>5</v>
      </c>
      <c r="E93" s="3">
        <f t="shared" si="36"/>
        <v>240330.1</v>
      </c>
      <c r="F93" s="3">
        <f>SUM(F94:F97)</f>
        <v>108443.9</v>
      </c>
      <c r="G93" s="3">
        <f t="shared" ref="G93:M93" si="45">SUM(G94:G97)</f>
        <v>99374.1</v>
      </c>
      <c r="H93" s="3">
        <f t="shared" ref="H93:J93" si="46">SUM(H94:H97)</f>
        <v>50240.6</v>
      </c>
      <c r="I93" s="45">
        <f t="shared" ref="I93" si="47">SUM(I94:I97)</f>
        <v>2162.1</v>
      </c>
      <c r="J93" s="3">
        <f t="shared" si="46"/>
        <v>486.5</v>
      </c>
      <c r="K93" s="3">
        <f t="shared" si="45"/>
        <v>0</v>
      </c>
      <c r="L93" s="3">
        <f t="shared" si="45"/>
        <v>0</v>
      </c>
      <c r="M93" s="3">
        <f t="shared" si="45"/>
        <v>30350</v>
      </c>
      <c r="N93" s="201" t="s">
        <v>153</v>
      </c>
    </row>
    <row r="94" spans="1:14" ht="20.25" customHeight="1" x14ac:dyDescent="0.25">
      <c r="A94" s="193"/>
      <c r="B94" s="180"/>
      <c r="C94" s="174"/>
      <c r="D94" s="59" t="s">
        <v>11</v>
      </c>
      <c r="E94" s="3">
        <f t="shared" si="36"/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202"/>
    </row>
    <row r="95" spans="1:14" ht="33" customHeight="1" x14ac:dyDescent="0.25">
      <c r="A95" s="193"/>
      <c r="B95" s="180"/>
      <c r="C95" s="174"/>
      <c r="D95" s="59" t="s">
        <v>8</v>
      </c>
      <c r="E95" s="3">
        <f t="shared" si="36"/>
        <v>240330.1</v>
      </c>
      <c r="F95" s="3">
        <f>SUM(F98:F103)</f>
        <v>108443.9</v>
      </c>
      <c r="G95" s="3">
        <f>SUM(G98:G103)</f>
        <v>99374.1</v>
      </c>
      <c r="H95" s="3">
        <f>SUM(H98:H103)</f>
        <v>50240.6</v>
      </c>
      <c r="I95" s="3">
        <f>SUM(I98:I103)</f>
        <v>2162.1</v>
      </c>
      <c r="J95" s="3">
        <f>SUM(J98:J103)</f>
        <v>486.5</v>
      </c>
      <c r="K95" s="3">
        <v>0</v>
      </c>
      <c r="L95" s="3">
        <v>0</v>
      </c>
      <c r="M95" s="3">
        <v>30350</v>
      </c>
      <c r="N95" s="202"/>
    </row>
    <row r="96" spans="1:14" ht="21" customHeight="1" x14ac:dyDescent="0.25">
      <c r="A96" s="193"/>
      <c r="B96" s="180"/>
      <c r="C96" s="174"/>
      <c r="D96" s="59" t="s">
        <v>9</v>
      </c>
      <c r="E96" s="3">
        <f t="shared" si="36"/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202"/>
    </row>
    <row r="97" spans="1:14" x14ac:dyDescent="0.25">
      <c r="A97" s="194"/>
      <c r="B97" s="180"/>
      <c r="C97" s="184"/>
      <c r="D97" s="59" t="s">
        <v>10</v>
      </c>
      <c r="E97" s="3">
        <f t="shared" si="36"/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202"/>
    </row>
    <row r="98" spans="1:14" ht="45.75" customHeight="1" x14ac:dyDescent="0.25">
      <c r="A98" s="61" t="s">
        <v>139</v>
      </c>
      <c r="B98" s="60" t="s">
        <v>193</v>
      </c>
      <c r="C98" s="60" t="s">
        <v>69</v>
      </c>
      <c r="D98" s="59" t="s">
        <v>8</v>
      </c>
      <c r="E98" s="3">
        <f t="shared" si="36"/>
        <v>194349.7</v>
      </c>
      <c r="F98" s="3">
        <v>107949.7</v>
      </c>
      <c r="G98" s="3">
        <v>86400</v>
      </c>
      <c r="H98" s="3">
        <v>38912.199999999997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202"/>
    </row>
    <row r="99" spans="1:14" ht="44.25" customHeight="1" x14ac:dyDescent="0.25">
      <c r="A99" s="61" t="s">
        <v>379</v>
      </c>
      <c r="B99" s="60" t="s">
        <v>388</v>
      </c>
      <c r="C99" s="62">
        <v>2023</v>
      </c>
      <c r="D99" s="59" t="s">
        <v>8</v>
      </c>
      <c r="E99" s="3">
        <f t="shared" si="36"/>
        <v>494.2</v>
      </c>
      <c r="F99" s="3">
        <v>494.2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202"/>
    </row>
    <row r="100" spans="1:14" ht="52.5" customHeight="1" x14ac:dyDescent="0.25">
      <c r="A100" s="61" t="s">
        <v>380</v>
      </c>
      <c r="B100" s="60" t="s">
        <v>254</v>
      </c>
      <c r="C100" s="62">
        <v>2024</v>
      </c>
      <c r="D100" s="59" t="s">
        <v>8</v>
      </c>
      <c r="E100" s="3">
        <f t="shared" si="36"/>
        <v>1553.3</v>
      </c>
      <c r="F100" s="3">
        <v>0</v>
      </c>
      <c r="G100" s="3">
        <v>1553.3</v>
      </c>
      <c r="H100" s="3">
        <v>1336.5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202"/>
    </row>
    <row r="101" spans="1:14" ht="45.75" customHeight="1" x14ac:dyDescent="0.25">
      <c r="A101" s="61" t="s">
        <v>381</v>
      </c>
      <c r="B101" s="60" t="s">
        <v>255</v>
      </c>
      <c r="C101" s="62">
        <v>2024</v>
      </c>
      <c r="D101" s="59" t="s">
        <v>8</v>
      </c>
      <c r="E101" s="3">
        <f t="shared" si="36"/>
        <v>3523.5</v>
      </c>
      <c r="F101" s="3">
        <v>0</v>
      </c>
      <c r="G101" s="3">
        <v>3523.5</v>
      </c>
      <c r="H101" s="3">
        <v>3156.6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202"/>
    </row>
    <row r="102" spans="1:14" ht="37.5" customHeight="1" x14ac:dyDescent="0.25">
      <c r="A102" s="128" t="s">
        <v>382</v>
      </c>
      <c r="B102" s="129" t="s">
        <v>256</v>
      </c>
      <c r="C102" s="130">
        <v>2024</v>
      </c>
      <c r="D102" s="133" t="s">
        <v>8</v>
      </c>
      <c r="E102" s="3">
        <f t="shared" ref="E102" si="48">F102+G102+I102+K102+L102+M102</f>
        <v>7897.3</v>
      </c>
      <c r="F102" s="3">
        <v>0</v>
      </c>
      <c r="G102" s="3">
        <v>7897.3</v>
      </c>
      <c r="H102" s="3">
        <v>6835.3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202"/>
    </row>
    <row r="103" spans="1:14" ht="37.5" customHeight="1" x14ac:dyDescent="0.25">
      <c r="A103" s="128" t="s">
        <v>489</v>
      </c>
      <c r="B103" s="60" t="s">
        <v>490</v>
      </c>
      <c r="C103" s="62">
        <v>2025</v>
      </c>
      <c r="D103" s="59" t="s">
        <v>8</v>
      </c>
      <c r="E103" s="3">
        <f t="shared" si="36"/>
        <v>2162.1</v>
      </c>
      <c r="F103" s="3">
        <v>0</v>
      </c>
      <c r="G103" s="3">
        <v>0</v>
      </c>
      <c r="H103" s="3">
        <v>0</v>
      </c>
      <c r="I103" s="3">
        <v>2162.1</v>
      </c>
      <c r="J103" s="3">
        <v>486.5</v>
      </c>
      <c r="K103" s="3">
        <v>0</v>
      </c>
      <c r="L103" s="3">
        <v>0</v>
      </c>
      <c r="M103" s="3">
        <v>0</v>
      </c>
      <c r="N103" s="202"/>
    </row>
    <row r="104" spans="1:14" ht="23.25" customHeight="1" x14ac:dyDescent="0.25">
      <c r="A104" s="192" t="s">
        <v>383</v>
      </c>
      <c r="B104" s="180" t="s">
        <v>63</v>
      </c>
      <c r="C104" s="173" t="s">
        <v>6</v>
      </c>
      <c r="D104" s="59" t="s">
        <v>5</v>
      </c>
      <c r="E104" s="3">
        <f t="shared" si="36"/>
        <v>239835.80000000002</v>
      </c>
      <c r="F104" s="3">
        <f>SUM(F105:F108)</f>
        <v>107949.7</v>
      </c>
      <c r="G104" s="3">
        <f t="shared" ref="G104:M104" si="49">SUM(G105:G108)</f>
        <v>99374</v>
      </c>
      <c r="H104" s="3">
        <f t="shared" ref="H104:J104" si="50">SUM(H105:H108)</f>
        <v>43405.299999999996</v>
      </c>
      <c r="I104" s="3">
        <f t="shared" ref="I104" si="51">SUM(I105:I108)</f>
        <v>2162.1</v>
      </c>
      <c r="J104" s="3">
        <f t="shared" si="50"/>
        <v>486.5</v>
      </c>
      <c r="K104" s="3">
        <f t="shared" si="49"/>
        <v>0</v>
      </c>
      <c r="L104" s="3">
        <f t="shared" si="49"/>
        <v>0</v>
      </c>
      <c r="M104" s="3">
        <f t="shared" si="49"/>
        <v>30350</v>
      </c>
      <c r="N104" s="202"/>
    </row>
    <row r="105" spans="1:14" ht="26.25" customHeight="1" x14ac:dyDescent="0.25">
      <c r="A105" s="193"/>
      <c r="B105" s="180"/>
      <c r="C105" s="174"/>
      <c r="D105" s="59" t="s">
        <v>11</v>
      </c>
      <c r="E105" s="3">
        <f t="shared" si="36"/>
        <v>239835.80000000002</v>
      </c>
      <c r="F105" s="3">
        <f>SUM(F109:F109)</f>
        <v>107949.7</v>
      </c>
      <c r="G105" s="3">
        <f>SUM(G109:G112)</f>
        <v>99374</v>
      </c>
      <c r="H105" s="3">
        <f>H109+H110+H111+H113</f>
        <v>43405.299999999996</v>
      </c>
      <c r="I105" s="3">
        <f>I109+I110+I111+I113</f>
        <v>2162.1</v>
      </c>
      <c r="J105" s="3">
        <f>J109+J110+J111+J113</f>
        <v>486.5</v>
      </c>
      <c r="K105" s="3">
        <v>0</v>
      </c>
      <c r="L105" s="3">
        <v>0</v>
      </c>
      <c r="M105" s="3">
        <v>30350</v>
      </c>
      <c r="N105" s="202"/>
    </row>
    <row r="106" spans="1:14" ht="26.25" customHeight="1" x14ac:dyDescent="0.25">
      <c r="A106" s="193"/>
      <c r="B106" s="180"/>
      <c r="C106" s="174"/>
      <c r="D106" s="59" t="s">
        <v>8</v>
      </c>
      <c r="E106" s="3">
        <f t="shared" si="36"/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202"/>
    </row>
    <row r="107" spans="1:14" ht="30.75" customHeight="1" x14ac:dyDescent="0.25">
      <c r="A107" s="193"/>
      <c r="B107" s="180"/>
      <c r="C107" s="174"/>
      <c r="D107" s="59" t="s">
        <v>9</v>
      </c>
      <c r="E107" s="3">
        <f t="shared" si="36"/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202"/>
    </row>
    <row r="108" spans="1:14" ht="35.25" customHeight="1" x14ac:dyDescent="0.25">
      <c r="A108" s="194"/>
      <c r="B108" s="180"/>
      <c r="C108" s="184"/>
      <c r="D108" s="59" t="s">
        <v>10</v>
      </c>
      <c r="E108" s="3">
        <f t="shared" si="36"/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202"/>
    </row>
    <row r="109" spans="1:14" ht="39" customHeight="1" x14ac:dyDescent="0.25">
      <c r="A109" s="61" t="s">
        <v>384</v>
      </c>
      <c r="B109" s="60" t="s">
        <v>193</v>
      </c>
      <c r="C109" s="60" t="s">
        <v>69</v>
      </c>
      <c r="D109" s="59" t="s">
        <v>11</v>
      </c>
      <c r="E109" s="3">
        <f t="shared" si="36"/>
        <v>194349.7</v>
      </c>
      <c r="F109" s="3">
        <v>107949.7</v>
      </c>
      <c r="G109" s="3">
        <v>86400</v>
      </c>
      <c r="H109" s="3">
        <v>38912.199999999997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202"/>
    </row>
    <row r="110" spans="1:14" ht="54" customHeight="1" x14ac:dyDescent="0.25">
      <c r="A110" s="61" t="s">
        <v>385</v>
      </c>
      <c r="B110" s="60" t="s">
        <v>254</v>
      </c>
      <c r="C110" s="62">
        <v>2024</v>
      </c>
      <c r="D110" s="59" t="s">
        <v>11</v>
      </c>
      <c r="E110" s="3">
        <f t="shared" si="36"/>
        <v>1553.2</v>
      </c>
      <c r="F110" s="3">
        <v>0</v>
      </c>
      <c r="G110" s="3">
        <v>1553.2</v>
      </c>
      <c r="H110" s="3">
        <v>1336.5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202"/>
    </row>
    <row r="111" spans="1:14" ht="64.5" customHeight="1" x14ac:dyDescent="0.25">
      <c r="A111" s="61" t="s">
        <v>386</v>
      </c>
      <c r="B111" s="60" t="s">
        <v>255</v>
      </c>
      <c r="C111" s="62">
        <v>2024</v>
      </c>
      <c r="D111" s="59" t="s">
        <v>11</v>
      </c>
      <c r="E111" s="3">
        <f t="shared" si="36"/>
        <v>3523.5</v>
      </c>
      <c r="F111" s="3">
        <v>0</v>
      </c>
      <c r="G111" s="3">
        <v>3523.5</v>
      </c>
      <c r="H111" s="3">
        <v>3156.6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202"/>
    </row>
    <row r="112" spans="1:14" ht="46.5" customHeight="1" x14ac:dyDescent="0.25">
      <c r="A112" s="128" t="s">
        <v>387</v>
      </c>
      <c r="B112" s="129" t="s">
        <v>256</v>
      </c>
      <c r="C112" s="130">
        <v>2024</v>
      </c>
      <c r="D112" s="133" t="s">
        <v>11</v>
      </c>
      <c r="E112" s="3">
        <f t="shared" ref="E112:E113" si="52">F112+G112+I112+K112+L112+M112</f>
        <v>7897.3</v>
      </c>
      <c r="F112" s="3">
        <v>0</v>
      </c>
      <c r="G112" s="3">
        <v>7897.3</v>
      </c>
      <c r="H112" s="3">
        <v>6835.3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202"/>
    </row>
    <row r="113" spans="1:14" ht="46.5" customHeight="1" x14ac:dyDescent="0.25">
      <c r="A113" s="128" t="s">
        <v>491</v>
      </c>
      <c r="B113" s="129" t="s">
        <v>490</v>
      </c>
      <c r="C113" s="130">
        <v>2025</v>
      </c>
      <c r="D113" s="133" t="s">
        <v>8</v>
      </c>
      <c r="E113" s="3">
        <f t="shared" si="52"/>
        <v>2162.1</v>
      </c>
      <c r="F113" s="3">
        <v>0</v>
      </c>
      <c r="G113" s="3">
        <v>0</v>
      </c>
      <c r="H113" s="3">
        <v>0</v>
      </c>
      <c r="I113" s="3">
        <v>2162.1</v>
      </c>
      <c r="J113" s="3">
        <v>486.5</v>
      </c>
      <c r="K113" s="3">
        <v>0</v>
      </c>
      <c r="L113" s="3">
        <v>0</v>
      </c>
      <c r="M113" s="3">
        <v>0</v>
      </c>
      <c r="N113" s="203"/>
    </row>
    <row r="114" spans="1:14" ht="15" customHeight="1" x14ac:dyDescent="0.25">
      <c r="A114" s="208" t="s">
        <v>21</v>
      </c>
      <c r="B114" s="171" t="s">
        <v>48</v>
      </c>
      <c r="C114" s="171" t="s">
        <v>6</v>
      </c>
      <c r="D114" s="59" t="s">
        <v>5</v>
      </c>
      <c r="E114" s="3">
        <f t="shared" si="36"/>
        <v>117843.70000000001</v>
      </c>
      <c r="F114" s="3">
        <f>SUM(F115:F118)</f>
        <v>13962.4</v>
      </c>
      <c r="G114" s="3">
        <f>SUM(G115:G118)</f>
        <v>17270.5</v>
      </c>
      <c r="H114" s="3">
        <f>SUM(H115:H118)</f>
        <v>6502.2</v>
      </c>
      <c r="I114" s="3">
        <f t="shared" ref="I114:M114" si="53">SUM(I115:I118)</f>
        <v>5063.8</v>
      </c>
      <c r="J114" s="3">
        <f>SUM(J115:J118)</f>
        <v>4756.7000000000007</v>
      </c>
      <c r="K114" s="3">
        <f t="shared" si="53"/>
        <v>0</v>
      </c>
      <c r="L114" s="3">
        <f t="shared" si="53"/>
        <v>0</v>
      </c>
      <c r="M114" s="3">
        <f t="shared" si="53"/>
        <v>81547</v>
      </c>
      <c r="N114" s="171" t="s">
        <v>467</v>
      </c>
    </row>
    <row r="115" spans="1:14" x14ac:dyDescent="0.25">
      <c r="A115" s="208"/>
      <c r="B115" s="171"/>
      <c r="C115" s="171"/>
      <c r="D115" s="59" t="s">
        <v>11</v>
      </c>
      <c r="E115" s="3">
        <f t="shared" si="36"/>
        <v>58921.9</v>
      </c>
      <c r="F115" s="3">
        <f t="shared" ref="F115:M118" si="54">F120+F128</f>
        <v>6981.2</v>
      </c>
      <c r="G115" s="3">
        <f t="shared" ref="G115:H118" si="55">G120+G128</f>
        <v>8635.2999999999993</v>
      </c>
      <c r="H115" s="3">
        <f t="shared" si="55"/>
        <v>3251.1</v>
      </c>
      <c r="I115" s="3">
        <f t="shared" si="54"/>
        <v>2531.9</v>
      </c>
      <c r="J115" s="3">
        <f t="shared" si="54"/>
        <v>2378.4</v>
      </c>
      <c r="K115" s="3">
        <f t="shared" si="54"/>
        <v>0</v>
      </c>
      <c r="L115" s="3">
        <f t="shared" si="54"/>
        <v>0</v>
      </c>
      <c r="M115" s="3">
        <f t="shared" si="54"/>
        <v>40773.5</v>
      </c>
      <c r="N115" s="171"/>
    </row>
    <row r="116" spans="1:14" x14ac:dyDescent="0.25">
      <c r="A116" s="208"/>
      <c r="B116" s="171"/>
      <c r="C116" s="171"/>
      <c r="D116" s="59" t="s">
        <v>8</v>
      </c>
      <c r="E116" s="3">
        <f t="shared" si="36"/>
        <v>58921.8</v>
      </c>
      <c r="F116" s="3">
        <f t="shared" si="54"/>
        <v>6981.2</v>
      </c>
      <c r="G116" s="3">
        <f t="shared" si="55"/>
        <v>8635.2000000000007</v>
      </c>
      <c r="H116" s="3">
        <f t="shared" si="55"/>
        <v>3251.1</v>
      </c>
      <c r="I116" s="3">
        <f t="shared" si="54"/>
        <v>2531.9</v>
      </c>
      <c r="J116" s="3">
        <f t="shared" si="54"/>
        <v>2378.3000000000002</v>
      </c>
      <c r="K116" s="3">
        <f t="shared" si="54"/>
        <v>0</v>
      </c>
      <c r="L116" s="3">
        <f t="shared" si="54"/>
        <v>0</v>
      </c>
      <c r="M116" s="3">
        <f t="shared" si="54"/>
        <v>40773.5</v>
      </c>
      <c r="N116" s="171"/>
    </row>
    <row r="117" spans="1:14" x14ac:dyDescent="0.25">
      <c r="A117" s="208"/>
      <c r="B117" s="171"/>
      <c r="C117" s="171"/>
      <c r="D117" s="59" t="s">
        <v>9</v>
      </c>
      <c r="E117" s="3">
        <f t="shared" si="36"/>
        <v>0</v>
      </c>
      <c r="F117" s="3">
        <f t="shared" si="54"/>
        <v>0</v>
      </c>
      <c r="G117" s="3">
        <f t="shared" si="55"/>
        <v>0</v>
      </c>
      <c r="H117" s="3">
        <f t="shared" si="55"/>
        <v>0</v>
      </c>
      <c r="I117" s="3">
        <f t="shared" si="54"/>
        <v>0</v>
      </c>
      <c r="J117" s="3">
        <f t="shared" si="54"/>
        <v>0</v>
      </c>
      <c r="K117" s="3">
        <f t="shared" si="54"/>
        <v>0</v>
      </c>
      <c r="L117" s="3">
        <f t="shared" si="54"/>
        <v>0</v>
      </c>
      <c r="M117" s="3">
        <f t="shared" si="54"/>
        <v>0</v>
      </c>
      <c r="N117" s="171"/>
    </row>
    <row r="118" spans="1:14" x14ac:dyDescent="0.25">
      <c r="A118" s="208"/>
      <c r="B118" s="171"/>
      <c r="C118" s="171"/>
      <c r="D118" s="59" t="s">
        <v>10</v>
      </c>
      <c r="E118" s="3">
        <f t="shared" si="36"/>
        <v>0</v>
      </c>
      <c r="F118" s="3">
        <f t="shared" si="54"/>
        <v>0</v>
      </c>
      <c r="G118" s="3">
        <f t="shared" si="55"/>
        <v>0</v>
      </c>
      <c r="H118" s="3">
        <f t="shared" si="55"/>
        <v>0</v>
      </c>
      <c r="I118" s="3">
        <f t="shared" si="54"/>
        <v>0</v>
      </c>
      <c r="J118" s="3">
        <f t="shared" si="54"/>
        <v>0</v>
      </c>
      <c r="K118" s="3">
        <f t="shared" si="54"/>
        <v>0</v>
      </c>
      <c r="L118" s="3">
        <f t="shared" si="54"/>
        <v>0</v>
      </c>
      <c r="M118" s="3">
        <f t="shared" si="54"/>
        <v>0</v>
      </c>
      <c r="N118" s="171"/>
    </row>
    <row r="119" spans="1:14" ht="15" customHeight="1" x14ac:dyDescent="0.25">
      <c r="A119" s="192" t="s">
        <v>49</v>
      </c>
      <c r="B119" s="180" t="s">
        <v>62</v>
      </c>
      <c r="C119" s="173" t="s">
        <v>6</v>
      </c>
      <c r="D119" s="59" t="s">
        <v>5</v>
      </c>
      <c r="E119" s="3">
        <f t="shared" si="36"/>
        <v>58921.8</v>
      </c>
      <c r="F119" s="3">
        <f>SUM(F120:F123)</f>
        <v>6981.2</v>
      </c>
      <c r="G119" s="3">
        <f t="shared" ref="G119:M119" si="56">SUM(G120:G123)</f>
        <v>8635.2000000000007</v>
      </c>
      <c r="H119" s="3">
        <f t="shared" ref="H119:J119" si="57">SUM(H120:H123)</f>
        <v>3251.1</v>
      </c>
      <c r="I119" s="3">
        <f t="shared" si="56"/>
        <v>2531.9</v>
      </c>
      <c r="J119" s="3">
        <f t="shared" si="57"/>
        <v>2378.3000000000002</v>
      </c>
      <c r="K119" s="3">
        <f t="shared" si="56"/>
        <v>0</v>
      </c>
      <c r="L119" s="3">
        <f t="shared" si="56"/>
        <v>0</v>
      </c>
      <c r="M119" s="3">
        <f t="shared" si="56"/>
        <v>40773.5</v>
      </c>
      <c r="N119" s="201" t="s">
        <v>467</v>
      </c>
    </row>
    <row r="120" spans="1:14" ht="24" customHeight="1" x14ac:dyDescent="0.25">
      <c r="A120" s="193"/>
      <c r="B120" s="180"/>
      <c r="C120" s="174"/>
      <c r="D120" s="59" t="s">
        <v>11</v>
      </c>
      <c r="E120" s="3">
        <f t="shared" si="36"/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202"/>
    </row>
    <row r="121" spans="1:14" ht="24.75" customHeight="1" x14ac:dyDescent="0.25">
      <c r="A121" s="193"/>
      <c r="B121" s="180"/>
      <c r="C121" s="174"/>
      <c r="D121" s="59" t="s">
        <v>8</v>
      </c>
      <c r="E121" s="3">
        <f t="shared" si="36"/>
        <v>58921.8</v>
      </c>
      <c r="F121" s="3">
        <f>SUM(F124:F125)</f>
        <v>6981.2</v>
      </c>
      <c r="G121" s="3">
        <f>G124+G125+G126</f>
        <v>8635.2000000000007</v>
      </c>
      <c r="H121" s="3">
        <f>H124+H125+H126</f>
        <v>3251.1</v>
      </c>
      <c r="I121" s="3">
        <f>I124+I125+I126</f>
        <v>2531.9</v>
      </c>
      <c r="J121" s="3">
        <f>J124+J125+J126</f>
        <v>2378.3000000000002</v>
      </c>
      <c r="K121" s="3">
        <v>0</v>
      </c>
      <c r="L121" s="3">
        <v>0</v>
      </c>
      <c r="M121" s="3">
        <v>40773.5</v>
      </c>
      <c r="N121" s="202"/>
    </row>
    <row r="122" spans="1:14" ht="34.5" customHeight="1" x14ac:dyDescent="0.25">
      <c r="A122" s="193"/>
      <c r="B122" s="180"/>
      <c r="C122" s="174"/>
      <c r="D122" s="59" t="s">
        <v>9</v>
      </c>
      <c r="E122" s="3">
        <f t="shared" si="36"/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202"/>
    </row>
    <row r="123" spans="1:14" ht="29.25" customHeight="1" x14ac:dyDescent="0.25">
      <c r="A123" s="194"/>
      <c r="B123" s="180"/>
      <c r="C123" s="184"/>
      <c r="D123" s="59" t="s">
        <v>10</v>
      </c>
      <c r="E123" s="3">
        <f t="shared" si="36"/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202"/>
    </row>
    <row r="124" spans="1:14" ht="24" x14ac:dyDescent="0.25">
      <c r="A124" s="61" t="s">
        <v>140</v>
      </c>
      <c r="B124" s="60" t="s">
        <v>194</v>
      </c>
      <c r="C124" s="60">
        <v>2023</v>
      </c>
      <c r="D124" s="59" t="s">
        <v>8</v>
      </c>
      <c r="E124" s="3">
        <f t="shared" si="36"/>
        <v>6206.2</v>
      </c>
      <c r="F124" s="3">
        <v>6206.2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202"/>
    </row>
    <row r="125" spans="1:14" ht="24" x14ac:dyDescent="0.25">
      <c r="A125" s="61" t="s">
        <v>141</v>
      </c>
      <c r="B125" s="60" t="s">
        <v>195</v>
      </c>
      <c r="C125" s="60">
        <v>2023</v>
      </c>
      <c r="D125" s="59" t="s">
        <v>8</v>
      </c>
      <c r="E125" s="3">
        <f t="shared" si="36"/>
        <v>775</v>
      </c>
      <c r="F125" s="3">
        <v>775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202"/>
    </row>
    <row r="126" spans="1:14" ht="96" x14ac:dyDescent="0.25">
      <c r="A126" s="61" t="s">
        <v>258</v>
      </c>
      <c r="B126" s="60" t="s">
        <v>257</v>
      </c>
      <c r="C126" s="60">
        <v>2024</v>
      </c>
      <c r="D126" s="59" t="s">
        <v>8</v>
      </c>
      <c r="E126" s="3">
        <f t="shared" si="36"/>
        <v>11167.1</v>
      </c>
      <c r="F126" s="3">
        <v>0</v>
      </c>
      <c r="G126" s="3">
        <v>8635.2000000000007</v>
      </c>
      <c r="H126" s="3">
        <v>3251.1</v>
      </c>
      <c r="I126" s="3">
        <v>2531.9</v>
      </c>
      <c r="J126" s="3">
        <v>2378.3000000000002</v>
      </c>
      <c r="K126" s="3">
        <v>0</v>
      </c>
      <c r="L126" s="3">
        <v>0</v>
      </c>
      <c r="M126" s="3">
        <v>0</v>
      </c>
      <c r="N126" s="202"/>
    </row>
    <row r="127" spans="1:14" ht="27" customHeight="1" x14ac:dyDescent="0.25">
      <c r="A127" s="192" t="s">
        <v>50</v>
      </c>
      <c r="B127" s="204" t="s">
        <v>63</v>
      </c>
      <c r="C127" s="173" t="s">
        <v>6</v>
      </c>
      <c r="D127" s="59" t="s">
        <v>5</v>
      </c>
      <c r="E127" s="3">
        <f t="shared" si="36"/>
        <v>58921.9</v>
      </c>
      <c r="F127" s="3">
        <f>SUM(F128:F131)</f>
        <v>6981.2</v>
      </c>
      <c r="G127" s="3">
        <f t="shared" ref="G127:M127" si="58">SUM(G128:G131)</f>
        <v>8635.2999999999993</v>
      </c>
      <c r="H127" s="3">
        <f t="shared" ref="H127:J127" si="59">SUM(H128:H131)</f>
        <v>3251.1</v>
      </c>
      <c r="I127" s="3">
        <f t="shared" si="58"/>
        <v>2531.9</v>
      </c>
      <c r="J127" s="3">
        <f t="shared" si="59"/>
        <v>2378.4</v>
      </c>
      <c r="K127" s="3">
        <f t="shared" si="58"/>
        <v>0</v>
      </c>
      <c r="L127" s="3">
        <f t="shared" si="58"/>
        <v>0</v>
      </c>
      <c r="M127" s="3">
        <f t="shared" si="58"/>
        <v>40773.5</v>
      </c>
      <c r="N127" s="202"/>
    </row>
    <row r="128" spans="1:14" ht="23.25" customHeight="1" x14ac:dyDescent="0.25">
      <c r="A128" s="193"/>
      <c r="B128" s="204"/>
      <c r="C128" s="174"/>
      <c r="D128" s="59" t="s">
        <v>11</v>
      </c>
      <c r="E128" s="3">
        <f t="shared" si="36"/>
        <v>58921.9</v>
      </c>
      <c r="F128" s="3">
        <f>SUM(F132:F134)</f>
        <v>6981.2</v>
      </c>
      <c r="G128" s="3">
        <f>SUM(G132:G134)</f>
        <v>8635.2999999999993</v>
      </c>
      <c r="H128" s="3">
        <f>SUM(H132:H134)</f>
        <v>3251.1</v>
      </c>
      <c r="I128" s="3">
        <f>SUM(I132:I134)</f>
        <v>2531.9</v>
      </c>
      <c r="J128" s="3">
        <f>SUM(J132:J134)</f>
        <v>2378.4</v>
      </c>
      <c r="K128" s="3">
        <v>0</v>
      </c>
      <c r="L128" s="3">
        <v>0</v>
      </c>
      <c r="M128" s="3">
        <v>40773.5</v>
      </c>
      <c r="N128" s="202"/>
    </row>
    <row r="129" spans="1:14" ht="27.75" customHeight="1" x14ac:dyDescent="0.25">
      <c r="A129" s="193"/>
      <c r="B129" s="204"/>
      <c r="C129" s="174"/>
      <c r="D129" s="59" t="s">
        <v>8</v>
      </c>
      <c r="E129" s="3">
        <f t="shared" si="36"/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202"/>
    </row>
    <row r="130" spans="1:14" ht="26.25" customHeight="1" x14ac:dyDescent="0.25">
      <c r="A130" s="193"/>
      <c r="B130" s="204"/>
      <c r="C130" s="174"/>
      <c r="D130" s="59" t="s">
        <v>9</v>
      </c>
      <c r="E130" s="3">
        <f t="shared" si="36"/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202"/>
    </row>
    <row r="131" spans="1:14" ht="47.25" customHeight="1" x14ac:dyDescent="0.25">
      <c r="A131" s="194"/>
      <c r="B131" s="204"/>
      <c r="C131" s="184"/>
      <c r="D131" s="59" t="s">
        <v>10</v>
      </c>
      <c r="E131" s="3">
        <f t="shared" si="36"/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202"/>
    </row>
    <row r="132" spans="1:14" ht="24" x14ac:dyDescent="0.25">
      <c r="A132" s="61" t="s">
        <v>142</v>
      </c>
      <c r="B132" s="60" t="s">
        <v>194</v>
      </c>
      <c r="C132" s="60">
        <v>2023</v>
      </c>
      <c r="D132" s="59" t="s">
        <v>11</v>
      </c>
      <c r="E132" s="3">
        <f t="shared" si="36"/>
        <v>6206.2</v>
      </c>
      <c r="F132" s="3">
        <v>6206.2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178"/>
    </row>
    <row r="133" spans="1:14" ht="24" x14ac:dyDescent="0.25">
      <c r="A133" s="61" t="s">
        <v>143</v>
      </c>
      <c r="B133" s="60" t="s">
        <v>195</v>
      </c>
      <c r="C133" s="60">
        <v>2023</v>
      </c>
      <c r="D133" s="59" t="s">
        <v>11</v>
      </c>
      <c r="E133" s="3">
        <f t="shared" si="36"/>
        <v>775</v>
      </c>
      <c r="F133" s="3">
        <v>775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178"/>
    </row>
    <row r="134" spans="1:14" ht="96" x14ac:dyDescent="0.25">
      <c r="A134" s="61" t="s">
        <v>258</v>
      </c>
      <c r="B134" s="60" t="s">
        <v>257</v>
      </c>
      <c r="C134" s="60" t="s">
        <v>441</v>
      </c>
      <c r="D134" s="59" t="s">
        <v>11</v>
      </c>
      <c r="E134" s="3">
        <f t="shared" si="36"/>
        <v>11167.199999999999</v>
      </c>
      <c r="F134" s="3">
        <v>0</v>
      </c>
      <c r="G134" s="3">
        <v>8635.2999999999993</v>
      </c>
      <c r="H134" s="3">
        <v>3251.1</v>
      </c>
      <c r="I134" s="3">
        <v>2531.9</v>
      </c>
      <c r="J134" s="3">
        <v>2378.4</v>
      </c>
      <c r="K134" s="3">
        <v>0</v>
      </c>
      <c r="L134" s="3">
        <v>0</v>
      </c>
      <c r="M134" s="3">
        <v>0</v>
      </c>
      <c r="N134" s="175"/>
    </row>
    <row r="135" spans="1:14" x14ac:dyDescent="0.25">
      <c r="I135" s="5"/>
    </row>
    <row r="136" spans="1:14" x14ac:dyDescent="0.25">
      <c r="I136" s="5"/>
    </row>
    <row r="137" spans="1:14" x14ac:dyDescent="0.25">
      <c r="I137" s="5"/>
    </row>
    <row r="138" spans="1:14" x14ac:dyDescent="0.25">
      <c r="I138" s="5"/>
    </row>
    <row r="139" spans="1:14" x14ac:dyDescent="0.25">
      <c r="I139" s="5"/>
    </row>
    <row r="140" spans="1:14" x14ac:dyDescent="0.25">
      <c r="I140" s="5"/>
    </row>
    <row r="141" spans="1:14" x14ac:dyDescent="0.25">
      <c r="I141" s="5"/>
    </row>
    <row r="142" spans="1:14" x14ac:dyDescent="0.25">
      <c r="I142" s="5"/>
    </row>
    <row r="143" spans="1:14" x14ac:dyDescent="0.25">
      <c r="I143" s="5"/>
    </row>
    <row r="144" spans="1:14" x14ac:dyDescent="0.25">
      <c r="I144" s="5"/>
    </row>
    <row r="145" spans="9:9" x14ac:dyDescent="0.25">
      <c r="I145" s="5"/>
    </row>
    <row r="146" spans="9:9" x14ac:dyDescent="0.25">
      <c r="I146" s="5"/>
    </row>
    <row r="147" spans="9:9" x14ac:dyDescent="0.25">
      <c r="I147" s="5"/>
    </row>
    <row r="148" spans="9:9" x14ac:dyDescent="0.25">
      <c r="I148" s="5"/>
    </row>
    <row r="149" spans="9:9" x14ac:dyDescent="0.25">
      <c r="I149" s="5"/>
    </row>
    <row r="150" spans="9:9" x14ac:dyDescent="0.25">
      <c r="I150" s="5"/>
    </row>
    <row r="151" spans="9:9" x14ac:dyDescent="0.25">
      <c r="I151" s="5"/>
    </row>
    <row r="152" spans="9:9" x14ac:dyDescent="0.25">
      <c r="I152" s="5"/>
    </row>
    <row r="153" spans="9:9" x14ac:dyDescent="0.25">
      <c r="I153" s="5"/>
    </row>
    <row r="154" spans="9:9" x14ac:dyDescent="0.25">
      <c r="I154" s="5"/>
    </row>
    <row r="155" spans="9:9" x14ac:dyDescent="0.25">
      <c r="I155" s="5"/>
    </row>
    <row r="156" spans="9:9" x14ac:dyDescent="0.25">
      <c r="I156" s="5"/>
    </row>
    <row r="157" spans="9:9" x14ac:dyDescent="0.25">
      <c r="I157" s="5"/>
    </row>
    <row r="158" spans="9:9" x14ac:dyDescent="0.25">
      <c r="I158" s="5"/>
    </row>
    <row r="159" spans="9:9" x14ac:dyDescent="0.25">
      <c r="I159" s="5"/>
    </row>
    <row r="160" spans="9:9" x14ac:dyDescent="0.25">
      <c r="I160" s="5"/>
    </row>
    <row r="161" spans="9:9" x14ac:dyDescent="0.25">
      <c r="I161" s="5"/>
    </row>
    <row r="162" spans="9:9" x14ac:dyDescent="0.25">
      <c r="I162" s="5"/>
    </row>
    <row r="163" spans="9:9" x14ac:dyDescent="0.25">
      <c r="I163" s="5"/>
    </row>
    <row r="164" spans="9:9" x14ac:dyDescent="0.25">
      <c r="I164" s="5"/>
    </row>
    <row r="165" spans="9:9" x14ac:dyDescent="0.25">
      <c r="I165" s="5"/>
    </row>
    <row r="166" spans="9:9" x14ac:dyDescent="0.25">
      <c r="I166" s="5"/>
    </row>
    <row r="167" spans="9:9" x14ac:dyDescent="0.25">
      <c r="I167" s="5"/>
    </row>
  </sheetData>
  <mergeCells count="81">
    <mergeCell ref="N63:N67"/>
    <mergeCell ref="C63:C67"/>
    <mergeCell ref="B63:B67"/>
    <mergeCell ref="A63:A67"/>
    <mergeCell ref="N114:N118"/>
    <mergeCell ref="A114:A118"/>
    <mergeCell ref="B114:B118"/>
    <mergeCell ref="C114:C118"/>
    <mergeCell ref="A73:A77"/>
    <mergeCell ref="B73:B77"/>
    <mergeCell ref="C73:C77"/>
    <mergeCell ref="N73:N77"/>
    <mergeCell ref="A68:A72"/>
    <mergeCell ref="B68:B72"/>
    <mergeCell ref="C68:C72"/>
    <mergeCell ref="N68:N72"/>
    <mergeCell ref="A119:A123"/>
    <mergeCell ref="B119:B123"/>
    <mergeCell ref="C119:C123"/>
    <mergeCell ref="N119:N134"/>
    <mergeCell ref="A127:A131"/>
    <mergeCell ref="B127:B131"/>
    <mergeCell ref="C127:C131"/>
    <mergeCell ref="A7:A11"/>
    <mergeCell ref="B7:B11"/>
    <mergeCell ref="C7:C11"/>
    <mergeCell ref="N7:N11"/>
    <mergeCell ref="A2:N2"/>
    <mergeCell ref="A4:A5"/>
    <mergeCell ref="B4:B5"/>
    <mergeCell ref="C4:C5"/>
    <mergeCell ref="D4:M4"/>
    <mergeCell ref="N4:N5"/>
    <mergeCell ref="A12:A16"/>
    <mergeCell ref="B12:B16"/>
    <mergeCell ref="C12:C16"/>
    <mergeCell ref="N12:N16"/>
    <mergeCell ref="A17:A21"/>
    <mergeCell ref="B17:B21"/>
    <mergeCell ref="C17:C21"/>
    <mergeCell ref="N17:N21"/>
    <mergeCell ref="A23:A27"/>
    <mergeCell ref="B23:B27"/>
    <mergeCell ref="C23:C27"/>
    <mergeCell ref="N23:N52"/>
    <mergeCell ref="A33:A37"/>
    <mergeCell ref="B33:B37"/>
    <mergeCell ref="C33:C37"/>
    <mergeCell ref="A43:A47"/>
    <mergeCell ref="B43:B47"/>
    <mergeCell ref="C43:C47"/>
    <mergeCell ref="A48:A52"/>
    <mergeCell ref="B48:B52"/>
    <mergeCell ref="C48:C52"/>
    <mergeCell ref="A58:A62"/>
    <mergeCell ref="B58:B62"/>
    <mergeCell ref="C58:C62"/>
    <mergeCell ref="N58:N62"/>
    <mergeCell ref="A53:A57"/>
    <mergeCell ref="B53:B57"/>
    <mergeCell ref="C53:C57"/>
    <mergeCell ref="N53:N57"/>
    <mergeCell ref="A88:A92"/>
    <mergeCell ref="B88:B92"/>
    <mergeCell ref="C88:C92"/>
    <mergeCell ref="N88:N92"/>
    <mergeCell ref="A78:A82"/>
    <mergeCell ref="B78:B82"/>
    <mergeCell ref="C78:C82"/>
    <mergeCell ref="N78:N82"/>
    <mergeCell ref="A83:A87"/>
    <mergeCell ref="B83:B87"/>
    <mergeCell ref="C83:C87"/>
    <mergeCell ref="N83:N87"/>
    <mergeCell ref="A93:A97"/>
    <mergeCell ref="B93:B97"/>
    <mergeCell ref="C93:C97"/>
    <mergeCell ref="N93:N113"/>
    <mergeCell ref="A104:A108"/>
    <mergeCell ref="B104:B108"/>
    <mergeCell ref="C104:C108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4"/>
  <sheetViews>
    <sheetView topLeftCell="A88" zoomScale="130" zoomScaleNormal="130" workbookViewId="0">
      <selection activeCell="I61" sqref="I61"/>
    </sheetView>
  </sheetViews>
  <sheetFormatPr defaultColWidth="8.85546875" defaultRowHeight="15" x14ac:dyDescent="0.25"/>
  <cols>
    <col min="1" max="1" width="6.42578125" style="8" customWidth="1"/>
    <col min="2" max="2" width="26.7109375" style="122" customWidth="1"/>
    <col min="3" max="3" width="10.140625" style="2" customWidth="1"/>
    <col min="4" max="4" width="13.42578125" style="2" bestFit="1" customWidth="1"/>
    <col min="5" max="5" width="14.42578125" style="5" customWidth="1"/>
    <col min="6" max="8" width="12.7109375" style="5" customWidth="1"/>
    <col min="9" max="9" width="12.7109375" style="91" customWidth="1"/>
    <col min="10" max="10" width="12.7109375" style="5" customWidth="1"/>
    <col min="11" max="12" width="12.7109375" style="91" customWidth="1"/>
    <col min="13" max="13" width="12.7109375" style="5" customWidth="1"/>
    <col min="14" max="14" width="12.140625" style="6" customWidth="1"/>
    <col min="15" max="15" width="12.7109375" style="1" customWidth="1"/>
    <col min="16" max="19" width="8.85546875" style="1"/>
    <col min="20" max="20" width="9.5703125" style="1" bestFit="1" customWidth="1"/>
    <col min="21" max="16384" width="8.85546875" style="1"/>
  </cols>
  <sheetData>
    <row r="1" spans="1:14" s="2" customFormat="1" ht="21.75" customHeight="1" x14ac:dyDescent="0.25">
      <c r="A1" s="8"/>
      <c r="B1" s="121"/>
      <c r="C1" s="9"/>
      <c r="D1" s="86" t="s">
        <v>42</v>
      </c>
      <c r="E1" s="56">
        <f>E10-'подпрограмма 3'!E18</f>
        <v>0</v>
      </c>
      <c r="F1" s="56">
        <f>F10-'подпрограмма 3'!F18</f>
        <v>0</v>
      </c>
      <c r="G1" s="56">
        <f>G10-'подпрограмма 3'!G18</f>
        <v>0</v>
      </c>
      <c r="H1" s="56">
        <f>H10-'подпрограмма 3'!H18</f>
        <v>0</v>
      </c>
      <c r="I1" s="95">
        <f>I10-'подпрограмма 3'!I18</f>
        <v>0</v>
      </c>
      <c r="J1" s="56">
        <f>J10-'подпрограмма 3'!J18</f>
        <v>0</v>
      </c>
      <c r="K1" s="95">
        <f>K10-'подпрограмма 3'!K18</f>
        <v>0</v>
      </c>
      <c r="L1" s="95">
        <f>L10-'подпрограмма 3'!L18</f>
        <v>0</v>
      </c>
      <c r="M1" s="56">
        <f>M10-'подпрограмма 3'!M18</f>
        <v>0</v>
      </c>
      <c r="N1" s="55"/>
    </row>
    <row r="2" spans="1:14" s="2" customFormat="1" ht="26.25" customHeight="1" x14ac:dyDescent="0.25">
      <c r="A2" s="10"/>
      <c r="B2" s="122"/>
      <c r="D2" s="86"/>
      <c r="E2" s="56">
        <f>E11-'подпрограмма 3'!E18</f>
        <v>0</v>
      </c>
      <c r="F2" s="56">
        <f>F11-'подпрограмма 3'!F18</f>
        <v>0</v>
      </c>
      <c r="G2" s="56">
        <f>G11-'подпрограмма 3'!G18</f>
        <v>0</v>
      </c>
      <c r="H2" s="56">
        <f>H11-'подпрограмма 3'!H18</f>
        <v>0</v>
      </c>
      <c r="I2" s="95">
        <f>I11-'подпрограмма 3'!I18</f>
        <v>0</v>
      </c>
      <c r="J2" s="56">
        <f>J11-'подпрограмма 3'!J18</f>
        <v>0</v>
      </c>
      <c r="K2" s="95">
        <f>K11-'подпрограмма 3'!K18</f>
        <v>0</v>
      </c>
      <c r="L2" s="95">
        <f>L11-'подпрограмма 3'!L18</f>
        <v>0</v>
      </c>
      <c r="M2" s="56">
        <f>M11-'подпрограмма 3'!M18</f>
        <v>0</v>
      </c>
      <c r="N2" s="6"/>
    </row>
    <row r="3" spans="1:14" s="2" customFormat="1" ht="21.75" customHeight="1" x14ac:dyDescent="0.25">
      <c r="A3" s="8"/>
      <c r="B3" s="121"/>
      <c r="C3" s="9"/>
      <c r="D3" s="86" t="s">
        <v>44</v>
      </c>
      <c r="E3" s="56">
        <f>E56-'подпрограмма 3'!E68</f>
        <v>46963.499999999767</v>
      </c>
      <c r="F3" s="56">
        <f>F56-'подпрограмма 3'!F68</f>
        <v>0</v>
      </c>
      <c r="G3" s="56">
        <f>G56-'подпрограмма 3'!G68</f>
        <v>0</v>
      </c>
      <c r="H3" s="56">
        <f>H56-'подпрограмма 3'!H68</f>
        <v>0</v>
      </c>
      <c r="I3" s="95">
        <f>I56-'подпрограмма 3'!I68</f>
        <v>0</v>
      </c>
      <c r="J3" s="56">
        <f>J56-'подпрограмма 3'!J68</f>
        <v>0</v>
      </c>
      <c r="K3" s="95">
        <f>K56-'подпрограмма 3'!K68</f>
        <v>0</v>
      </c>
      <c r="L3" s="95">
        <f>L56-'подпрограмма 3'!L68</f>
        <v>0</v>
      </c>
      <c r="M3" s="56">
        <f>M56-'подпрограмма 3'!M68</f>
        <v>46963.499999999942</v>
      </c>
      <c r="N3" s="71"/>
    </row>
    <row r="4" spans="1:14" s="2" customFormat="1" ht="26.25" customHeight="1" x14ac:dyDescent="0.25">
      <c r="A4" s="10"/>
      <c r="B4" s="122"/>
      <c r="D4" s="56"/>
      <c r="E4" s="56">
        <f>E13-'подпрограмма 3'!E20</f>
        <v>0</v>
      </c>
      <c r="F4" s="56">
        <f>F13-'подпрограмма 3'!F20</f>
        <v>0</v>
      </c>
      <c r="G4" s="56">
        <f>G13-'подпрограмма 3'!G20</f>
        <v>0</v>
      </c>
      <c r="H4" s="56">
        <f>H13-'подпрограмма 3'!H20</f>
        <v>0</v>
      </c>
      <c r="I4" s="95">
        <f>I13-'подпрограмма 3'!I20</f>
        <v>0</v>
      </c>
      <c r="J4" s="56">
        <f>J13-'подпрограмма 3'!J20</f>
        <v>0</v>
      </c>
      <c r="K4" s="95">
        <f>K13-'подпрограмма 3'!K20</f>
        <v>0</v>
      </c>
      <c r="L4" s="95">
        <f>L13-'подпрограмма 3'!L20</f>
        <v>0</v>
      </c>
      <c r="M4" s="56">
        <f>M13-'подпрограмма 3'!M20</f>
        <v>0</v>
      </c>
      <c r="N4" s="6"/>
    </row>
    <row r="5" spans="1:14" s="2" customFormat="1" ht="18.75" x14ac:dyDescent="0.25">
      <c r="A5" s="186" t="s">
        <v>199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s="2" customFormat="1" ht="18.75" x14ac:dyDescent="0.25">
      <c r="A6" s="10"/>
      <c r="B6" s="122"/>
      <c r="E6" s="5"/>
      <c r="F6" s="5"/>
      <c r="G6" s="5"/>
      <c r="H6" s="5"/>
      <c r="I6" s="91"/>
      <c r="J6" s="5"/>
      <c r="K6" s="91"/>
      <c r="L6" s="91"/>
      <c r="M6" s="5"/>
      <c r="N6" s="6"/>
    </row>
    <row r="7" spans="1:14" s="2" customFormat="1" ht="38.450000000000003" customHeight="1" x14ac:dyDescent="0.25">
      <c r="A7" s="170" t="s">
        <v>0</v>
      </c>
      <c r="B7" s="220" t="s">
        <v>1</v>
      </c>
      <c r="C7" s="172" t="s">
        <v>2</v>
      </c>
      <c r="D7" s="172" t="s">
        <v>3</v>
      </c>
      <c r="E7" s="172"/>
      <c r="F7" s="172"/>
      <c r="G7" s="172"/>
      <c r="H7" s="172"/>
      <c r="I7" s="172"/>
      <c r="J7" s="172"/>
      <c r="K7" s="172"/>
      <c r="L7" s="172"/>
      <c r="M7" s="172"/>
      <c r="N7" s="173" t="s">
        <v>4</v>
      </c>
    </row>
    <row r="8" spans="1:14" s="2" customFormat="1" ht="41.25" customHeight="1" x14ac:dyDescent="0.25">
      <c r="A8" s="170"/>
      <c r="B8" s="220"/>
      <c r="C8" s="172"/>
      <c r="D8" s="54" t="s">
        <v>356</v>
      </c>
      <c r="E8" s="11" t="s">
        <v>393</v>
      </c>
      <c r="F8" s="12">
        <v>2023</v>
      </c>
      <c r="G8" s="12">
        <v>2024</v>
      </c>
      <c r="H8" s="12" t="s">
        <v>391</v>
      </c>
      <c r="I8" s="92">
        <v>2025</v>
      </c>
      <c r="J8" s="12" t="s">
        <v>478</v>
      </c>
      <c r="K8" s="12">
        <v>2026</v>
      </c>
      <c r="L8" s="12">
        <v>2027</v>
      </c>
      <c r="M8" s="12">
        <v>2028</v>
      </c>
      <c r="N8" s="184"/>
    </row>
    <row r="9" spans="1:14" s="2" customFormat="1" ht="15" customHeight="1" x14ac:dyDescent="0.25">
      <c r="A9" s="31">
        <v>1</v>
      </c>
      <c r="B9" s="119">
        <v>2</v>
      </c>
      <c r="C9" s="24">
        <v>3</v>
      </c>
      <c r="D9" s="24">
        <v>4</v>
      </c>
      <c r="E9" s="13">
        <v>5</v>
      </c>
      <c r="F9" s="13">
        <v>6</v>
      </c>
      <c r="G9" s="13">
        <v>7</v>
      </c>
      <c r="H9" s="13" t="s">
        <v>392</v>
      </c>
      <c r="I9" s="93">
        <v>8</v>
      </c>
      <c r="J9" s="13" t="s">
        <v>460</v>
      </c>
      <c r="K9" s="13">
        <v>9</v>
      </c>
      <c r="L9" s="13">
        <v>10</v>
      </c>
      <c r="M9" s="13">
        <v>11</v>
      </c>
      <c r="N9" s="24">
        <v>13</v>
      </c>
    </row>
    <row r="10" spans="1:14" s="2" customFormat="1" ht="18" customHeight="1" x14ac:dyDescent="0.25">
      <c r="A10" s="215" t="s">
        <v>42</v>
      </c>
      <c r="B10" s="216" t="s">
        <v>60</v>
      </c>
      <c r="C10" s="172" t="s">
        <v>6</v>
      </c>
      <c r="D10" s="29" t="s">
        <v>5</v>
      </c>
      <c r="E10" s="3">
        <f t="shared" ref="E10:J10" si="0">SUM(E11:E14)</f>
        <v>6701899.5</v>
      </c>
      <c r="F10" s="3">
        <f t="shared" si="0"/>
        <v>1006608.5</v>
      </c>
      <c r="G10" s="3">
        <f t="shared" si="0"/>
        <v>1157556.7999999998</v>
      </c>
      <c r="H10" s="3">
        <f t="shared" si="0"/>
        <v>1193875.2999999998</v>
      </c>
      <c r="I10" s="45">
        <f t="shared" si="0"/>
        <v>1605359.9999999995</v>
      </c>
      <c r="J10" s="3">
        <f t="shared" si="0"/>
        <v>939632.3</v>
      </c>
      <c r="K10" s="3">
        <f t="shared" ref="K10:M10" si="1">SUM(K11:K14)</f>
        <v>929373.4</v>
      </c>
      <c r="L10" s="3">
        <f t="shared" si="1"/>
        <v>928222.4</v>
      </c>
      <c r="M10" s="3">
        <f t="shared" si="1"/>
        <v>1074778.4000000001</v>
      </c>
      <c r="N10" s="201" t="s">
        <v>146</v>
      </c>
    </row>
    <row r="11" spans="1:14" s="2" customFormat="1" ht="18" customHeight="1" x14ac:dyDescent="0.25">
      <c r="A11" s="215"/>
      <c r="B11" s="216"/>
      <c r="C11" s="172"/>
      <c r="D11" s="29" t="s">
        <v>11</v>
      </c>
      <c r="E11" s="3">
        <f>F11+G11+I11+K11+L11+M11</f>
        <v>6701899.5</v>
      </c>
      <c r="F11" s="3">
        <f>SUM(F15:F55)</f>
        <v>1006608.5</v>
      </c>
      <c r="G11" s="3">
        <f t="shared" ref="G11:H11" si="2">SUM(G15:G55)</f>
        <v>1157556.7999999998</v>
      </c>
      <c r="H11" s="3">
        <f t="shared" si="2"/>
        <v>1193875.2999999998</v>
      </c>
      <c r="I11" s="45">
        <f>SUM(I15:I55)</f>
        <v>1605359.9999999995</v>
      </c>
      <c r="J11" s="3">
        <f>SUM(J15:J55)</f>
        <v>939632.3</v>
      </c>
      <c r="K11" s="3">
        <f t="shared" ref="K11:M11" si="3">SUM(K15:K55)</f>
        <v>929373.4</v>
      </c>
      <c r="L11" s="23">
        <f t="shared" si="3"/>
        <v>928222.4</v>
      </c>
      <c r="M11" s="23">
        <f t="shared" si="3"/>
        <v>1074778.4000000001</v>
      </c>
      <c r="N11" s="202"/>
    </row>
    <row r="12" spans="1:14" s="2" customFormat="1" ht="18" customHeight="1" x14ac:dyDescent="0.25">
      <c r="A12" s="215"/>
      <c r="B12" s="216"/>
      <c r="C12" s="172"/>
      <c r="D12" s="29" t="s">
        <v>8</v>
      </c>
      <c r="E12" s="3">
        <f t="shared" ref="E12:E82" si="4">F12+G12+I12+K12+L12+M12</f>
        <v>0</v>
      </c>
      <c r="F12" s="3">
        <v>0</v>
      </c>
      <c r="G12" s="3">
        <v>0</v>
      </c>
      <c r="H12" s="3">
        <v>0</v>
      </c>
      <c r="I12" s="45">
        <v>0</v>
      </c>
      <c r="J12" s="3">
        <v>0</v>
      </c>
      <c r="K12" s="3">
        <v>0</v>
      </c>
      <c r="L12" s="3">
        <v>0</v>
      </c>
      <c r="M12" s="3">
        <v>0</v>
      </c>
      <c r="N12" s="202"/>
    </row>
    <row r="13" spans="1:14" s="2" customFormat="1" ht="18" customHeight="1" x14ac:dyDescent="0.25">
      <c r="A13" s="215"/>
      <c r="B13" s="216"/>
      <c r="C13" s="172"/>
      <c r="D13" s="29" t="s">
        <v>9</v>
      </c>
      <c r="E13" s="3">
        <f t="shared" si="4"/>
        <v>0</v>
      </c>
      <c r="F13" s="3">
        <v>0</v>
      </c>
      <c r="G13" s="3">
        <v>0</v>
      </c>
      <c r="H13" s="3">
        <v>0</v>
      </c>
      <c r="I13" s="45">
        <v>0</v>
      </c>
      <c r="J13" s="3">
        <v>0</v>
      </c>
      <c r="K13" s="3">
        <v>0</v>
      </c>
      <c r="L13" s="3">
        <v>0</v>
      </c>
      <c r="M13" s="3">
        <v>0</v>
      </c>
      <c r="N13" s="202"/>
    </row>
    <row r="14" spans="1:14" s="2" customFormat="1" ht="18" customHeight="1" x14ac:dyDescent="0.25">
      <c r="A14" s="215"/>
      <c r="B14" s="216"/>
      <c r="C14" s="172"/>
      <c r="D14" s="29" t="s">
        <v>10</v>
      </c>
      <c r="E14" s="3">
        <f t="shared" si="4"/>
        <v>0</v>
      </c>
      <c r="F14" s="3">
        <v>0</v>
      </c>
      <c r="G14" s="3">
        <v>0</v>
      </c>
      <c r="H14" s="3">
        <v>0</v>
      </c>
      <c r="I14" s="45">
        <v>0</v>
      </c>
      <c r="J14" s="3">
        <v>0</v>
      </c>
      <c r="K14" s="3">
        <v>0</v>
      </c>
      <c r="L14" s="3">
        <v>0</v>
      </c>
      <c r="M14" s="3">
        <v>0</v>
      </c>
      <c r="N14" s="202"/>
    </row>
    <row r="15" spans="1:14" s="2" customFormat="1" ht="52.5" customHeight="1" x14ac:dyDescent="0.25">
      <c r="A15" s="28" t="s">
        <v>272</v>
      </c>
      <c r="B15" s="123" t="s">
        <v>310</v>
      </c>
      <c r="C15" s="25" t="s">
        <v>6</v>
      </c>
      <c r="D15" s="29" t="s">
        <v>11</v>
      </c>
      <c r="E15" s="3">
        <f t="shared" si="4"/>
        <v>5977273.4000000004</v>
      </c>
      <c r="F15" s="3">
        <v>894203.9</v>
      </c>
      <c r="G15" s="3">
        <f>1076550.5-74969.4+514.3+139.5+0.1</f>
        <v>1002235</v>
      </c>
      <c r="H15" s="3">
        <f>1000783.7</f>
        <v>1000783.7</v>
      </c>
      <c r="I15" s="45">
        <f>1078090.7+264429-0.1</f>
        <v>1342519.5999999999</v>
      </c>
      <c r="J15" s="3">
        <f>852524.3-0.1</f>
        <v>852524.20000000007</v>
      </c>
      <c r="K15" s="3">
        <f>116775+767639.5+0.1</f>
        <v>884414.6</v>
      </c>
      <c r="L15" s="3">
        <f>766488.6+116775</f>
        <v>883263.6</v>
      </c>
      <c r="M15" s="3">
        <f>968078.4+2558.3</f>
        <v>970636.70000000007</v>
      </c>
      <c r="N15" s="27"/>
    </row>
    <row r="16" spans="1:14" s="2" customFormat="1" ht="72" x14ac:dyDescent="0.25">
      <c r="A16" s="28" t="s">
        <v>273</v>
      </c>
      <c r="B16" s="123" t="s">
        <v>259</v>
      </c>
      <c r="C16" s="25" t="s">
        <v>6</v>
      </c>
      <c r="D16" s="29" t="s">
        <v>11</v>
      </c>
      <c r="E16" s="3">
        <f t="shared" si="4"/>
        <v>49307.9</v>
      </c>
      <c r="F16" s="3">
        <v>8395</v>
      </c>
      <c r="G16" s="3">
        <v>6431.7</v>
      </c>
      <c r="H16" s="3">
        <v>6431.7</v>
      </c>
      <c r="I16" s="45">
        <v>16481.2</v>
      </c>
      <c r="J16" s="3">
        <v>587.1</v>
      </c>
      <c r="K16" s="3">
        <v>6000</v>
      </c>
      <c r="L16" s="3">
        <v>6000</v>
      </c>
      <c r="M16" s="3">
        <v>6000</v>
      </c>
      <c r="N16" s="27"/>
    </row>
    <row r="17" spans="1:14" s="2" customFormat="1" ht="60" x14ac:dyDescent="0.25">
      <c r="A17" s="28" t="s">
        <v>274</v>
      </c>
      <c r="B17" s="123" t="s">
        <v>260</v>
      </c>
      <c r="C17" s="25" t="s">
        <v>6</v>
      </c>
      <c r="D17" s="29" t="s">
        <v>11</v>
      </c>
      <c r="E17" s="3">
        <f t="shared" si="4"/>
        <v>8924.9</v>
      </c>
      <c r="F17" s="3">
        <v>570</v>
      </c>
      <c r="G17" s="3">
        <v>2562.6999999999998</v>
      </c>
      <c r="H17" s="3">
        <v>2562.6999999999998</v>
      </c>
      <c r="I17" s="45">
        <v>1407.4</v>
      </c>
      <c r="J17" s="3">
        <v>798.8</v>
      </c>
      <c r="K17" s="3">
        <v>1407.4</v>
      </c>
      <c r="L17" s="3">
        <v>1407.4</v>
      </c>
      <c r="M17" s="3">
        <v>1570</v>
      </c>
      <c r="N17" s="27"/>
    </row>
    <row r="18" spans="1:14" s="2" customFormat="1" ht="60" x14ac:dyDescent="0.25">
      <c r="A18" s="28" t="s">
        <v>275</v>
      </c>
      <c r="B18" s="123" t="s">
        <v>261</v>
      </c>
      <c r="C18" s="25">
        <v>2024</v>
      </c>
      <c r="D18" s="29" t="s">
        <v>11</v>
      </c>
      <c r="E18" s="3">
        <f t="shared" si="4"/>
        <v>20640.799999999996</v>
      </c>
      <c r="F18" s="3">
        <v>0</v>
      </c>
      <c r="G18" s="3">
        <v>4829.8999999999996</v>
      </c>
      <c r="H18" s="3">
        <v>5911.2</v>
      </c>
      <c r="I18" s="45">
        <v>7297.7</v>
      </c>
      <c r="J18" s="3">
        <v>4629.6000000000004</v>
      </c>
      <c r="K18" s="3">
        <v>4256.6000000000004</v>
      </c>
      <c r="L18" s="3">
        <v>4256.6000000000004</v>
      </c>
      <c r="M18" s="3">
        <v>0</v>
      </c>
      <c r="N18" s="27"/>
    </row>
    <row r="19" spans="1:14" s="2" customFormat="1" ht="36" x14ac:dyDescent="0.25">
      <c r="A19" s="28" t="s">
        <v>276</v>
      </c>
      <c r="B19" s="123" t="s">
        <v>262</v>
      </c>
      <c r="C19" s="25" t="s">
        <v>6</v>
      </c>
      <c r="D19" s="29" t="s">
        <v>11</v>
      </c>
      <c r="E19" s="3">
        <f t="shared" si="4"/>
        <v>11652.300000000001</v>
      </c>
      <c r="F19" s="3">
        <v>2581.6</v>
      </c>
      <c r="G19" s="3">
        <v>1848.5</v>
      </c>
      <c r="H19" s="3">
        <v>1848.5</v>
      </c>
      <c r="I19" s="45">
        <v>1572.6</v>
      </c>
      <c r="J19" s="3">
        <v>1572.6</v>
      </c>
      <c r="K19" s="3">
        <v>1824.8</v>
      </c>
      <c r="L19" s="3">
        <v>1824.8</v>
      </c>
      <c r="M19" s="3">
        <v>2000</v>
      </c>
      <c r="N19" s="27"/>
    </row>
    <row r="20" spans="1:14" s="2" customFormat="1" ht="36" x14ac:dyDescent="0.25">
      <c r="A20" s="28" t="s">
        <v>277</v>
      </c>
      <c r="B20" s="123" t="s">
        <v>263</v>
      </c>
      <c r="C20" s="25" t="s">
        <v>6</v>
      </c>
      <c r="D20" s="29" t="s">
        <v>11</v>
      </c>
      <c r="E20" s="3">
        <f t="shared" si="4"/>
        <v>3078</v>
      </c>
      <c r="F20" s="3">
        <v>0</v>
      </c>
      <c r="G20" s="3">
        <v>949</v>
      </c>
      <c r="H20" s="3">
        <v>949</v>
      </c>
      <c r="I20" s="45">
        <v>725</v>
      </c>
      <c r="J20" s="3">
        <v>725</v>
      </c>
      <c r="K20" s="3">
        <v>0</v>
      </c>
      <c r="L20" s="3">
        <v>0</v>
      </c>
      <c r="M20" s="3">
        <v>1404</v>
      </c>
      <c r="N20" s="27"/>
    </row>
    <row r="21" spans="1:14" s="2" customFormat="1" ht="36" x14ac:dyDescent="0.25">
      <c r="A21" s="28" t="s">
        <v>278</v>
      </c>
      <c r="B21" s="123" t="s">
        <v>264</v>
      </c>
      <c r="C21" s="25"/>
      <c r="D21" s="29" t="s">
        <v>11</v>
      </c>
      <c r="E21" s="3">
        <f t="shared" si="4"/>
        <v>7393.4</v>
      </c>
      <c r="F21" s="3">
        <v>1044.4000000000001</v>
      </c>
      <c r="G21" s="3">
        <v>1539</v>
      </c>
      <c r="H21" s="3">
        <v>1539</v>
      </c>
      <c r="I21" s="45">
        <v>3070</v>
      </c>
      <c r="J21" s="3">
        <v>3070</v>
      </c>
      <c r="K21" s="3">
        <v>870</v>
      </c>
      <c r="L21" s="3">
        <v>870</v>
      </c>
      <c r="M21" s="3">
        <v>0</v>
      </c>
      <c r="N21" s="27"/>
    </row>
    <row r="22" spans="1:14" s="2" customFormat="1" ht="18" customHeight="1" x14ac:dyDescent="0.25">
      <c r="A22" s="28" t="s">
        <v>279</v>
      </c>
      <c r="B22" s="123" t="s">
        <v>265</v>
      </c>
      <c r="C22" s="24"/>
      <c r="D22" s="29" t="s">
        <v>11</v>
      </c>
      <c r="E22" s="3">
        <f t="shared" si="4"/>
        <v>4771</v>
      </c>
      <c r="F22" s="3">
        <v>1000.3</v>
      </c>
      <c r="G22" s="3">
        <v>2590.6999999999998</v>
      </c>
      <c r="H22" s="3">
        <v>2590.6999999999998</v>
      </c>
      <c r="I22" s="45">
        <v>1180</v>
      </c>
      <c r="J22" s="3">
        <v>1180</v>
      </c>
      <c r="K22" s="3">
        <v>0</v>
      </c>
      <c r="L22" s="3">
        <v>0</v>
      </c>
      <c r="M22" s="3">
        <v>0</v>
      </c>
      <c r="N22" s="27"/>
    </row>
    <row r="23" spans="1:14" s="7" customFormat="1" ht="27" customHeight="1" x14ac:dyDescent="0.25">
      <c r="A23" s="28" t="s">
        <v>280</v>
      </c>
      <c r="B23" s="124" t="s">
        <v>311</v>
      </c>
      <c r="C23" s="26">
        <v>2023</v>
      </c>
      <c r="D23" s="29" t="s">
        <v>11</v>
      </c>
      <c r="E23" s="3">
        <f t="shared" si="4"/>
        <v>2027.4</v>
      </c>
      <c r="F23" s="15">
        <v>1027.4000000000001</v>
      </c>
      <c r="G23" s="3">
        <v>0</v>
      </c>
      <c r="H23" s="3">
        <v>0</v>
      </c>
      <c r="I23" s="45">
        <v>1000</v>
      </c>
      <c r="J23" s="3">
        <v>0</v>
      </c>
      <c r="K23" s="3">
        <v>0</v>
      </c>
      <c r="L23" s="3">
        <v>0</v>
      </c>
      <c r="M23" s="3">
        <v>0</v>
      </c>
      <c r="N23" s="27"/>
    </row>
    <row r="24" spans="1:14" s="7" customFormat="1" ht="28.5" customHeight="1" x14ac:dyDescent="0.25">
      <c r="A24" s="28" t="s">
        <v>281</v>
      </c>
      <c r="B24" s="124" t="s">
        <v>312</v>
      </c>
      <c r="C24" s="26">
        <v>2023</v>
      </c>
      <c r="D24" s="29" t="s">
        <v>11</v>
      </c>
      <c r="E24" s="3">
        <f t="shared" si="4"/>
        <v>787</v>
      </c>
      <c r="F24" s="15">
        <v>787</v>
      </c>
      <c r="G24" s="3">
        <v>0</v>
      </c>
      <c r="H24" s="3">
        <v>0</v>
      </c>
      <c r="I24" s="45">
        <v>0</v>
      </c>
      <c r="J24" s="3"/>
      <c r="K24" s="3">
        <v>0</v>
      </c>
      <c r="L24" s="3">
        <v>0</v>
      </c>
      <c r="M24" s="3">
        <v>0</v>
      </c>
      <c r="N24" s="27"/>
    </row>
    <row r="25" spans="1:14" s="7" customFormat="1" ht="34.5" customHeight="1" x14ac:dyDescent="0.25">
      <c r="A25" s="28" t="s">
        <v>282</v>
      </c>
      <c r="B25" s="124" t="s">
        <v>313</v>
      </c>
      <c r="C25" s="26">
        <v>2023</v>
      </c>
      <c r="D25" s="29" t="s">
        <v>11</v>
      </c>
      <c r="E25" s="3">
        <f t="shared" si="4"/>
        <v>564</v>
      </c>
      <c r="F25" s="15">
        <v>564</v>
      </c>
      <c r="G25" s="3">
        <v>0</v>
      </c>
      <c r="H25" s="3">
        <v>0</v>
      </c>
      <c r="I25" s="45">
        <v>0</v>
      </c>
      <c r="J25" s="3"/>
      <c r="K25" s="3">
        <v>0</v>
      </c>
      <c r="L25" s="3">
        <v>0</v>
      </c>
      <c r="M25" s="3">
        <v>0</v>
      </c>
      <c r="N25" s="27"/>
    </row>
    <row r="26" spans="1:14" s="7" customFormat="1" ht="50.25" customHeight="1" x14ac:dyDescent="0.25">
      <c r="A26" s="28" t="s">
        <v>283</v>
      </c>
      <c r="B26" s="124" t="s">
        <v>314</v>
      </c>
      <c r="C26" s="26">
        <v>2023</v>
      </c>
      <c r="D26" s="29" t="s">
        <v>11</v>
      </c>
      <c r="E26" s="3">
        <f t="shared" si="4"/>
        <v>11625</v>
      </c>
      <c r="F26" s="15">
        <v>11625</v>
      </c>
      <c r="G26" s="3">
        <v>0</v>
      </c>
      <c r="H26" s="3">
        <v>0</v>
      </c>
      <c r="I26" s="45">
        <v>0</v>
      </c>
      <c r="J26" s="3"/>
      <c r="K26" s="3">
        <v>0</v>
      </c>
      <c r="L26" s="3">
        <v>0</v>
      </c>
      <c r="M26" s="3">
        <v>0</v>
      </c>
      <c r="N26" s="27"/>
    </row>
    <row r="27" spans="1:14" s="7" customFormat="1" ht="116.25" customHeight="1" x14ac:dyDescent="0.25">
      <c r="A27" s="28" t="s">
        <v>284</v>
      </c>
      <c r="B27" s="124" t="s">
        <v>315</v>
      </c>
      <c r="C27" s="26">
        <v>2023</v>
      </c>
      <c r="D27" s="29" t="s">
        <v>11</v>
      </c>
      <c r="E27" s="3">
        <f t="shared" si="4"/>
        <v>590</v>
      </c>
      <c r="F27" s="15">
        <v>590</v>
      </c>
      <c r="G27" s="3">
        <v>0</v>
      </c>
      <c r="H27" s="3">
        <v>0</v>
      </c>
      <c r="I27" s="45">
        <v>0</v>
      </c>
      <c r="J27" s="3"/>
      <c r="K27" s="3">
        <v>0</v>
      </c>
      <c r="L27" s="3">
        <v>0</v>
      </c>
      <c r="M27" s="3">
        <v>0</v>
      </c>
      <c r="N27" s="27"/>
    </row>
    <row r="28" spans="1:14" s="2" customFormat="1" ht="48" x14ac:dyDescent="0.25">
      <c r="A28" s="28" t="s">
        <v>285</v>
      </c>
      <c r="B28" s="123" t="s">
        <v>266</v>
      </c>
      <c r="C28" s="25">
        <v>2024</v>
      </c>
      <c r="D28" s="29" t="s">
        <v>11</v>
      </c>
      <c r="E28" s="3">
        <f t="shared" si="4"/>
        <v>108561.1</v>
      </c>
      <c r="F28" s="3">
        <v>0</v>
      </c>
      <c r="G28" s="3">
        <v>12420.2</v>
      </c>
      <c r="H28" s="3">
        <v>12420.2</v>
      </c>
      <c r="I28" s="45">
        <v>36140.9</v>
      </c>
      <c r="J28" s="3">
        <v>23890.9</v>
      </c>
      <c r="K28" s="3">
        <v>30000</v>
      </c>
      <c r="L28" s="3">
        <v>30000</v>
      </c>
      <c r="M28" s="3">
        <v>0</v>
      </c>
      <c r="N28" s="27"/>
    </row>
    <row r="29" spans="1:14" s="2" customFormat="1" ht="36" x14ac:dyDescent="0.25">
      <c r="A29" s="28" t="s">
        <v>286</v>
      </c>
      <c r="B29" s="123" t="s">
        <v>267</v>
      </c>
      <c r="C29" s="25">
        <v>2024</v>
      </c>
      <c r="D29" s="29" t="s">
        <v>11</v>
      </c>
      <c r="E29" s="3">
        <f t="shared" si="4"/>
        <v>11477.4</v>
      </c>
      <c r="F29" s="3">
        <v>0</v>
      </c>
      <c r="G29" s="3">
        <v>11477.4</v>
      </c>
      <c r="H29" s="3">
        <v>10396.200000000001</v>
      </c>
      <c r="I29" s="45">
        <v>0</v>
      </c>
      <c r="J29" s="3"/>
      <c r="K29" s="3"/>
      <c r="L29" s="3"/>
      <c r="M29" s="3"/>
      <c r="N29" s="27"/>
    </row>
    <row r="30" spans="1:14" s="2" customFormat="1" ht="36" x14ac:dyDescent="0.25">
      <c r="A30" s="28" t="s">
        <v>287</v>
      </c>
      <c r="B30" s="123" t="s">
        <v>268</v>
      </c>
      <c r="C30" s="25" t="s">
        <v>441</v>
      </c>
      <c r="D30" s="29" t="s">
        <v>11</v>
      </c>
      <c r="E30" s="3">
        <f t="shared" si="4"/>
        <v>659.6</v>
      </c>
      <c r="F30" s="3">
        <v>0</v>
      </c>
      <c r="G30" s="3">
        <v>556.70000000000005</v>
      </c>
      <c r="H30" s="3">
        <v>556.70000000000005</v>
      </c>
      <c r="I30" s="45">
        <v>102.9</v>
      </c>
      <c r="J30" s="3"/>
      <c r="K30" s="3"/>
      <c r="L30" s="3"/>
      <c r="M30" s="3"/>
      <c r="N30" s="27"/>
    </row>
    <row r="31" spans="1:14" s="2" customFormat="1" ht="72" x14ac:dyDescent="0.25">
      <c r="A31" s="28" t="s">
        <v>288</v>
      </c>
      <c r="B31" s="123" t="s">
        <v>269</v>
      </c>
      <c r="C31" s="25">
        <v>2024</v>
      </c>
      <c r="D31" s="29" t="s">
        <v>11</v>
      </c>
      <c r="E31" s="3">
        <f t="shared" si="4"/>
        <v>6414.6</v>
      </c>
      <c r="F31" s="3">
        <v>0</v>
      </c>
      <c r="G31" s="3">
        <v>6414.6</v>
      </c>
      <c r="H31" s="3">
        <v>6414.6</v>
      </c>
      <c r="I31" s="45"/>
      <c r="J31" s="3"/>
      <c r="K31" s="3"/>
      <c r="L31" s="3"/>
      <c r="M31" s="3"/>
      <c r="N31" s="27"/>
    </row>
    <row r="32" spans="1:14" s="2" customFormat="1" ht="36" x14ac:dyDescent="0.25">
      <c r="A32" s="28" t="s">
        <v>289</v>
      </c>
      <c r="B32" s="123" t="s">
        <v>270</v>
      </c>
      <c r="C32" s="25">
        <v>2024</v>
      </c>
      <c r="D32" s="29" t="s">
        <v>11</v>
      </c>
      <c r="E32" s="3">
        <f t="shared" si="4"/>
        <v>8732</v>
      </c>
      <c r="F32" s="3">
        <v>0</v>
      </c>
      <c r="G32" s="3">
        <v>8732</v>
      </c>
      <c r="H32" s="3">
        <v>7993.3</v>
      </c>
      <c r="I32" s="45"/>
      <c r="J32" s="3"/>
      <c r="K32" s="3"/>
      <c r="L32" s="3"/>
      <c r="M32" s="3"/>
      <c r="N32" s="27"/>
    </row>
    <row r="33" spans="1:14" s="2" customFormat="1" ht="72" x14ac:dyDescent="0.25">
      <c r="A33" s="28" t="s">
        <v>290</v>
      </c>
      <c r="B33" s="123" t="s">
        <v>271</v>
      </c>
      <c r="C33" s="24">
        <v>2024</v>
      </c>
      <c r="D33" s="29" t="s">
        <v>11</v>
      </c>
      <c r="E33" s="3">
        <f t="shared" si="4"/>
        <v>20000</v>
      </c>
      <c r="F33" s="3">
        <v>0</v>
      </c>
      <c r="G33" s="3">
        <v>20000</v>
      </c>
      <c r="H33" s="3">
        <v>20000</v>
      </c>
      <c r="I33" s="45">
        <v>0</v>
      </c>
      <c r="J33" s="3">
        <v>0</v>
      </c>
      <c r="K33" s="3"/>
      <c r="L33" s="3"/>
      <c r="M33" s="3"/>
      <c r="N33" s="27"/>
    </row>
    <row r="34" spans="1:14" s="2" customFormat="1" ht="72" x14ac:dyDescent="0.25">
      <c r="A34" s="72" t="s">
        <v>291</v>
      </c>
      <c r="B34" s="123" t="s">
        <v>394</v>
      </c>
      <c r="C34" s="69">
        <v>2024</v>
      </c>
      <c r="D34" s="70" t="s">
        <v>11</v>
      </c>
      <c r="E34" s="3">
        <f t="shared" si="4"/>
        <v>0</v>
      </c>
      <c r="F34" s="3">
        <v>0</v>
      </c>
      <c r="G34" s="3">
        <v>0</v>
      </c>
      <c r="H34" s="3">
        <v>139.5</v>
      </c>
      <c r="I34" s="45"/>
      <c r="J34" s="3"/>
      <c r="K34" s="3"/>
      <c r="L34" s="3"/>
      <c r="M34" s="3"/>
      <c r="N34" s="73"/>
    </row>
    <row r="35" spans="1:14" s="2" customFormat="1" ht="36" x14ac:dyDescent="0.25">
      <c r="A35" s="72" t="s">
        <v>395</v>
      </c>
      <c r="B35" s="123" t="s">
        <v>396</v>
      </c>
      <c r="C35" s="69">
        <v>2024</v>
      </c>
      <c r="D35" s="70" t="s">
        <v>11</v>
      </c>
      <c r="E35" s="3">
        <f t="shared" si="4"/>
        <v>0</v>
      </c>
      <c r="F35" s="3">
        <v>0</v>
      </c>
      <c r="G35" s="3">
        <v>0</v>
      </c>
      <c r="H35" s="3">
        <v>13031.7</v>
      </c>
      <c r="I35" s="45"/>
      <c r="J35" s="3"/>
      <c r="K35" s="3"/>
      <c r="L35" s="3"/>
      <c r="M35" s="3"/>
      <c r="N35" s="73"/>
    </row>
    <row r="36" spans="1:14" s="2" customFormat="1" ht="36" x14ac:dyDescent="0.25">
      <c r="A36" s="72" t="s">
        <v>397</v>
      </c>
      <c r="B36" s="123" t="s">
        <v>398</v>
      </c>
      <c r="C36" s="69">
        <v>2024</v>
      </c>
      <c r="D36" s="70" t="s">
        <v>11</v>
      </c>
      <c r="E36" s="3">
        <f t="shared" si="4"/>
        <v>0</v>
      </c>
      <c r="F36" s="3">
        <v>0</v>
      </c>
      <c r="G36" s="3">
        <v>0</v>
      </c>
      <c r="H36" s="3">
        <v>10000</v>
      </c>
      <c r="I36" s="45"/>
      <c r="J36" s="3"/>
      <c r="K36" s="3"/>
      <c r="L36" s="3"/>
      <c r="M36" s="3"/>
      <c r="N36" s="73"/>
    </row>
    <row r="37" spans="1:14" s="2" customFormat="1" ht="48" x14ac:dyDescent="0.25">
      <c r="A37" s="72" t="s">
        <v>399</v>
      </c>
      <c r="B37" s="123" t="s">
        <v>400</v>
      </c>
      <c r="C37" s="69">
        <v>2024</v>
      </c>
      <c r="D37" s="70" t="s">
        <v>11</v>
      </c>
      <c r="E37" s="3">
        <f t="shared" si="4"/>
        <v>0</v>
      </c>
      <c r="F37" s="3">
        <v>0</v>
      </c>
      <c r="G37" s="3">
        <v>0</v>
      </c>
      <c r="H37" s="3">
        <v>755.6</v>
      </c>
      <c r="I37" s="45"/>
      <c r="J37" s="3"/>
      <c r="K37" s="3"/>
      <c r="L37" s="3"/>
      <c r="M37" s="3"/>
      <c r="N37" s="73"/>
    </row>
    <row r="38" spans="1:14" s="2" customFormat="1" ht="48" x14ac:dyDescent="0.25">
      <c r="A38" s="72" t="s">
        <v>401</v>
      </c>
      <c r="B38" s="123" t="s">
        <v>402</v>
      </c>
      <c r="C38" s="69">
        <v>2024</v>
      </c>
      <c r="D38" s="70" t="s">
        <v>11</v>
      </c>
      <c r="E38" s="3">
        <f t="shared" si="4"/>
        <v>0</v>
      </c>
      <c r="F38" s="3">
        <v>0</v>
      </c>
      <c r="G38" s="3">
        <v>0</v>
      </c>
      <c r="H38" s="3">
        <v>13781.6</v>
      </c>
      <c r="I38" s="45"/>
      <c r="J38" s="3"/>
      <c r="K38" s="3"/>
      <c r="L38" s="3"/>
      <c r="M38" s="3"/>
      <c r="N38" s="73"/>
    </row>
    <row r="39" spans="1:14" s="2" customFormat="1" ht="24" x14ac:dyDescent="0.25">
      <c r="A39" s="72" t="s">
        <v>403</v>
      </c>
      <c r="B39" s="123" t="s">
        <v>404</v>
      </c>
      <c r="C39" s="69">
        <v>2024</v>
      </c>
      <c r="D39" s="70" t="s">
        <v>11</v>
      </c>
      <c r="E39" s="3">
        <f t="shared" si="4"/>
        <v>12798.3</v>
      </c>
      <c r="F39" s="3">
        <v>0</v>
      </c>
      <c r="G39" s="3">
        <v>0</v>
      </c>
      <c r="H39" s="3">
        <v>800</v>
      </c>
      <c r="I39" s="45">
        <v>12798.3</v>
      </c>
      <c r="J39" s="3">
        <v>12060.1</v>
      </c>
      <c r="K39" s="3"/>
      <c r="L39" s="3"/>
      <c r="M39" s="3"/>
      <c r="N39" s="73"/>
    </row>
    <row r="40" spans="1:14" s="7" customFormat="1" ht="168" x14ac:dyDescent="0.25">
      <c r="A40" s="28" t="s">
        <v>405</v>
      </c>
      <c r="B40" s="124" t="s">
        <v>316</v>
      </c>
      <c r="C40" s="26" t="s">
        <v>6</v>
      </c>
      <c r="D40" s="29" t="s">
        <v>11</v>
      </c>
      <c r="E40" s="3">
        <f t="shared" si="4"/>
        <v>251092.8</v>
      </c>
      <c r="F40" s="15">
        <v>82955.7</v>
      </c>
      <c r="G40" s="3">
        <v>74969.399999999994</v>
      </c>
      <c r="H40" s="3">
        <v>74969.399999999994</v>
      </c>
      <c r="I40" s="45">
        <v>0</v>
      </c>
      <c r="J40" s="3"/>
      <c r="K40" s="3">
        <v>0</v>
      </c>
      <c r="L40" s="3">
        <v>0</v>
      </c>
      <c r="M40" s="3">
        <v>93167.7</v>
      </c>
      <c r="N40" s="27"/>
    </row>
    <row r="41" spans="1:14" s="7" customFormat="1" ht="90.75" customHeight="1" x14ac:dyDescent="0.25">
      <c r="A41" s="79" t="s">
        <v>406</v>
      </c>
      <c r="B41" s="124" t="s">
        <v>317</v>
      </c>
      <c r="C41" s="80">
        <v>2023</v>
      </c>
      <c r="D41" s="81" t="s">
        <v>11</v>
      </c>
      <c r="E41" s="3">
        <f t="shared" si="4"/>
        <v>1264.2</v>
      </c>
      <c r="F41" s="15">
        <v>1264.2</v>
      </c>
      <c r="G41" s="3">
        <v>0</v>
      </c>
      <c r="H41" s="3">
        <v>0</v>
      </c>
      <c r="I41" s="45">
        <v>0</v>
      </c>
      <c r="J41" s="3"/>
      <c r="K41" s="3">
        <v>0</v>
      </c>
      <c r="L41" s="3">
        <v>0</v>
      </c>
      <c r="M41" s="3">
        <v>0</v>
      </c>
      <c r="N41" s="84"/>
    </row>
    <row r="42" spans="1:14" s="7" customFormat="1" ht="148.5" customHeight="1" x14ac:dyDescent="0.25">
      <c r="A42" s="79" t="s">
        <v>419</v>
      </c>
      <c r="B42" s="124" t="s">
        <v>420</v>
      </c>
      <c r="C42" s="80" t="s">
        <v>421</v>
      </c>
      <c r="D42" s="81" t="s">
        <v>11</v>
      </c>
      <c r="E42" s="3">
        <f t="shared" si="4"/>
        <v>1200</v>
      </c>
      <c r="F42" s="15">
        <v>0</v>
      </c>
      <c r="G42" s="3">
        <v>0</v>
      </c>
      <c r="H42" s="3">
        <v>0</v>
      </c>
      <c r="I42" s="45">
        <v>0</v>
      </c>
      <c r="J42" s="3"/>
      <c r="K42" s="3">
        <v>600</v>
      </c>
      <c r="L42" s="3">
        <v>600</v>
      </c>
      <c r="M42" s="3">
        <v>0</v>
      </c>
      <c r="N42" s="84"/>
    </row>
    <row r="43" spans="1:14" s="7" customFormat="1" ht="24" x14ac:dyDescent="0.25">
      <c r="A43" s="79" t="s">
        <v>422</v>
      </c>
      <c r="B43" s="124" t="s">
        <v>423</v>
      </c>
      <c r="C43" s="80">
        <v>2025</v>
      </c>
      <c r="D43" s="81" t="s">
        <v>11</v>
      </c>
      <c r="E43" s="3">
        <f t="shared" si="4"/>
        <v>5000</v>
      </c>
      <c r="F43" s="15">
        <v>0</v>
      </c>
      <c r="G43" s="3">
        <v>0</v>
      </c>
      <c r="H43" s="3">
        <v>0</v>
      </c>
      <c r="I43" s="45">
        <v>5000</v>
      </c>
      <c r="J43" s="3">
        <v>0</v>
      </c>
      <c r="K43" s="3">
        <v>0</v>
      </c>
      <c r="L43" s="3">
        <v>0</v>
      </c>
      <c r="M43" s="3">
        <v>0</v>
      </c>
      <c r="N43" s="84"/>
    </row>
    <row r="44" spans="1:14" s="7" customFormat="1" ht="48" x14ac:dyDescent="0.25">
      <c r="A44" s="79" t="s">
        <v>424</v>
      </c>
      <c r="B44" s="124" t="s">
        <v>425</v>
      </c>
      <c r="C44" s="80">
        <v>2025</v>
      </c>
      <c r="D44" s="81" t="s">
        <v>11</v>
      </c>
      <c r="E44" s="3">
        <f t="shared" si="4"/>
        <v>0</v>
      </c>
      <c r="F44" s="15">
        <v>0</v>
      </c>
      <c r="G44" s="3">
        <v>0</v>
      </c>
      <c r="H44" s="3">
        <v>0</v>
      </c>
      <c r="I44" s="45">
        <v>0</v>
      </c>
      <c r="J44" s="3">
        <v>0</v>
      </c>
      <c r="K44" s="3">
        <v>0</v>
      </c>
      <c r="L44" s="3">
        <v>0</v>
      </c>
      <c r="M44" s="3">
        <v>0</v>
      </c>
      <c r="N44" s="84"/>
    </row>
    <row r="45" spans="1:14" s="7" customFormat="1" ht="84" x14ac:dyDescent="0.25">
      <c r="A45" s="79" t="s">
        <v>426</v>
      </c>
      <c r="B45" s="124" t="s">
        <v>427</v>
      </c>
      <c r="C45" s="80">
        <v>2025</v>
      </c>
      <c r="D45" s="81" t="s">
        <v>11</v>
      </c>
      <c r="E45" s="3">
        <f t="shared" si="4"/>
        <v>3447.5</v>
      </c>
      <c r="F45" s="15">
        <v>0</v>
      </c>
      <c r="G45" s="3">
        <v>0</v>
      </c>
      <c r="H45" s="3">
        <v>0</v>
      </c>
      <c r="I45" s="45">
        <v>3447.5</v>
      </c>
      <c r="J45" s="3">
        <v>0</v>
      </c>
      <c r="K45" s="3">
        <v>0</v>
      </c>
      <c r="L45" s="3">
        <v>0</v>
      </c>
      <c r="M45" s="3">
        <v>0</v>
      </c>
      <c r="N45" s="84"/>
    </row>
    <row r="46" spans="1:14" s="7" customFormat="1" ht="48" x14ac:dyDescent="0.25">
      <c r="A46" s="28" t="s">
        <v>428</v>
      </c>
      <c r="B46" s="124" t="s">
        <v>429</v>
      </c>
      <c r="C46" s="26">
        <v>2025</v>
      </c>
      <c r="D46" s="29" t="s">
        <v>11</v>
      </c>
      <c r="E46" s="3">
        <f t="shared" si="4"/>
        <v>278</v>
      </c>
      <c r="F46" s="15">
        <v>0</v>
      </c>
      <c r="G46" s="3">
        <v>0</v>
      </c>
      <c r="H46" s="3">
        <v>0</v>
      </c>
      <c r="I46" s="45">
        <v>278</v>
      </c>
      <c r="J46" s="3">
        <v>0</v>
      </c>
      <c r="K46" s="3">
        <v>0</v>
      </c>
      <c r="L46" s="3">
        <v>0</v>
      </c>
      <c r="M46" s="3">
        <v>0</v>
      </c>
      <c r="N46" s="27"/>
    </row>
    <row r="47" spans="1:14" s="7" customFormat="1" ht="36" x14ac:dyDescent="0.25">
      <c r="A47" s="111" t="s">
        <v>463</v>
      </c>
      <c r="B47" s="124" t="s">
        <v>464</v>
      </c>
      <c r="C47" s="112">
        <v>2025</v>
      </c>
      <c r="D47" s="115" t="s">
        <v>11</v>
      </c>
      <c r="E47" s="3">
        <f t="shared" si="4"/>
        <v>4828.3999999999996</v>
      </c>
      <c r="F47" s="15">
        <v>0</v>
      </c>
      <c r="G47" s="3">
        <v>0</v>
      </c>
      <c r="H47" s="3">
        <v>0</v>
      </c>
      <c r="I47" s="45">
        <v>4828.3999999999996</v>
      </c>
      <c r="J47" s="3">
        <v>4828.3999999999996</v>
      </c>
      <c r="K47" s="3">
        <v>0</v>
      </c>
      <c r="L47" s="3">
        <v>0</v>
      </c>
      <c r="M47" s="3">
        <v>0</v>
      </c>
      <c r="N47" s="116"/>
    </row>
    <row r="48" spans="1:14" s="7" customFormat="1" ht="60" x14ac:dyDescent="0.25">
      <c r="A48" s="111" t="s">
        <v>465</v>
      </c>
      <c r="B48" s="124" t="s">
        <v>466</v>
      </c>
      <c r="C48" s="112">
        <v>2025</v>
      </c>
      <c r="D48" s="115" t="s">
        <v>11</v>
      </c>
      <c r="E48" s="3">
        <f t="shared" si="4"/>
        <v>21558.2</v>
      </c>
      <c r="F48" s="15">
        <v>0</v>
      </c>
      <c r="G48" s="3">
        <v>0</v>
      </c>
      <c r="H48" s="3">
        <v>0</v>
      </c>
      <c r="I48" s="45">
        <v>21558.2</v>
      </c>
      <c r="J48" s="3">
        <v>21558.2</v>
      </c>
      <c r="K48" s="3">
        <v>0</v>
      </c>
      <c r="L48" s="3">
        <v>0</v>
      </c>
      <c r="M48" s="3">
        <v>0</v>
      </c>
      <c r="N48" s="116"/>
    </row>
    <row r="49" spans="1:14" s="7" customFormat="1" ht="156" x14ac:dyDescent="0.25">
      <c r="A49" s="132" t="s">
        <v>483</v>
      </c>
      <c r="B49" s="124" t="s">
        <v>486</v>
      </c>
      <c r="C49" s="131">
        <v>2025</v>
      </c>
      <c r="D49" s="133" t="s">
        <v>11</v>
      </c>
      <c r="E49" s="3">
        <f t="shared" si="4"/>
        <v>2711</v>
      </c>
      <c r="F49" s="15">
        <v>0</v>
      </c>
      <c r="G49" s="3">
        <v>0</v>
      </c>
      <c r="H49" s="3">
        <v>0</v>
      </c>
      <c r="I49" s="45">
        <v>2711</v>
      </c>
      <c r="J49" s="3">
        <v>2711</v>
      </c>
      <c r="K49" s="3">
        <v>0</v>
      </c>
      <c r="L49" s="3">
        <v>0</v>
      </c>
      <c r="M49" s="3">
        <v>0</v>
      </c>
      <c r="N49" s="134"/>
    </row>
    <row r="50" spans="1:14" s="7" customFormat="1" ht="48" x14ac:dyDescent="0.25">
      <c r="A50" s="132" t="s">
        <v>484</v>
      </c>
      <c r="B50" s="124" t="s">
        <v>487</v>
      </c>
      <c r="C50" s="131">
        <v>2025</v>
      </c>
      <c r="D50" s="133" t="s">
        <v>11</v>
      </c>
      <c r="E50" s="3">
        <f t="shared" ref="E50:E54" si="5">F50+G50+I50+K50+L50+M50</f>
        <v>31577.4</v>
      </c>
      <c r="F50" s="15">
        <v>0</v>
      </c>
      <c r="G50" s="3">
        <v>0</v>
      </c>
      <c r="H50" s="3">
        <v>0</v>
      </c>
      <c r="I50" s="45">
        <v>31577.4</v>
      </c>
      <c r="J50" s="3">
        <v>9016</v>
      </c>
      <c r="K50" s="3">
        <v>0</v>
      </c>
      <c r="L50" s="3">
        <v>0</v>
      </c>
      <c r="M50" s="3">
        <v>0</v>
      </c>
      <c r="N50" s="134"/>
    </row>
    <row r="51" spans="1:14" s="7" customFormat="1" ht="48" x14ac:dyDescent="0.25">
      <c r="A51" s="142" t="s">
        <v>485</v>
      </c>
      <c r="B51" s="124" t="s">
        <v>488</v>
      </c>
      <c r="C51" s="137">
        <v>2025</v>
      </c>
      <c r="D51" s="139" t="s">
        <v>11</v>
      </c>
      <c r="E51" s="3">
        <f t="shared" si="5"/>
        <v>480.4</v>
      </c>
      <c r="F51" s="15">
        <v>0</v>
      </c>
      <c r="G51" s="3">
        <v>0</v>
      </c>
      <c r="H51" s="3">
        <v>0</v>
      </c>
      <c r="I51" s="45">
        <v>480.4</v>
      </c>
      <c r="J51" s="3">
        <v>480.4</v>
      </c>
      <c r="K51" s="3">
        <v>0</v>
      </c>
      <c r="L51" s="3">
        <v>0</v>
      </c>
      <c r="M51" s="3">
        <v>0</v>
      </c>
      <c r="N51" s="143"/>
    </row>
    <row r="52" spans="1:14" s="7" customFormat="1" ht="96" x14ac:dyDescent="0.25">
      <c r="A52" s="142" t="s">
        <v>508</v>
      </c>
      <c r="B52" s="124" t="s">
        <v>509</v>
      </c>
      <c r="C52" s="137">
        <v>2025</v>
      </c>
      <c r="D52" s="139" t="s">
        <v>11</v>
      </c>
      <c r="E52" s="3">
        <f t="shared" si="5"/>
        <v>2237.5</v>
      </c>
      <c r="F52" s="15">
        <v>0</v>
      </c>
      <c r="G52" s="3">
        <v>0</v>
      </c>
      <c r="H52" s="3">
        <v>0</v>
      </c>
      <c r="I52" s="45">
        <v>2237.5</v>
      </c>
      <c r="J52" s="3">
        <v>0</v>
      </c>
      <c r="K52" s="3">
        <v>0</v>
      </c>
      <c r="L52" s="3">
        <v>0</v>
      </c>
      <c r="M52" s="3">
        <v>0</v>
      </c>
      <c r="N52" s="143"/>
    </row>
    <row r="53" spans="1:14" s="7" customFormat="1" ht="84" x14ac:dyDescent="0.25">
      <c r="A53" s="142" t="s">
        <v>510</v>
      </c>
      <c r="B53" s="124" t="s">
        <v>511</v>
      </c>
      <c r="C53" s="137">
        <v>2025</v>
      </c>
      <c r="D53" s="139" t="s">
        <v>11</v>
      </c>
      <c r="E53" s="3">
        <f t="shared" si="5"/>
        <v>5812.6</v>
      </c>
      <c r="F53" s="15">
        <v>0</v>
      </c>
      <c r="G53" s="3">
        <v>0</v>
      </c>
      <c r="H53" s="3">
        <v>0</v>
      </c>
      <c r="I53" s="45">
        <v>5812.6</v>
      </c>
      <c r="J53" s="3">
        <v>0</v>
      </c>
      <c r="K53" s="3">
        <v>0</v>
      </c>
      <c r="L53" s="3">
        <v>0</v>
      </c>
      <c r="M53" s="3">
        <v>0</v>
      </c>
      <c r="N53" s="143"/>
    </row>
    <row r="54" spans="1:14" s="7" customFormat="1" ht="96" x14ac:dyDescent="0.25">
      <c r="A54" s="142" t="s">
        <v>512</v>
      </c>
      <c r="B54" s="124" t="s">
        <v>513</v>
      </c>
      <c r="C54" s="137">
        <v>2025</v>
      </c>
      <c r="D54" s="139" t="s">
        <v>11</v>
      </c>
      <c r="E54" s="3">
        <f t="shared" si="5"/>
        <v>140.6</v>
      </c>
      <c r="F54" s="15">
        <v>0</v>
      </c>
      <c r="G54" s="3">
        <v>0</v>
      </c>
      <c r="H54" s="3">
        <v>0</v>
      </c>
      <c r="I54" s="45">
        <v>140.6</v>
      </c>
      <c r="J54" s="3">
        <v>0</v>
      </c>
      <c r="K54" s="3">
        <v>0</v>
      </c>
      <c r="L54" s="3">
        <v>0</v>
      </c>
      <c r="M54" s="3">
        <v>0</v>
      </c>
      <c r="N54" s="143"/>
    </row>
    <row r="55" spans="1:14" s="7" customFormat="1" ht="48" x14ac:dyDescent="0.25">
      <c r="A55" s="142" t="s">
        <v>514</v>
      </c>
      <c r="B55" s="124" t="s">
        <v>515</v>
      </c>
      <c r="C55" s="131">
        <v>2025</v>
      </c>
      <c r="D55" s="133" t="s">
        <v>11</v>
      </c>
      <c r="E55" s="3">
        <f t="shared" ref="E55" si="6">F55+G55+I55+K55+L55+M55</f>
        <v>102992.8</v>
      </c>
      <c r="F55" s="15">
        <v>0</v>
      </c>
      <c r="G55" s="3">
        <v>0</v>
      </c>
      <c r="H55" s="3">
        <v>0</v>
      </c>
      <c r="I55" s="45">
        <v>102992.8</v>
      </c>
      <c r="J55" s="3">
        <v>0</v>
      </c>
      <c r="K55" s="3">
        <v>0</v>
      </c>
      <c r="L55" s="3">
        <v>0</v>
      </c>
      <c r="M55" s="3">
        <v>0</v>
      </c>
      <c r="N55" s="134"/>
    </row>
    <row r="56" spans="1:14" s="2" customFormat="1" ht="26.25" customHeight="1" x14ac:dyDescent="0.25">
      <c r="A56" s="217" t="s">
        <v>44</v>
      </c>
      <c r="B56" s="216" t="s">
        <v>60</v>
      </c>
      <c r="C56" s="173" t="s">
        <v>6</v>
      </c>
      <c r="D56" s="29" t="s">
        <v>5</v>
      </c>
      <c r="E56" s="3">
        <f t="shared" si="4"/>
        <v>2114233</v>
      </c>
      <c r="F56" s="3">
        <f>SUM(F57:F60)</f>
        <v>286904.70000000007</v>
      </c>
      <c r="G56" s="14">
        <f t="shared" ref="G56:M56" si="7">SUM(G57:G60)</f>
        <v>341247.4</v>
      </c>
      <c r="H56" s="3">
        <f t="shared" ref="H56:J56" si="8">SUM(H57:H60)</f>
        <v>343297.90000000008</v>
      </c>
      <c r="I56" s="45">
        <f t="shared" si="7"/>
        <v>482608.5</v>
      </c>
      <c r="J56" s="3">
        <f t="shared" si="8"/>
        <v>283839.99999999994</v>
      </c>
      <c r="K56" s="3">
        <f t="shared" si="7"/>
        <v>330628</v>
      </c>
      <c r="L56" s="3">
        <f t="shared" si="7"/>
        <v>330630.59999999998</v>
      </c>
      <c r="M56" s="3">
        <f t="shared" si="7"/>
        <v>342213.79999999993</v>
      </c>
      <c r="N56" s="201" t="s">
        <v>150</v>
      </c>
    </row>
    <row r="57" spans="1:14" s="2" customFormat="1" ht="26.25" customHeight="1" x14ac:dyDescent="0.25">
      <c r="A57" s="218"/>
      <c r="B57" s="216"/>
      <c r="C57" s="174"/>
      <c r="D57" s="29" t="s">
        <v>11</v>
      </c>
      <c r="E57" s="3">
        <f t="shared" si="4"/>
        <v>2114233</v>
      </c>
      <c r="F57" s="3">
        <f>SUM(F61:F111)</f>
        <v>286904.70000000007</v>
      </c>
      <c r="G57" s="14">
        <f>SUM(G61:G111)</f>
        <v>341247.4</v>
      </c>
      <c r="H57" s="3">
        <f>SUM(H61:H111)</f>
        <v>343297.90000000008</v>
      </c>
      <c r="I57" s="45">
        <f>I89+I100+I124</f>
        <v>482608.5</v>
      </c>
      <c r="J57" s="3">
        <f>SUM(J61:J123)</f>
        <v>283839.99999999994</v>
      </c>
      <c r="K57" s="3">
        <f>K89+K100+K124</f>
        <v>330628</v>
      </c>
      <c r="L57" s="3">
        <f>L89+L100+L124</f>
        <v>330630.59999999998</v>
      </c>
      <c r="M57" s="3">
        <f>SUM(M61:M111)</f>
        <v>342213.79999999993</v>
      </c>
      <c r="N57" s="202"/>
    </row>
    <row r="58" spans="1:14" s="2" customFormat="1" ht="26.25" customHeight="1" x14ac:dyDescent="0.25">
      <c r="A58" s="218"/>
      <c r="B58" s="216"/>
      <c r="C58" s="174"/>
      <c r="D58" s="29" t="s">
        <v>8</v>
      </c>
      <c r="E58" s="3">
        <f t="shared" si="4"/>
        <v>0</v>
      </c>
      <c r="F58" s="3">
        <v>0</v>
      </c>
      <c r="G58" s="3">
        <v>0</v>
      </c>
      <c r="H58" s="3">
        <v>0</v>
      </c>
      <c r="I58" s="45">
        <v>0</v>
      </c>
      <c r="J58" s="3">
        <v>0</v>
      </c>
      <c r="K58" s="3">
        <v>0</v>
      </c>
      <c r="L58" s="3">
        <v>0</v>
      </c>
      <c r="M58" s="3">
        <v>0</v>
      </c>
      <c r="N58" s="202"/>
    </row>
    <row r="59" spans="1:14" s="2" customFormat="1" ht="26.25" customHeight="1" x14ac:dyDescent="0.25">
      <c r="A59" s="218"/>
      <c r="B59" s="216"/>
      <c r="C59" s="174"/>
      <c r="D59" s="29" t="s">
        <v>9</v>
      </c>
      <c r="E59" s="3">
        <f t="shared" si="4"/>
        <v>0</v>
      </c>
      <c r="F59" s="3">
        <v>0</v>
      </c>
      <c r="G59" s="3">
        <v>0</v>
      </c>
      <c r="H59" s="3">
        <v>0</v>
      </c>
      <c r="I59" s="45"/>
      <c r="J59" s="3">
        <v>0</v>
      </c>
      <c r="K59" s="3">
        <v>0</v>
      </c>
      <c r="L59" s="3">
        <v>0</v>
      </c>
      <c r="M59" s="3">
        <v>0</v>
      </c>
      <c r="N59" s="202"/>
    </row>
    <row r="60" spans="1:14" s="2" customFormat="1" ht="26.25" customHeight="1" x14ac:dyDescent="0.25">
      <c r="A60" s="219"/>
      <c r="B60" s="216"/>
      <c r="C60" s="184"/>
      <c r="D60" s="29" t="s">
        <v>10</v>
      </c>
      <c r="E60" s="3">
        <f t="shared" si="4"/>
        <v>0</v>
      </c>
      <c r="F60" s="3">
        <v>0</v>
      </c>
      <c r="G60" s="3">
        <v>0</v>
      </c>
      <c r="H60" s="3">
        <v>0</v>
      </c>
      <c r="I60" s="45">
        <v>0</v>
      </c>
      <c r="J60" s="3">
        <v>0</v>
      </c>
      <c r="K60" s="3">
        <v>0</v>
      </c>
      <c r="L60" s="3">
        <v>0</v>
      </c>
      <c r="M60" s="3">
        <v>0</v>
      </c>
      <c r="N60" s="203"/>
    </row>
    <row r="61" spans="1:14" s="2" customFormat="1" ht="168" x14ac:dyDescent="0.25">
      <c r="A61" s="28" t="s">
        <v>338</v>
      </c>
      <c r="B61" s="123" t="s">
        <v>318</v>
      </c>
      <c r="C61" s="25" t="s">
        <v>6</v>
      </c>
      <c r="D61" s="29" t="s">
        <v>11</v>
      </c>
      <c r="E61" s="3">
        <f t="shared" si="4"/>
        <v>247649.7</v>
      </c>
      <c r="F61" s="3">
        <v>43209.7</v>
      </c>
      <c r="G61" s="3">
        <f>45228.7+556.9</f>
        <v>45785.599999999999</v>
      </c>
      <c r="H61" s="3">
        <f>45228.6+556.9+0.1</f>
        <v>45785.599999999999</v>
      </c>
      <c r="I61" s="45">
        <f>29375.9-0.1</f>
        <v>29375.800000000003</v>
      </c>
      <c r="J61" s="3">
        <v>22922.6</v>
      </c>
      <c r="K61" s="3">
        <v>42472.4</v>
      </c>
      <c r="L61" s="3">
        <v>42472.5</v>
      </c>
      <c r="M61" s="3">
        <v>44333.7</v>
      </c>
      <c r="N61" s="27"/>
    </row>
    <row r="62" spans="1:14" s="2" customFormat="1" ht="60" x14ac:dyDescent="0.25">
      <c r="A62" s="132" t="s">
        <v>319</v>
      </c>
      <c r="B62" s="123" t="s">
        <v>261</v>
      </c>
      <c r="C62" s="130">
        <v>2025</v>
      </c>
      <c r="D62" s="133" t="s">
        <v>11</v>
      </c>
      <c r="E62" s="3">
        <f t="shared" ref="E62" si="9">F62+G62+I62+K62+L62+M62</f>
        <v>100</v>
      </c>
      <c r="F62" s="3">
        <v>0</v>
      </c>
      <c r="G62" s="3">
        <v>0</v>
      </c>
      <c r="H62" s="3">
        <v>0</v>
      </c>
      <c r="I62" s="45">
        <v>100</v>
      </c>
      <c r="J62" s="3">
        <v>100</v>
      </c>
      <c r="K62" s="3">
        <v>0</v>
      </c>
      <c r="L62" s="3">
        <v>0</v>
      </c>
      <c r="M62" s="3">
        <v>0</v>
      </c>
      <c r="N62" s="134"/>
    </row>
    <row r="63" spans="1:14" s="7" customFormat="1" ht="61.5" customHeight="1" x14ac:dyDescent="0.25">
      <c r="A63" s="132" t="s">
        <v>339</v>
      </c>
      <c r="B63" s="123" t="s">
        <v>260</v>
      </c>
      <c r="C63" s="24" t="s">
        <v>6</v>
      </c>
      <c r="D63" s="29" t="s">
        <v>11</v>
      </c>
      <c r="E63" s="3">
        <f t="shared" si="4"/>
        <v>6817.6</v>
      </c>
      <c r="F63" s="15">
        <v>680</v>
      </c>
      <c r="G63" s="3">
        <v>1443.2</v>
      </c>
      <c r="H63" s="3">
        <v>1443.2</v>
      </c>
      <c r="I63" s="45">
        <v>817.4</v>
      </c>
      <c r="J63" s="3">
        <v>586.5</v>
      </c>
      <c r="K63" s="3">
        <v>1598.5</v>
      </c>
      <c r="L63" s="3">
        <v>1598.5</v>
      </c>
      <c r="M63" s="3">
        <v>680</v>
      </c>
      <c r="N63" s="40"/>
    </row>
    <row r="64" spans="1:14" ht="24" x14ac:dyDescent="0.25">
      <c r="A64" s="132" t="s">
        <v>340</v>
      </c>
      <c r="B64" s="123" t="s">
        <v>297</v>
      </c>
      <c r="C64" s="24" t="s">
        <v>6</v>
      </c>
      <c r="D64" s="29" t="s">
        <v>11</v>
      </c>
      <c r="E64" s="3">
        <f t="shared" si="4"/>
        <v>3593.9</v>
      </c>
      <c r="F64" s="3">
        <v>601.4</v>
      </c>
      <c r="G64" s="3">
        <v>757.3</v>
      </c>
      <c r="H64" s="3">
        <v>757.3</v>
      </c>
      <c r="I64" s="45">
        <v>668</v>
      </c>
      <c r="J64" s="3">
        <v>526</v>
      </c>
      <c r="K64" s="3">
        <v>505.3</v>
      </c>
      <c r="L64" s="3">
        <v>505.3</v>
      </c>
      <c r="M64" s="3">
        <v>556.6</v>
      </c>
    </row>
    <row r="65" spans="1:14" ht="36" x14ac:dyDescent="0.25">
      <c r="A65" s="132" t="s">
        <v>341</v>
      </c>
      <c r="B65" s="123" t="s">
        <v>264</v>
      </c>
      <c r="C65" s="24" t="s">
        <v>6</v>
      </c>
      <c r="D65" s="29" t="s">
        <v>11</v>
      </c>
      <c r="E65" s="3">
        <f t="shared" si="4"/>
        <v>11371.900000000001</v>
      </c>
      <c r="F65" s="3">
        <v>1052.5</v>
      </c>
      <c r="G65" s="3">
        <v>2666.2</v>
      </c>
      <c r="H65" s="3">
        <v>2666.2</v>
      </c>
      <c r="I65" s="45">
        <v>2000</v>
      </c>
      <c r="J65" s="3">
        <v>2000</v>
      </c>
      <c r="K65" s="3">
        <v>2130</v>
      </c>
      <c r="L65" s="3">
        <v>2130</v>
      </c>
      <c r="M65" s="3">
        <v>1393.2</v>
      </c>
    </row>
    <row r="66" spans="1:14" ht="24" x14ac:dyDescent="0.25">
      <c r="A66" s="132" t="s">
        <v>320</v>
      </c>
      <c r="B66" s="123" t="s">
        <v>298</v>
      </c>
      <c r="C66" s="24" t="s">
        <v>473</v>
      </c>
      <c r="D66" s="29" t="s">
        <v>11</v>
      </c>
      <c r="E66" s="3">
        <f t="shared" si="4"/>
        <v>3737.7</v>
      </c>
      <c r="F66" s="3">
        <v>0</v>
      </c>
      <c r="G66" s="3">
        <v>550.1</v>
      </c>
      <c r="H66" s="3">
        <v>550.1</v>
      </c>
      <c r="I66" s="45">
        <v>2040</v>
      </c>
      <c r="J66" s="3">
        <v>2040</v>
      </c>
      <c r="K66" s="3">
        <v>573.79999999999995</v>
      </c>
      <c r="L66" s="3">
        <v>573.79999999999995</v>
      </c>
      <c r="M66" s="3">
        <v>0</v>
      </c>
    </row>
    <row r="67" spans="1:14" ht="24" x14ac:dyDescent="0.25">
      <c r="A67" s="132" t="s">
        <v>321</v>
      </c>
      <c r="B67" s="123" t="s">
        <v>299</v>
      </c>
      <c r="C67" s="24" t="s">
        <v>138</v>
      </c>
      <c r="D67" s="29" t="s">
        <v>11</v>
      </c>
      <c r="E67" s="3">
        <f t="shared" si="4"/>
        <v>2209</v>
      </c>
      <c r="F67" s="3">
        <v>709</v>
      </c>
      <c r="G67" s="3">
        <v>1500</v>
      </c>
      <c r="H67" s="3">
        <v>1500</v>
      </c>
      <c r="I67" s="45">
        <v>0</v>
      </c>
      <c r="J67" s="3">
        <v>0</v>
      </c>
      <c r="K67" s="3">
        <v>0</v>
      </c>
      <c r="L67" s="3">
        <v>0</v>
      </c>
      <c r="M67" s="3">
        <v>0</v>
      </c>
    </row>
    <row r="68" spans="1:14" ht="72" x14ac:dyDescent="0.25">
      <c r="A68" s="132" t="s">
        <v>322</v>
      </c>
      <c r="B68" s="123" t="s">
        <v>300</v>
      </c>
      <c r="C68" s="24">
        <v>2024</v>
      </c>
      <c r="D68" s="29" t="s">
        <v>11</v>
      </c>
      <c r="E68" s="3">
        <f t="shared" si="4"/>
        <v>1507.5</v>
      </c>
      <c r="F68" s="3">
        <v>0</v>
      </c>
      <c r="G68" s="3">
        <v>1507.5</v>
      </c>
      <c r="H68" s="3">
        <v>1507.5</v>
      </c>
      <c r="I68" s="45">
        <v>0</v>
      </c>
      <c r="J68" s="3"/>
      <c r="K68" s="3">
        <v>0</v>
      </c>
      <c r="L68" s="3">
        <v>0</v>
      </c>
      <c r="M68" s="3">
        <v>0</v>
      </c>
    </row>
    <row r="69" spans="1:14" ht="60" x14ac:dyDescent="0.25">
      <c r="A69" s="132" t="s">
        <v>324</v>
      </c>
      <c r="B69" s="123" t="s">
        <v>301</v>
      </c>
      <c r="C69" s="24">
        <v>2024</v>
      </c>
      <c r="D69" s="29" t="s">
        <v>11</v>
      </c>
      <c r="E69" s="3">
        <f t="shared" si="4"/>
        <v>5400</v>
      </c>
      <c r="F69" s="3">
        <v>0</v>
      </c>
      <c r="G69" s="3">
        <v>5400</v>
      </c>
      <c r="H69" s="3">
        <v>5400</v>
      </c>
      <c r="I69" s="45">
        <v>0</v>
      </c>
      <c r="J69" s="3"/>
      <c r="K69" s="3">
        <v>0</v>
      </c>
      <c r="L69" s="3">
        <v>0</v>
      </c>
      <c r="M69" s="3">
        <v>0</v>
      </c>
    </row>
    <row r="70" spans="1:14" ht="60" x14ac:dyDescent="0.25">
      <c r="A70" s="132" t="s">
        <v>326</v>
      </c>
      <c r="B70" s="123" t="s">
        <v>302</v>
      </c>
      <c r="C70" s="24">
        <v>2024</v>
      </c>
      <c r="D70" s="29" t="s">
        <v>11</v>
      </c>
      <c r="E70" s="3">
        <f t="shared" si="4"/>
        <v>11357.5</v>
      </c>
      <c r="F70" s="3">
        <v>0</v>
      </c>
      <c r="G70" s="3">
        <v>11357.5</v>
      </c>
      <c r="H70" s="3">
        <v>11357.5</v>
      </c>
      <c r="I70" s="45">
        <v>0</v>
      </c>
      <c r="J70" s="3"/>
      <c r="K70" s="3">
        <v>0</v>
      </c>
      <c r="L70" s="3">
        <v>0</v>
      </c>
      <c r="M70" s="3">
        <v>0</v>
      </c>
    </row>
    <row r="71" spans="1:14" ht="24" x14ac:dyDescent="0.25">
      <c r="A71" s="132" t="s">
        <v>328</v>
      </c>
      <c r="B71" s="123" t="s">
        <v>303</v>
      </c>
      <c r="C71" s="24">
        <v>2024</v>
      </c>
      <c r="D71" s="29" t="s">
        <v>11</v>
      </c>
      <c r="E71" s="3">
        <f t="shared" si="4"/>
        <v>321</v>
      </c>
      <c r="F71" s="3">
        <v>0</v>
      </c>
      <c r="G71" s="3">
        <v>321</v>
      </c>
      <c r="H71" s="3">
        <v>321</v>
      </c>
      <c r="I71" s="45">
        <v>0</v>
      </c>
      <c r="J71" s="3"/>
      <c r="K71" s="3">
        <v>0</v>
      </c>
      <c r="L71" s="3">
        <v>0</v>
      </c>
      <c r="M71" s="3">
        <v>0</v>
      </c>
    </row>
    <row r="72" spans="1:14" s="2" customFormat="1" ht="28.15" customHeight="1" x14ac:dyDescent="0.25">
      <c r="A72" s="132" t="s">
        <v>342</v>
      </c>
      <c r="B72" s="123" t="s">
        <v>312</v>
      </c>
      <c r="C72" s="24">
        <v>2023</v>
      </c>
      <c r="D72" s="29" t="s">
        <v>11</v>
      </c>
      <c r="E72" s="3">
        <f t="shared" si="4"/>
        <v>312</v>
      </c>
      <c r="F72" s="41">
        <v>312</v>
      </c>
      <c r="G72" s="33">
        <v>0</v>
      </c>
      <c r="H72" s="33">
        <v>0</v>
      </c>
      <c r="I72" s="96">
        <v>0</v>
      </c>
      <c r="J72" s="33">
        <v>0</v>
      </c>
      <c r="K72" s="33">
        <v>0</v>
      </c>
      <c r="L72" s="33">
        <v>0</v>
      </c>
      <c r="M72" s="33">
        <v>0</v>
      </c>
      <c r="N72" s="6"/>
    </row>
    <row r="73" spans="1:14" s="2" customFormat="1" ht="75.599999999999994" customHeight="1" x14ac:dyDescent="0.25">
      <c r="A73" s="132" t="s">
        <v>343</v>
      </c>
      <c r="B73" s="123" t="s">
        <v>323</v>
      </c>
      <c r="C73" s="24">
        <v>2023</v>
      </c>
      <c r="D73" s="29" t="s">
        <v>11</v>
      </c>
      <c r="E73" s="3">
        <f t="shared" si="4"/>
        <v>937</v>
      </c>
      <c r="F73" s="41">
        <v>937</v>
      </c>
      <c r="G73" s="33">
        <v>0</v>
      </c>
      <c r="H73" s="33">
        <v>0</v>
      </c>
      <c r="I73" s="96">
        <v>0</v>
      </c>
      <c r="J73" s="33">
        <v>0</v>
      </c>
      <c r="K73" s="33">
        <v>0</v>
      </c>
      <c r="L73" s="33">
        <v>0</v>
      </c>
      <c r="M73" s="33">
        <v>0</v>
      </c>
      <c r="N73" s="6"/>
    </row>
    <row r="74" spans="1:14" s="2" customFormat="1" ht="60" customHeight="1" x14ac:dyDescent="0.25">
      <c r="A74" s="132" t="s">
        <v>330</v>
      </c>
      <c r="B74" s="123" t="s">
        <v>325</v>
      </c>
      <c r="C74" s="24">
        <v>2023</v>
      </c>
      <c r="D74" s="29" t="s">
        <v>11</v>
      </c>
      <c r="E74" s="3">
        <f t="shared" si="4"/>
        <v>617.5</v>
      </c>
      <c r="F74" s="41">
        <v>617.5</v>
      </c>
      <c r="G74" s="33">
        <v>0</v>
      </c>
      <c r="H74" s="33">
        <v>0</v>
      </c>
      <c r="I74" s="96">
        <v>0</v>
      </c>
      <c r="J74" s="33">
        <v>0</v>
      </c>
      <c r="K74" s="33">
        <v>0</v>
      </c>
      <c r="L74" s="33">
        <v>0</v>
      </c>
      <c r="M74" s="33">
        <v>0</v>
      </c>
      <c r="N74" s="6"/>
    </row>
    <row r="75" spans="1:14" s="2" customFormat="1" ht="112.5" customHeight="1" x14ac:dyDescent="0.25">
      <c r="A75" s="132" t="s">
        <v>344</v>
      </c>
      <c r="B75" s="123" t="s">
        <v>327</v>
      </c>
      <c r="C75" s="24">
        <v>2023</v>
      </c>
      <c r="D75" s="29" t="s">
        <v>11</v>
      </c>
      <c r="E75" s="3">
        <f t="shared" si="4"/>
        <v>505.8</v>
      </c>
      <c r="F75" s="41">
        <v>505.8</v>
      </c>
      <c r="G75" s="33">
        <v>0</v>
      </c>
      <c r="H75" s="33">
        <v>0</v>
      </c>
      <c r="I75" s="96">
        <v>0</v>
      </c>
      <c r="J75" s="33">
        <v>0</v>
      </c>
      <c r="K75" s="33">
        <v>0</v>
      </c>
      <c r="L75" s="33">
        <v>0</v>
      </c>
      <c r="M75" s="33">
        <v>0</v>
      </c>
      <c r="N75" s="6"/>
    </row>
    <row r="76" spans="1:14" s="2" customFormat="1" ht="84.6" customHeight="1" x14ac:dyDescent="0.25">
      <c r="A76" s="132" t="s">
        <v>345</v>
      </c>
      <c r="B76" s="123" t="s">
        <v>329</v>
      </c>
      <c r="C76" s="24">
        <v>2023</v>
      </c>
      <c r="D76" s="29" t="s">
        <v>11</v>
      </c>
      <c r="E76" s="3">
        <f t="shared" si="4"/>
        <v>2900</v>
      </c>
      <c r="F76" s="41">
        <v>2900</v>
      </c>
      <c r="G76" s="33">
        <v>0</v>
      </c>
      <c r="H76" s="33">
        <v>0</v>
      </c>
      <c r="I76" s="96">
        <v>0</v>
      </c>
      <c r="J76" s="33">
        <v>0</v>
      </c>
      <c r="K76" s="33">
        <v>0</v>
      </c>
      <c r="L76" s="33">
        <v>0</v>
      </c>
      <c r="M76" s="33">
        <v>0</v>
      </c>
      <c r="N76" s="6"/>
    </row>
    <row r="77" spans="1:14" s="2" customFormat="1" ht="84.6" customHeight="1" x14ac:dyDescent="0.25">
      <c r="A77" s="132" t="s">
        <v>346</v>
      </c>
      <c r="B77" s="123" t="s">
        <v>430</v>
      </c>
      <c r="C77" s="76">
        <v>2026</v>
      </c>
      <c r="D77" s="81" t="s">
        <v>11</v>
      </c>
      <c r="E77" s="3">
        <f t="shared" si="4"/>
        <v>0</v>
      </c>
      <c r="F77" s="41">
        <v>0</v>
      </c>
      <c r="G77" s="33">
        <v>0</v>
      </c>
      <c r="H77" s="33">
        <v>0</v>
      </c>
      <c r="I77" s="96">
        <v>0</v>
      </c>
      <c r="J77" s="33">
        <v>0</v>
      </c>
      <c r="K77" s="33">
        <v>0</v>
      </c>
      <c r="L77" s="33">
        <v>0</v>
      </c>
      <c r="M77" s="33">
        <v>0</v>
      </c>
      <c r="N77" s="6" t="s">
        <v>436</v>
      </c>
    </row>
    <row r="78" spans="1:14" s="2" customFormat="1" ht="84.6" customHeight="1" x14ac:dyDescent="0.25">
      <c r="A78" s="132" t="s">
        <v>332</v>
      </c>
      <c r="B78" s="123" t="s">
        <v>431</v>
      </c>
      <c r="C78" s="76">
        <v>2025</v>
      </c>
      <c r="D78" s="81" t="s">
        <v>11</v>
      </c>
      <c r="E78" s="3">
        <f t="shared" si="4"/>
        <v>2979</v>
      </c>
      <c r="F78" s="41">
        <v>0</v>
      </c>
      <c r="G78" s="33">
        <v>0</v>
      </c>
      <c r="H78" s="33">
        <v>0</v>
      </c>
      <c r="I78" s="96">
        <v>2979</v>
      </c>
      <c r="J78" s="33">
        <v>2979</v>
      </c>
      <c r="K78" s="33">
        <v>0</v>
      </c>
      <c r="L78" s="33">
        <v>0</v>
      </c>
      <c r="M78" s="33">
        <v>0</v>
      </c>
      <c r="N78" s="6"/>
    </row>
    <row r="79" spans="1:14" s="2" customFormat="1" ht="84.6" customHeight="1" x14ac:dyDescent="0.25">
      <c r="A79" s="132" t="s">
        <v>334</v>
      </c>
      <c r="B79" s="123" t="s">
        <v>432</v>
      </c>
      <c r="C79" s="76">
        <v>2025</v>
      </c>
      <c r="D79" s="81" t="s">
        <v>11</v>
      </c>
      <c r="E79" s="3">
        <f t="shared" si="4"/>
        <v>3500</v>
      </c>
      <c r="F79" s="41">
        <v>0</v>
      </c>
      <c r="G79" s="33">
        <v>0</v>
      </c>
      <c r="H79" s="33">
        <v>0</v>
      </c>
      <c r="I79" s="96">
        <v>3500</v>
      </c>
      <c r="J79" s="33">
        <v>0</v>
      </c>
      <c r="K79" s="33">
        <v>0</v>
      </c>
      <c r="L79" s="33">
        <v>0</v>
      </c>
      <c r="M79" s="33">
        <v>0</v>
      </c>
      <c r="N79" s="6"/>
    </row>
    <row r="80" spans="1:14" s="2" customFormat="1" ht="84.6" customHeight="1" x14ac:dyDescent="0.25">
      <c r="A80" s="132" t="s">
        <v>336</v>
      </c>
      <c r="B80" s="123" t="s">
        <v>433</v>
      </c>
      <c r="C80" s="76">
        <v>2025</v>
      </c>
      <c r="D80" s="81" t="s">
        <v>11</v>
      </c>
      <c r="E80" s="3">
        <f t="shared" si="4"/>
        <v>18100.3</v>
      </c>
      <c r="F80" s="41">
        <v>0</v>
      </c>
      <c r="G80" s="33">
        <v>0</v>
      </c>
      <c r="H80" s="33">
        <v>0</v>
      </c>
      <c r="I80" s="96">
        <v>18100.3</v>
      </c>
      <c r="J80" s="33">
        <v>5699.1</v>
      </c>
      <c r="K80" s="33">
        <v>0</v>
      </c>
      <c r="L80" s="33">
        <v>0</v>
      </c>
      <c r="M80" s="33">
        <v>0</v>
      </c>
      <c r="N80" s="6"/>
    </row>
    <row r="81" spans="1:14" s="2" customFormat="1" ht="84.6" customHeight="1" x14ac:dyDescent="0.25">
      <c r="A81" s="132" t="s">
        <v>347</v>
      </c>
      <c r="B81" s="123" t="s">
        <v>434</v>
      </c>
      <c r="C81" s="76">
        <v>2025</v>
      </c>
      <c r="D81" s="81" t="s">
        <v>11</v>
      </c>
      <c r="E81" s="3">
        <f t="shared" si="4"/>
        <v>0</v>
      </c>
      <c r="F81" s="41">
        <v>0</v>
      </c>
      <c r="G81" s="33">
        <v>0</v>
      </c>
      <c r="H81" s="33">
        <v>0</v>
      </c>
      <c r="I81" s="96">
        <v>0</v>
      </c>
      <c r="J81" s="33">
        <v>0</v>
      </c>
      <c r="K81" s="33">
        <v>0</v>
      </c>
      <c r="L81" s="33">
        <v>0</v>
      </c>
      <c r="M81" s="33">
        <v>0</v>
      </c>
      <c r="N81" s="6"/>
    </row>
    <row r="82" spans="1:14" s="2" customFormat="1" ht="84.6" customHeight="1" x14ac:dyDescent="0.25">
      <c r="A82" s="132" t="s">
        <v>468</v>
      </c>
      <c r="B82" s="123" t="s">
        <v>435</v>
      </c>
      <c r="C82" s="76">
        <v>2025</v>
      </c>
      <c r="D82" s="81" t="s">
        <v>11</v>
      </c>
      <c r="E82" s="3">
        <f t="shared" si="4"/>
        <v>500</v>
      </c>
      <c r="F82" s="41">
        <v>0</v>
      </c>
      <c r="G82" s="33">
        <v>0</v>
      </c>
      <c r="H82" s="33">
        <v>0</v>
      </c>
      <c r="I82" s="96">
        <v>500</v>
      </c>
      <c r="J82" s="33">
        <v>37.5</v>
      </c>
      <c r="K82" s="33">
        <v>0</v>
      </c>
      <c r="L82" s="33">
        <v>0</v>
      </c>
      <c r="M82" s="33">
        <v>0</v>
      </c>
      <c r="N82" s="6"/>
    </row>
    <row r="83" spans="1:14" s="2" customFormat="1" ht="84.6" customHeight="1" x14ac:dyDescent="0.25">
      <c r="A83" s="132" t="s">
        <v>469</v>
      </c>
      <c r="B83" s="123" t="s">
        <v>470</v>
      </c>
      <c r="C83" s="109">
        <v>2025</v>
      </c>
      <c r="D83" s="115" t="s">
        <v>11</v>
      </c>
      <c r="E83" s="3">
        <f t="shared" ref="E83:E123" si="10">F83+G83+I83+K83+L83+M83</f>
        <v>6000</v>
      </c>
      <c r="F83" s="41">
        <v>0</v>
      </c>
      <c r="G83" s="33">
        <v>0</v>
      </c>
      <c r="H83" s="33">
        <v>0</v>
      </c>
      <c r="I83" s="96">
        <v>6000</v>
      </c>
      <c r="J83" s="33">
        <v>2560</v>
      </c>
      <c r="K83" s="33">
        <v>0</v>
      </c>
      <c r="L83" s="33">
        <v>0</v>
      </c>
      <c r="M83" s="33">
        <v>0</v>
      </c>
      <c r="N83" s="6"/>
    </row>
    <row r="84" spans="1:14" s="2" customFormat="1" ht="84.6" customHeight="1" x14ac:dyDescent="0.25">
      <c r="A84" s="142" t="s">
        <v>471</v>
      </c>
      <c r="B84" s="123" t="s">
        <v>472</v>
      </c>
      <c r="C84" s="140">
        <v>2025</v>
      </c>
      <c r="D84" s="139" t="s">
        <v>11</v>
      </c>
      <c r="E84" s="3">
        <f t="shared" ref="E84:E87" si="11">F84+G84+I84+K84+L84+M84</f>
        <v>53792</v>
      </c>
      <c r="F84" s="41">
        <v>0</v>
      </c>
      <c r="G84" s="33">
        <v>0</v>
      </c>
      <c r="H84" s="33">
        <v>0</v>
      </c>
      <c r="I84" s="96">
        <v>53792</v>
      </c>
      <c r="J84" s="33">
        <v>53792</v>
      </c>
      <c r="K84" s="33">
        <v>0</v>
      </c>
      <c r="L84" s="33">
        <v>0</v>
      </c>
      <c r="M84" s="33">
        <v>0</v>
      </c>
      <c r="N84" s="6"/>
    </row>
    <row r="85" spans="1:14" s="2" customFormat="1" ht="110.25" customHeight="1" x14ac:dyDescent="0.25">
      <c r="A85" s="142" t="s">
        <v>516</v>
      </c>
      <c r="B85" s="123" t="s">
        <v>517</v>
      </c>
      <c r="C85" s="140">
        <v>2025</v>
      </c>
      <c r="D85" s="139" t="s">
        <v>11</v>
      </c>
      <c r="E85" s="3">
        <f t="shared" si="11"/>
        <v>31322.5</v>
      </c>
      <c r="F85" s="41">
        <v>0</v>
      </c>
      <c r="G85" s="33">
        <v>0</v>
      </c>
      <c r="H85" s="33">
        <v>0</v>
      </c>
      <c r="I85" s="96">
        <v>31322.5</v>
      </c>
      <c r="J85" s="33"/>
      <c r="K85" s="33">
        <v>0</v>
      </c>
      <c r="L85" s="33">
        <v>0</v>
      </c>
      <c r="M85" s="33">
        <v>0</v>
      </c>
      <c r="N85" s="6"/>
    </row>
    <row r="86" spans="1:14" s="2" customFormat="1" ht="110.25" customHeight="1" x14ac:dyDescent="0.25">
      <c r="A86" s="142" t="s">
        <v>518</v>
      </c>
      <c r="B86" s="123" t="s">
        <v>521</v>
      </c>
      <c r="C86" s="140">
        <v>2025</v>
      </c>
      <c r="D86" s="139" t="s">
        <v>11</v>
      </c>
      <c r="E86" s="3">
        <f t="shared" ref="E86" si="12">F86+G86+I86+K86+L86+M86</f>
        <v>22096.5</v>
      </c>
      <c r="F86" s="41">
        <v>0</v>
      </c>
      <c r="G86" s="33">
        <v>0</v>
      </c>
      <c r="H86" s="33">
        <v>0</v>
      </c>
      <c r="I86" s="96">
        <v>22096.5</v>
      </c>
      <c r="J86" s="33"/>
      <c r="K86" s="33">
        <v>0</v>
      </c>
      <c r="L86" s="33">
        <v>0</v>
      </c>
      <c r="M86" s="33">
        <v>0</v>
      </c>
      <c r="N86" s="6"/>
    </row>
    <row r="87" spans="1:14" s="2" customFormat="1" ht="60" x14ac:dyDescent="0.25">
      <c r="A87" s="142" t="s">
        <v>519</v>
      </c>
      <c r="B87" s="123" t="s">
        <v>522</v>
      </c>
      <c r="C87" s="140">
        <v>2025</v>
      </c>
      <c r="D87" s="139" t="s">
        <v>11</v>
      </c>
      <c r="E87" s="3">
        <f t="shared" si="11"/>
        <v>8022.5</v>
      </c>
      <c r="F87" s="41">
        <v>0</v>
      </c>
      <c r="G87" s="33">
        <v>0</v>
      </c>
      <c r="H87" s="33">
        <v>0</v>
      </c>
      <c r="I87" s="96">
        <v>8022.5</v>
      </c>
      <c r="J87" s="33"/>
      <c r="K87" s="33">
        <v>0</v>
      </c>
      <c r="L87" s="33">
        <v>0</v>
      </c>
      <c r="M87" s="33">
        <v>0</v>
      </c>
      <c r="N87" s="6"/>
    </row>
    <row r="88" spans="1:14" s="2" customFormat="1" ht="60" x14ac:dyDescent="0.25">
      <c r="A88" s="142" t="s">
        <v>520</v>
      </c>
      <c r="B88" s="123" t="s">
        <v>523</v>
      </c>
      <c r="C88" s="109">
        <v>2025</v>
      </c>
      <c r="D88" s="115" t="s">
        <v>11</v>
      </c>
      <c r="E88" s="3">
        <f t="shared" si="10"/>
        <v>3535.8</v>
      </c>
      <c r="F88" s="41">
        <v>0</v>
      </c>
      <c r="G88" s="33">
        <v>0</v>
      </c>
      <c r="H88" s="33">
        <v>0</v>
      </c>
      <c r="I88" s="96">
        <v>3535.8</v>
      </c>
      <c r="J88" s="33"/>
      <c r="K88" s="33">
        <v>0</v>
      </c>
      <c r="L88" s="33">
        <v>0</v>
      </c>
      <c r="M88" s="33">
        <v>0</v>
      </c>
      <c r="N88" s="6"/>
    </row>
    <row r="89" spans="1:14" s="102" customFormat="1" ht="11.25" customHeight="1" x14ac:dyDescent="0.25">
      <c r="A89" s="98"/>
      <c r="B89" s="125"/>
      <c r="C89" s="99"/>
      <c r="D89" s="99"/>
      <c r="E89" s="100"/>
      <c r="F89" s="97"/>
      <c r="G89" s="97"/>
      <c r="H89" s="97"/>
      <c r="I89" s="97">
        <f>SUM(I61:I88)</f>
        <v>184849.8</v>
      </c>
      <c r="J89" s="97"/>
      <c r="K89" s="97">
        <f>SUM(K61:K88)</f>
        <v>47280.000000000007</v>
      </c>
      <c r="L89" s="97">
        <f>SUM(L61:L88)</f>
        <v>47280.100000000006</v>
      </c>
      <c r="M89" s="97">
        <f>SUM(M61:M88)</f>
        <v>46963.499999999993</v>
      </c>
      <c r="N89" s="101"/>
    </row>
    <row r="90" spans="1:14" s="2" customFormat="1" ht="62.25" customHeight="1" x14ac:dyDescent="0.25">
      <c r="A90" s="72" t="s">
        <v>338</v>
      </c>
      <c r="B90" s="123" t="s">
        <v>331</v>
      </c>
      <c r="C90" s="24" t="s">
        <v>6</v>
      </c>
      <c r="D90" s="29" t="s">
        <v>11</v>
      </c>
      <c r="E90" s="3">
        <f t="shared" si="10"/>
        <v>384693.2</v>
      </c>
      <c r="F90" s="41">
        <v>51034.7</v>
      </c>
      <c r="G90" s="33">
        <f>67009.1+250.1</f>
        <v>67259.200000000012</v>
      </c>
      <c r="H90" s="33">
        <f>67009.1+352.1</f>
        <v>67361.200000000012</v>
      </c>
      <c r="I90" s="96">
        <v>71249.8</v>
      </c>
      <c r="J90" s="33">
        <v>41902.6</v>
      </c>
      <c r="K90" s="33">
        <v>67001.399999999994</v>
      </c>
      <c r="L90" s="33">
        <v>67003.899999999994</v>
      </c>
      <c r="M90" s="33">
        <v>61144.2</v>
      </c>
      <c r="N90" s="6"/>
    </row>
    <row r="91" spans="1:14" ht="48" x14ac:dyDescent="0.25">
      <c r="A91" s="79" t="s">
        <v>319</v>
      </c>
      <c r="B91" s="123" t="s">
        <v>292</v>
      </c>
      <c r="C91" s="24" t="s">
        <v>6</v>
      </c>
      <c r="D91" s="29" t="s">
        <v>11</v>
      </c>
      <c r="E91" s="3">
        <f t="shared" si="10"/>
        <v>18503.7</v>
      </c>
      <c r="F91" s="3">
        <v>2861.6</v>
      </c>
      <c r="G91" s="3">
        <v>3270.3</v>
      </c>
      <c r="H91" s="3">
        <v>3168.4</v>
      </c>
      <c r="I91" s="45">
        <v>1772.1</v>
      </c>
      <c r="J91" s="3">
        <v>1772.1</v>
      </c>
      <c r="K91" s="3">
        <v>3363.9</v>
      </c>
      <c r="L91" s="3">
        <v>3363.9</v>
      </c>
      <c r="M91" s="3">
        <v>3871.9</v>
      </c>
    </row>
    <row r="92" spans="1:14" ht="48" x14ac:dyDescent="0.25">
      <c r="A92" s="79" t="s">
        <v>339</v>
      </c>
      <c r="B92" s="123" t="s">
        <v>293</v>
      </c>
      <c r="C92" s="24" t="s">
        <v>6</v>
      </c>
      <c r="D92" s="29" t="s">
        <v>11</v>
      </c>
      <c r="E92" s="3">
        <f t="shared" si="10"/>
        <v>10842.199999999999</v>
      </c>
      <c r="F92" s="3">
        <v>1665.6</v>
      </c>
      <c r="G92" s="3">
        <v>1971.9</v>
      </c>
      <c r="H92" s="3">
        <v>1971.9</v>
      </c>
      <c r="I92" s="45">
        <v>1289</v>
      </c>
      <c r="J92" s="3">
        <v>1289</v>
      </c>
      <c r="K92" s="3">
        <v>1971.9</v>
      </c>
      <c r="L92" s="3">
        <v>1971.9</v>
      </c>
      <c r="M92" s="3">
        <v>1971.9</v>
      </c>
    </row>
    <row r="93" spans="1:14" ht="48" x14ac:dyDescent="0.25">
      <c r="A93" s="79" t="s">
        <v>340</v>
      </c>
      <c r="B93" s="123" t="s">
        <v>294</v>
      </c>
      <c r="C93" s="24" t="s">
        <v>6</v>
      </c>
      <c r="D93" s="29" t="s">
        <v>11</v>
      </c>
      <c r="E93" s="3">
        <f t="shared" si="10"/>
        <v>10877.8</v>
      </c>
      <c r="F93" s="3">
        <v>1559.5</v>
      </c>
      <c r="G93" s="3">
        <v>2122.9</v>
      </c>
      <c r="H93" s="3">
        <v>2122.9</v>
      </c>
      <c r="I93" s="45">
        <v>2024.3</v>
      </c>
      <c r="J93" s="3">
        <v>1402.8</v>
      </c>
      <c r="K93" s="3">
        <v>1805.9</v>
      </c>
      <c r="L93" s="3">
        <v>1805.9</v>
      </c>
      <c r="M93" s="3">
        <v>1559.3</v>
      </c>
    </row>
    <row r="94" spans="1:14" ht="48" x14ac:dyDescent="0.25">
      <c r="A94" s="79" t="s">
        <v>341</v>
      </c>
      <c r="B94" s="123" t="s">
        <v>295</v>
      </c>
      <c r="C94" s="24">
        <v>2024</v>
      </c>
      <c r="D94" s="29" t="s">
        <v>11</v>
      </c>
      <c r="E94" s="3">
        <f t="shared" si="10"/>
        <v>575.4</v>
      </c>
      <c r="F94" s="3">
        <v>0</v>
      </c>
      <c r="G94" s="3">
        <v>73.599999999999994</v>
      </c>
      <c r="H94" s="3">
        <v>73.599999999999994</v>
      </c>
      <c r="I94" s="45">
        <v>501.8</v>
      </c>
      <c r="J94" s="3">
        <v>501.8</v>
      </c>
      <c r="K94" s="3">
        <v>0</v>
      </c>
      <c r="L94" s="3">
        <v>0</v>
      </c>
      <c r="M94" s="3">
        <v>0</v>
      </c>
    </row>
    <row r="95" spans="1:14" ht="48" x14ac:dyDescent="0.25">
      <c r="A95" s="79" t="s">
        <v>320</v>
      </c>
      <c r="B95" s="123" t="s">
        <v>296</v>
      </c>
      <c r="C95" s="24">
        <v>2024</v>
      </c>
      <c r="D95" s="29" t="s">
        <v>11</v>
      </c>
      <c r="E95" s="3">
        <f t="shared" si="10"/>
        <v>20</v>
      </c>
      <c r="F95" s="3">
        <v>0</v>
      </c>
      <c r="G95" s="3">
        <v>20</v>
      </c>
      <c r="H95" s="3">
        <v>20</v>
      </c>
      <c r="I95" s="45">
        <v>0</v>
      </c>
      <c r="J95" s="3"/>
      <c r="K95" s="3">
        <v>0</v>
      </c>
      <c r="L95" s="3">
        <v>0</v>
      </c>
      <c r="M95" s="3">
        <v>0</v>
      </c>
    </row>
    <row r="96" spans="1:14" s="7" customFormat="1" ht="72" customHeight="1" x14ac:dyDescent="0.25">
      <c r="A96" s="79" t="s">
        <v>321</v>
      </c>
      <c r="B96" s="123" t="s">
        <v>333</v>
      </c>
      <c r="C96" s="24">
        <v>2023</v>
      </c>
      <c r="D96" s="29" t="s">
        <v>11</v>
      </c>
      <c r="E96" s="3">
        <f t="shared" si="10"/>
        <v>210</v>
      </c>
      <c r="F96" s="41">
        <v>210</v>
      </c>
      <c r="G96" s="33">
        <v>0</v>
      </c>
      <c r="H96" s="33">
        <v>0</v>
      </c>
      <c r="I96" s="96">
        <v>0</v>
      </c>
      <c r="J96" s="33"/>
      <c r="K96" s="33">
        <v>0</v>
      </c>
      <c r="L96" s="33">
        <v>0</v>
      </c>
      <c r="M96" s="33">
        <v>0</v>
      </c>
      <c r="N96" s="6"/>
    </row>
    <row r="97" spans="1:14" s="7" customFormat="1" ht="51" customHeight="1" x14ac:dyDescent="0.25">
      <c r="A97" s="79" t="s">
        <v>322</v>
      </c>
      <c r="B97" s="123" t="s">
        <v>335</v>
      </c>
      <c r="C97" s="76">
        <v>2023</v>
      </c>
      <c r="D97" s="81" t="s">
        <v>11</v>
      </c>
      <c r="E97" s="3">
        <f t="shared" si="10"/>
        <v>174</v>
      </c>
      <c r="F97" s="41">
        <v>174</v>
      </c>
      <c r="G97" s="33">
        <v>0</v>
      </c>
      <c r="H97" s="33">
        <v>0</v>
      </c>
      <c r="I97" s="96">
        <v>0</v>
      </c>
      <c r="J97" s="33">
        <v>0</v>
      </c>
      <c r="K97" s="33">
        <v>0</v>
      </c>
      <c r="L97" s="33">
        <v>0</v>
      </c>
      <c r="M97" s="33">
        <v>0</v>
      </c>
      <c r="N97" s="6"/>
    </row>
    <row r="98" spans="1:14" s="7" customFormat="1" ht="51" customHeight="1" x14ac:dyDescent="0.25">
      <c r="A98" s="79" t="s">
        <v>324</v>
      </c>
      <c r="B98" s="123" t="s">
        <v>437</v>
      </c>
      <c r="C98" s="24">
        <v>2025</v>
      </c>
      <c r="D98" s="29" t="s">
        <v>11</v>
      </c>
      <c r="E98" s="3">
        <f t="shared" si="10"/>
        <v>629</v>
      </c>
      <c r="F98" s="41">
        <v>0</v>
      </c>
      <c r="G98" s="33">
        <v>0</v>
      </c>
      <c r="H98" s="33">
        <v>0</v>
      </c>
      <c r="I98" s="96">
        <v>629</v>
      </c>
      <c r="J98" s="33">
        <v>629</v>
      </c>
      <c r="K98" s="33">
        <v>0</v>
      </c>
      <c r="L98" s="33">
        <v>0</v>
      </c>
      <c r="M98" s="33">
        <v>0</v>
      </c>
      <c r="N98" s="6"/>
    </row>
    <row r="99" spans="1:14" s="2" customFormat="1" ht="84.6" customHeight="1" x14ac:dyDescent="0.25">
      <c r="A99" s="111" t="s">
        <v>326</v>
      </c>
      <c r="B99" s="123" t="s">
        <v>474</v>
      </c>
      <c r="C99" s="109">
        <v>2025</v>
      </c>
      <c r="D99" s="115" t="s">
        <v>11</v>
      </c>
      <c r="E99" s="3">
        <f t="shared" si="10"/>
        <v>203.8</v>
      </c>
      <c r="F99" s="41">
        <v>0</v>
      </c>
      <c r="G99" s="33">
        <v>0</v>
      </c>
      <c r="H99" s="33">
        <v>0</v>
      </c>
      <c r="I99" s="96">
        <v>203.8</v>
      </c>
      <c r="J99" s="33">
        <v>185</v>
      </c>
      <c r="K99" s="33">
        <v>0</v>
      </c>
      <c r="L99" s="33">
        <v>0</v>
      </c>
      <c r="M99" s="33">
        <v>0</v>
      </c>
      <c r="N99" s="6"/>
    </row>
    <row r="100" spans="1:14" s="102" customFormat="1" ht="10.5" customHeight="1" x14ac:dyDescent="0.25">
      <c r="A100" s="98"/>
      <c r="B100" s="125"/>
      <c r="C100" s="99"/>
      <c r="D100" s="99"/>
      <c r="E100" s="100"/>
      <c r="F100" s="97"/>
      <c r="G100" s="97"/>
      <c r="H100" s="97"/>
      <c r="I100" s="97">
        <f>SUM(I90:I99)</f>
        <v>77669.800000000017</v>
      </c>
      <c r="J100" s="97"/>
      <c r="K100" s="97">
        <f>SUM(K90:K98)</f>
        <v>74143.099999999977</v>
      </c>
      <c r="L100" s="97">
        <f>SUM(L90:L98)</f>
        <v>74145.599999999977</v>
      </c>
      <c r="M100" s="97"/>
      <c r="N100" s="101"/>
    </row>
    <row r="101" spans="1:14" s="7" customFormat="1" ht="56.45" customHeight="1" x14ac:dyDescent="0.25">
      <c r="A101" s="79" t="s">
        <v>338</v>
      </c>
      <c r="B101" s="123" t="s">
        <v>337</v>
      </c>
      <c r="C101" s="24" t="s">
        <v>6</v>
      </c>
      <c r="D101" s="29" t="s">
        <v>11</v>
      </c>
      <c r="E101" s="3">
        <f t="shared" si="10"/>
        <v>1066717.5</v>
      </c>
      <c r="F101" s="41">
        <v>172189.5</v>
      </c>
      <c r="G101" s="33">
        <f>177517.2+156.6</f>
        <v>177673.80000000002</v>
      </c>
      <c r="H101" s="33">
        <f>177517.2+156.6</f>
        <v>177673.80000000002</v>
      </c>
      <c r="I101" s="96">
        <v>182054.8</v>
      </c>
      <c r="J101" s="33">
        <v>132194.79999999999</v>
      </c>
      <c r="K101" s="33">
        <v>177843.20000000001</v>
      </c>
      <c r="L101" s="33">
        <v>177843.20000000001</v>
      </c>
      <c r="M101" s="33">
        <v>179113</v>
      </c>
      <c r="N101" s="6"/>
    </row>
    <row r="102" spans="1:14" ht="48" x14ac:dyDescent="0.25">
      <c r="A102" s="79" t="s">
        <v>319</v>
      </c>
      <c r="B102" s="123" t="s">
        <v>304</v>
      </c>
      <c r="C102" s="24" t="s">
        <v>138</v>
      </c>
      <c r="D102" s="29" t="s">
        <v>11</v>
      </c>
      <c r="E102" s="3">
        <f t="shared" si="10"/>
        <v>52224.7</v>
      </c>
      <c r="F102" s="3">
        <v>2000</v>
      </c>
      <c r="G102" s="3">
        <v>7090</v>
      </c>
      <c r="H102" s="3">
        <v>7090</v>
      </c>
      <c r="I102" s="45">
        <v>9661.7000000000007</v>
      </c>
      <c r="J102" s="3">
        <v>2833.7</v>
      </c>
      <c r="K102" s="3">
        <v>16736.5</v>
      </c>
      <c r="L102" s="3">
        <v>16736.5</v>
      </c>
      <c r="M102" s="3">
        <v>0</v>
      </c>
    </row>
    <row r="103" spans="1:14" ht="48" x14ac:dyDescent="0.25">
      <c r="A103" s="79" t="s">
        <v>339</v>
      </c>
      <c r="B103" s="123" t="s">
        <v>305</v>
      </c>
      <c r="C103" s="24" t="s">
        <v>6</v>
      </c>
      <c r="D103" s="29" t="s">
        <v>11</v>
      </c>
      <c r="E103" s="3">
        <f t="shared" si="10"/>
        <v>5788.2</v>
      </c>
      <c r="F103" s="3">
        <v>688.5</v>
      </c>
      <c r="G103" s="3">
        <v>772.4</v>
      </c>
      <c r="H103" s="3">
        <v>772.4</v>
      </c>
      <c r="I103" s="45">
        <v>2156</v>
      </c>
      <c r="J103" s="3">
        <v>597.70000000000005</v>
      </c>
      <c r="K103" s="3">
        <v>772.4</v>
      </c>
      <c r="L103" s="3">
        <v>772.4</v>
      </c>
      <c r="M103" s="3">
        <v>626.5</v>
      </c>
    </row>
    <row r="104" spans="1:14" ht="48" x14ac:dyDescent="0.25">
      <c r="A104" s="79" t="s">
        <v>340</v>
      </c>
      <c r="B104" s="123" t="s">
        <v>306</v>
      </c>
      <c r="C104" s="24">
        <v>2024</v>
      </c>
      <c r="D104" s="29" t="s">
        <v>11</v>
      </c>
      <c r="E104" s="3">
        <f t="shared" si="10"/>
        <v>17543.8</v>
      </c>
      <c r="F104" s="3">
        <v>0</v>
      </c>
      <c r="G104" s="3">
        <v>6492.9</v>
      </c>
      <c r="H104" s="3">
        <v>6492.9</v>
      </c>
      <c r="I104" s="45">
        <v>3148.7</v>
      </c>
      <c r="J104" s="3">
        <v>590</v>
      </c>
      <c r="K104" s="3">
        <v>3951.1</v>
      </c>
      <c r="L104" s="3">
        <v>3951.1</v>
      </c>
      <c r="M104" s="3">
        <v>0</v>
      </c>
    </row>
    <row r="105" spans="1:14" ht="96" x14ac:dyDescent="0.25">
      <c r="A105" s="79" t="s">
        <v>341</v>
      </c>
      <c r="B105" s="123" t="s">
        <v>307</v>
      </c>
      <c r="C105" s="24">
        <v>2024</v>
      </c>
      <c r="D105" s="29" t="s">
        <v>11</v>
      </c>
      <c r="E105" s="3">
        <f t="shared" si="10"/>
        <v>23641.3</v>
      </c>
      <c r="F105" s="3">
        <v>0</v>
      </c>
      <c r="G105" s="3">
        <v>2291.3000000000002</v>
      </c>
      <c r="H105" s="3">
        <v>2291.3000000000002</v>
      </c>
      <c r="I105" s="45">
        <v>4850</v>
      </c>
      <c r="J105" s="3">
        <v>294</v>
      </c>
      <c r="K105" s="3">
        <v>8250</v>
      </c>
      <c r="L105" s="3">
        <v>8250</v>
      </c>
      <c r="M105" s="3">
        <v>0</v>
      </c>
    </row>
    <row r="106" spans="1:14" ht="60" x14ac:dyDescent="0.25">
      <c r="A106" s="79" t="s">
        <v>320</v>
      </c>
      <c r="B106" s="123" t="s">
        <v>308</v>
      </c>
      <c r="C106" s="24">
        <v>2024</v>
      </c>
      <c r="D106" s="29" t="s">
        <v>11</v>
      </c>
      <c r="E106" s="3">
        <f t="shared" si="10"/>
        <v>3904.1000000000004</v>
      </c>
      <c r="F106" s="3">
        <v>0</v>
      </c>
      <c r="G106" s="3">
        <v>600.70000000000005</v>
      </c>
      <c r="H106" s="3">
        <v>600.70000000000005</v>
      </c>
      <c r="I106" s="45">
        <v>0</v>
      </c>
      <c r="J106" s="3">
        <v>0</v>
      </c>
      <c r="K106" s="3">
        <v>1651.7</v>
      </c>
      <c r="L106" s="3">
        <v>1651.7</v>
      </c>
      <c r="M106" s="3">
        <v>0</v>
      </c>
    </row>
    <row r="107" spans="1:14" ht="60" x14ac:dyDescent="0.25">
      <c r="A107" s="79" t="s">
        <v>321</v>
      </c>
      <c r="B107" s="123" t="s">
        <v>309</v>
      </c>
      <c r="C107" s="24">
        <v>2024</v>
      </c>
      <c r="D107" s="29" t="s">
        <v>11</v>
      </c>
      <c r="E107" s="3">
        <f t="shared" si="10"/>
        <v>320</v>
      </c>
      <c r="F107" s="3">
        <v>0</v>
      </c>
      <c r="G107" s="3">
        <v>320</v>
      </c>
      <c r="H107" s="3">
        <v>320</v>
      </c>
      <c r="I107" s="45">
        <v>0</v>
      </c>
      <c r="J107" s="3">
        <v>0</v>
      </c>
      <c r="K107" s="3"/>
      <c r="L107" s="3"/>
      <c r="M107" s="3">
        <v>0</v>
      </c>
    </row>
    <row r="108" spans="1:14" ht="60" x14ac:dyDescent="0.25">
      <c r="A108" s="79" t="s">
        <v>322</v>
      </c>
      <c r="B108" s="123" t="s">
        <v>407</v>
      </c>
      <c r="C108" s="69" t="s">
        <v>441</v>
      </c>
      <c r="D108" s="70" t="s">
        <v>11</v>
      </c>
      <c r="E108" s="3">
        <f t="shared" si="10"/>
        <v>2047.8</v>
      </c>
      <c r="F108" s="3">
        <v>0</v>
      </c>
      <c r="G108" s="3">
        <v>0</v>
      </c>
      <c r="H108" s="3">
        <v>2050.4</v>
      </c>
      <c r="I108" s="45">
        <v>2047.8</v>
      </c>
      <c r="J108" s="3">
        <v>682.6</v>
      </c>
      <c r="K108" s="3"/>
      <c r="L108" s="3"/>
      <c r="M108" s="3">
        <v>0</v>
      </c>
    </row>
    <row r="109" spans="1:14" s="7" customFormat="1" ht="96.6" customHeight="1" x14ac:dyDescent="0.25">
      <c r="A109" s="79" t="s">
        <v>324</v>
      </c>
      <c r="B109" s="124" t="s">
        <v>348</v>
      </c>
      <c r="C109" s="25">
        <v>2023</v>
      </c>
      <c r="D109" s="29" t="s">
        <v>11</v>
      </c>
      <c r="E109" s="3">
        <f t="shared" si="10"/>
        <v>346.4</v>
      </c>
      <c r="F109" s="41">
        <v>346.4</v>
      </c>
      <c r="G109" s="33">
        <v>0</v>
      </c>
      <c r="H109" s="33">
        <v>0</v>
      </c>
      <c r="I109" s="96">
        <v>0</v>
      </c>
      <c r="J109" s="33">
        <v>0</v>
      </c>
      <c r="K109" s="33"/>
      <c r="L109" s="33"/>
      <c r="M109" s="33">
        <v>0</v>
      </c>
      <c r="N109" s="6"/>
    </row>
    <row r="110" spans="1:14" s="7" customFormat="1" ht="83.25" customHeight="1" x14ac:dyDescent="0.25">
      <c r="A110" s="79" t="s">
        <v>326</v>
      </c>
      <c r="B110" s="124" t="s">
        <v>349</v>
      </c>
      <c r="C110" s="25">
        <v>2023</v>
      </c>
      <c r="D110" s="29" t="s">
        <v>11</v>
      </c>
      <c r="E110" s="3">
        <f t="shared" si="10"/>
        <v>2000</v>
      </c>
      <c r="F110" s="41">
        <v>2000</v>
      </c>
      <c r="G110" s="33">
        <v>0</v>
      </c>
      <c r="H110" s="33">
        <v>0</v>
      </c>
      <c r="I110" s="96">
        <v>0</v>
      </c>
      <c r="J110" s="33">
        <v>0</v>
      </c>
      <c r="K110" s="33"/>
      <c r="L110" s="33"/>
      <c r="M110" s="33">
        <v>0</v>
      </c>
      <c r="N110" s="6"/>
    </row>
    <row r="111" spans="1:14" s="7" customFormat="1" ht="73.150000000000006" customHeight="1" x14ac:dyDescent="0.25">
      <c r="A111" s="79" t="s">
        <v>328</v>
      </c>
      <c r="B111" s="123" t="s">
        <v>350</v>
      </c>
      <c r="C111" s="24">
        <v>2023</v>
      </c>
      <c r="D111" s="29" t="s">
        <v>11</v>
      </c>
      <c r="E111" s="3">
        <f t="shared" si="10"/>
        <v>650</v>
      </c>
      <c r="F111" s="15">
        <v>650</v>
      </c>
      <c r="G111" s="3">
        <v>0</v>
      </c>
      <c r="H111" s="3">
        <v>0</v>
      </c>
      <c r="I111" s="45">
        <v>0</v>
      </c>
      <c r="J111" s="3">
        <v>0</v>
      </c>
      <c r="K111" s="3"/>
      <c r="L111" s="3"/>
      <c r="M111" s="3">
        <v>0</v>
      </c>
      <c r="N111" s="30"/>
    </row>
    <row r="112" spans="1:14" s="7" customFormat="1" ht="73.150000000000006" customHeight="1" x14ac:dyDescent="0.25">
      <c r="A112" s="79" t="s">
        <v>342</v>
      </c>
      <c r="B112" s="124" t="s">
        <v>438</v>
      </c>
      <c r="C112" s="78">
        <v>2025</v>
      </c>
      <c r="D112" s="83" t="s">
        <v>11</v>
      </c>
      <c r="E112" s="32">
        <f t="shared" si="10"/>
        <v>1364.4</v>
      </c>
      <c r="F112" s="103">
        <v>0</v>
      </c>
      <c r="G112" s="32">
        <v>0</v>
      </c>
      <c r="H112" s="32">
        <v>0</v>
      </c>
      <c r="I112" s="94">
        <v>1364.4</v>
      </c>
      <c r="J112" s="32">
        <v>1364.4</v>
      </c>
      <c r="K112" s="32"/>
      <c r="L112" s="32"/>
      <c r="M112" s="32">
        <v>0</v>
      </c>
      <c r="N112" s="74"/>
    </row>
    <row r="113" spans="1:14" s="7" customFormat="1" ht="73.150000000000006" customHeight="1" x14ac:dyDescent="0.25">
      <c r="A113" s="79" t="s">
        <v>343</v>
      </c>
      <c r="B113" s="124" t="s">
        <v>439</v>
      </c>
      <c r="C113" s="78">
        <v>2025</v>
      </c>
      <c r="D113" s="83" t="s">
        <v>11</v>
      </c>
      <c r="E113" s="32">
        <f t="shared" si="10"/>
        <v>1000</v>
      </c>
      <c r="F113" s="103">
        <v>0</v>
      </c>
      <c r="G113" s="32">
        <v>0</v>
      </c>
      <c r="H113" s="32">
        <v>0</v>
      </c>
      <c r="I113" s="94">
        <v>1000</v>
      </c>
      <c r="J113" s="32">
        <v>0</v>
      </c>
      <c r="K113" s="32"/>
      <c r="L113" s="32"/>
      <c r="M113" s="32">
        <v>0</v>
      </c>
      <c r="N113" s="74"/>
    </row>
    <row r="114" spans="1:14" s="7" customFormat="1" ht="93.75" customHeight="1" x14ac:dyDescent="0.25">
      <c r="A114" s="79" t="s">
        <v>330</v>
      </c>
      <c r="B114" s="124" t="s">
        <v>440</v>
      </c>
      <c r="C114" s="78">
        <v>2025</v>
      </c>
      <c r="D114" s="83" t="s">
        <v>11</v>
      </c>
      <c r="E114" s="3">
        <f t="shared" si="10"/>
        <v>0</v>
      </c>
      <c r="F114" s="15">
        <v>0</v>
      </c>
      <c r="G114" s="3">
        <v>0</v>
      </c>
      <c r="H114" s="3">
        <v>0</v>
      </c>
      <c r="I114" s="45">
        <v>0</v>
      </c>
      <c r="J114" s="3">
        <v>0</v>
      </c>
      <c r="K114" s="3"/>
      <c r="L114" s="3"/>
      <c r="M114" s="3">
        <v>0</v>
      </c>
      <c r="N114" s="113"/>
    </row>
    <row r="115" spans="1:14" s="2" customFormat="1" ht="84.6" customHeight="1" x14ac:dyDescent="0.25">
      <c r="A115" s="111" t="s">
        <v>344</v>
      </c>
      <c r="B115" s="123" t="s">
        <v>475</v>
      </c>
      <c r="C115" s="109">
        <v>2025</v>
      </c>
      <c r="D115" s="115" t="s">
        <v>11</v>
      </c>
      <c r="E115" s="33">
        <f t="shared" si="10"/>
        <v>330</v>
      </c>
      <c r="F115" s="41">
        <v>0</v>
      </c>
      <c r="G115" s="33">
        <v>0</v>
      </c>
      <c r="H115" s="33">
        <v>0</v>
      </c>
      <c r="I115" s="96">
        <v>330</v>
      </c>
      <c r="J115" s="33">
        <v>180</v>
      </c>
      <c r="K115" s="33">
        <v>0</v>
      </c>
      <c r="L115" s="33">
        <v>0</v>
      </c>
      <c r="M115" s="33">
        <v>0</v>
      </c>
      <c r="N115" s="113"/>
    </row>
    <row r="116" spans="1:14" s="2" customFormat="1" ht="84.6" customHeight="1" x14ac:dyDescent="0.25">
      <c r="A116" s="111" t="s">
        <v>345</v>
      </c>
      <c r="B116" s="123" t="s">
        <v>477</v>
      </c>
      <c r="C116" s="109">
        <v>2025</v>
      </c>
      <c r="D116" s="115" t="s">
        <v>11</v>
      </c>
      <c r="E116" s="33">
        <f t="shared" si="10"/>
        <v>3993</v>
      </c>
      <c r="F116" s="41">
        <v>0</v>
      </c>
      <c r="G116" s="33">
        <v>0</v>
      </c>
      <c r="H116" s="33">
        <v>0</v>
      </c>
      <c r="I116" s="96">
        <v>3993</v>
      </c>
      <c r="J116" s="33">
        <v>0</v>
      </c>
      <c r="K116" s="33">
        <v>0</v>
      </c>
      <c r="L116" s="33">
        <v>0</v>
      </c>
      <c r="M116" s="33">
        <v>0</v>
      </c>
      <c r="N116" s="113"/>
    </row>
    <row r="117" spans="1:14" s="2" customFormat="1" ht="84.6" customHeight="1" x14ac:dyDescent="0.25">
      <c r="A117" s="142" t="s">
        <v>346</v>
      </c>
      <c r="B117" s="123" t="s">
        <v>476</v>
      </c>
      <c r="C117" s="140">
        <v>2025</v>
      </c>
      <c r="D117" s="139" t="s">
        <v>11</v>
      </c>
      <c r="E117" s="33">
        <f t="shared" ref="E117:E122" si="13">F117+G117+I117+K117+L117+M117</f>
        <v>4541.2</v>
      </c>
      <c r="F117" s="41">
        <v>0</v>
      </c>
      <c r="G117" s="33">
        <v>0</v>
      </c>
      <c r="H117" s="33">
        <v>0</v>
      </c>
      <c r="I117" s="96">
        <v>4541.2</v>
      </c>
      <c r="J117" s="33">
        <v>4177.8</v>
      </c>
      <c r="K117" s="33">
        <v>0</v>
      </c>
      <c r="L117" s="33">
        <v>0</v>
      </c>
      <c r="M117" s="33">
        <v>0</v>
      </c>
      <c r="N117" s="141"/>
    </row>
    <row r="118" spans="1:14" s="2" customFormat="1" ht="84.6" customHeight="1" x14ac:dyDescent="0.25">
      <c r="A118" s="142" t="s">
        <v>332</v>
      </c>
      <c r="B118" s="123" t="s">
        <v>524</v>
      </c>
      <c r="C118" s="140">
        <v>2025</v>
      </c>
      <c r="D118" s="139" t="s">
        <v>11</v>
      </c>
      <c r="E118" s="33">
        <f t="shared" ref="E118:E119" si="14">F118+G118+I118+K118+L118+M118</f>
        <v>250</v>
      </c>
      <c r="F118" s="41">
        <v>0</v>
      </c>
      <c r="G118" s="33">
        <v>0</v>
      </c>
      <c r="H118" s="33">
        <v>0</v>
      </c>
      <c r="I118" s="96">
        <v>250</v>
      </c>
      <c r="J118" s="33">
        <v>0</v>
      </c>
      <c r="K118" s="33">
        <v>0</v>
      </c>
      <c r="L118" s="33">
        <v>0</v>
      </c>
      <c r="M118" s="33">
        <v>0</v>
      </c>
      <c r="N118" s="141"/>
    </row>
    <row r="119" spans="1:14" s="2" customFormat="1" ht="84.6" customHeight="1" x14ac:dyDescent="0.25">
      <c r="A119" s="142" t="s">
        <v>334</v>
      </c>
      <c r="B119" s="123" t="s">
        <v>525</v>
      </c>
      <c r="C119" s="140">
        <v>2025</v>
      </c>
      <c r="D119" s="139" t="s">
        <v>11</v>
      </c>
      <c r="E119" s="33">
        <f t="shared" si="14"/>
        <v>2418</v>
      </c>
      <c r="F119" s="41">
        <v>0</v>
      </c>
      <c r="G119" s="33">
        <v>0</v>
      </c>
      <c r="H119" s="33">
        <v>0</v>
      </c>
      <c r="I119" s="96">
        <v>2418</v>
      </c>
      <c r="J119" s="33">
        <v>0</v>
      </c>
      <c r="K119" s="33">
        <v>0</v>
      </c>
      <c r="L119" s="33">
        <v>0</v>
      </c>
      <c r="M119" s="33">
        <v>0</v>
      </c>
      <c r="N119" s="141"/>
    </row>
    <row r="120" spans="1:14" s="2" customFormat="1" ht="84.6" customHeight="1" x14ac:dyDescent="0.25">
      <c r="A120" s="142" t="s">
        <v>336</v>
      </c>
      <c r="B120" s="123" t="s">
        <v>526</v>
      </c>
      <c r="C120" s="140">
        <v>2025</v>
      </c>
      <c r="D120" s="139" t="s">
        <v>11</v>
      </c>
      <c r="E120" s="33">
        <f t="shared" si="13"/>
        <v>597</v>
      </c>
      <c r="F120" s="41">
        <v>0</v>
      </c>
      <c r="G120" s="33">
        <v>0</v>
      </c>
      <c r="H120" s="33">
        <v>0</v>
      </c>
      <c r="I120" s="96">
        <v>597</v>
      </c>
      <c r="J120" s="33">
        <v>0</v>
      </c>
      <c r="K120" s="33">
        <v>0</v>
      </c>
      <c r="L120" s="33">
        <v>0</v>
      </c>
      <c r="M120" s="33">
        <v>0</v>
      </c>
      <c r="N120" s="141"/>
    </row>
    <row r="121" spans="1:14" s="2" customFormat="1" ht="84.6" customHeight="1" x14ac:dyDescent="0.25">
      <c r="A121" s="142" t="s">
        <v>347</v>
      </c>
      <c r="B121" s="123" t="s">
        <v>527</v>
      </c>
      <c r="C121" s="140">
        <v>2025</v>
      </c>
      <c r="D121" s="139" t="s">
        <v>11</v>
      </c>
      <c r="E121" s="33">
        <f t="shared" si="13"/>
        <v>597</v>
      </c>
      <c r="F121" s="41">
        <v>0</v>
      </c>
      <c r="G121" s="33">
        <v>0</v>
      </c>
      <c r="H121" s="33">
        <v>0</v>
      </c>
      <c r="I121" s="96">
        <v>597</v>
      </c>
      <c r="J121" s="33">
        <v>0</v>
      </c>
      <c r="K121" s="33">
        <v>0</v>
      </c>
      <c r="L121" s="33">
        <v>0</v>
      </c>
      <c r="M121" s="33">
        <v>0</v>
      </c>
      <c r="N121" s="141"/>
    </row>
    <row r="122" spans="1:14" s="2" customFormat="1" ht="84.6" customHeight="1" x14ac:dyDescent="0.25">
      <c r="A122" s="142" t="s">
        <v>468</v>
      </c>
      <c r="B122" s="123" t="s">
        <v>528</v>
      </c>
      <c r="C122" s="140">
        <v>2025</v>
      </c>
      <c r="D122" s="139" t="s">
        <v>11</v>
      </c>
      <c r="E122" s="33">
        <f t="shared" si="13"/>
        <v>279.3</v>
      </c>
      <c r="F122" s="41">
        <v>0</v>
      </c>
      <c r="G122" s="33">
        <v>0</v>
      </c>
      <c r="H122" s="33">
        <v>0</v>
      </c>
      <c r="I122" s="96">
        <v>279.3</v>
      </c>
      <c r="J122" s="33">
        <v>0</v>
      </c>
      <c r="K122" s="33">
        <v>0</v>
      </c>
      <c r="L122" s="33">
        <v>0</v>
      </c>
      <c r="M122" s="33">
        <v>0</v>
      </c>
      <c r="N122" s="141"/>
    </row>
    <row r="123" spans="1:14" s="2" customFormat="1" ht="84.6" customHeight="1" x14ac:dyDescent="0.25">
      <c r="A123" s="142" t="s">
        <v>469</v>
      </c>
      <c r="B123" s="123" t="s">
        <v>529</v>
      </c>
      <c r="C123" s="109">
        <v>2025</v>
      </c>
      <c r="D123" s="115" t="s">
        <v>11</v>
      </c>
      <c r="E123" s="33">
        <f t="shared" si="10"/>
        <v>800</v>
      </c>
      <c r="F123" s="41">
        <v>0</v>
      </c>
      <c r="G123" s="33">
        <v>0</v>
      </c>
      <c r="H123" s="33">
        <v>0</v>
      </c>
      <c r="I123" s="96">
        <v>800</v>
      </c>
      <c r="J123" s="33">
        <v>0</v>
      </c>
      <c r="K123" s="33">
        <v>0</v>
      </c>
      <c r="L123" s="33">
        <v>0</v>
      </c>
      <c r="M123" s="33">
        <v>0</v>
      </c>
      <c r="N123" s="113"/>
    </row>
    <row r="124" spans="1:14" s="102" customFormat="1" x14ac:dyDescent="0.25">
      <c r="A124" s="104"/>
      <c r="B124" s="126"/>
      <c r="C124" s="105"/>
      <c r="D124" s="105"/>
      <c r="E124" s="106"/>
      <c r="F124" s="106"/>
      <c r="G124" s="106"/>
      <c r="H124" s="106"/>
      <c r="I124" s="106">
        <f>SUM(I101:I123)</f>
        <v>220088.9</v>
      </c>
      <c r="J124" s="106"/>
      <c r="K124" s="106">
        <f t="shared" ref="K124:L124" si="15">SUM(K101:K114)</f>
        <v>209204.90000000002</v>
      </c>
      <c r="L124" s="106">
        <f t="shared" si="15"/>
        <v>209204.90000000002</v>
      </c>
      <c r="M124" s="106"/>
      <c r="N124" s="107"/>
    </row>
  </sheetData>
  <mergeCells count="14">
    <mergeCell ref="A5:N5"/>
    <mergeCell ref="A7:A8"/>
    <mergeCell ref="B7:B8"/>
    <mergeCell ref="C7:C8"/>
    <mergeCell ref="D7:M7"/>
    <mergeCell ref="N7:N8"/>
    <mergeCell ref="N56:N60"/>
    <mergeCell ref="N10:N14"/>
    <mergeCell ref="A10:A14"/>
    <mergeCell ref="B10:B14"/>
    <mergeCell ref="C10:C14"/>
    <mergeCell ref="A56:A60"/>
    <mergeCell ref="B56:B60"/>
    <mergeCell ref="C56:C60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75" zoomScaleNormal="75" workbookViewId="0">
      <selection activeCell="D7" sqref="A7:XFD21"/>
    </sheetView>
  </sheetViews>
  <sheetFormatPr defaultColWidth="8.85546875" defaultRowHeight="15" x14ac:dyDescent="0.25"/>
  <cols>
    <col min="1" max="1" width="6.42578125" style="8" customWidth="1"/>
    <col min="2" max="2" width="26.7109375" style="2" customWidth="1"/>
    <col min="3" max="3" width="10.140625" style="2" customWidth="1"/>
    <col min="4" max="4" width="8.7109375" style="2" customWidth="1"/>
    <col min="5" max="5" width="14.42578125" style="5" customWidth="1"/>
    <col min="6" max="8" width="12.7109375" style="5" customWidth="1"/>
    <col min="9" max="9" width="12.7109375" style="91" customWidth="1"/>
    <col min="10" max="10" width="12.7109375" style="5" customWidth="1"/>
    <col min="11" max="12" width="12.7109375" style="91" customWidth="1"/>
    <col min="13" max="13" width="12.7109375" style="5" customWidth="1"/>
    <col min="14" max="14" width="12.140625" style="6" customWidth="1"/>
    <col min="15" max="15" width="12.7109375" style="1" customWidth="1"/>
    <col min="16" max="16384" width="8.85546875" style="1"/>
  </cols>
  <sheetData>
    <row r="1" spans="1:15" s="2" customFormat="1" ht="8.25" customHeight="1" x14ac:dyDescent="0.25">
      <c r="A1" s="10"/>
      <c r="E1" s="5"/>
      <c r="F1" s="5"/>
      <c r="G1" s="5"/>
      <c r="H1" s="5"/>
      <c r="I1" s="91"/>
      <c r="J1" s="5"/>
      <c r="K1" s="91"/>
      <c r="L1" s="91"/>
      <c r="M1" s="5"/>
      <c r="N1" s="6"/>
    </row>
    <row r="2" spans="1:15" s="2" customFormat="1" ht="18.75" x14ac:dyDescent="0.25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s="2" customFormat="1" ht="18.75" x14ac:dyDescent="0.25">
      <c r="A3" s="10"/>
      <c r="E3" s="5"/>
      <c r="F3" s="5"/>
      <c r="G3" s="5"/>
      <c r="H3" s="5"/>
      <c r="I3" s="91"/>
      <c r="J3" s="5"/>
      <c r="K3" s="91"/>
      <c r="L3" s="91"/>
      <c r="M3" s="5"/>
      <c r="N3" s="6"/>
    </row>
    <row r="4" spans="1:15" s="2" customFormat="1" ht="38.450000000000003" customHeight="1" x14ac:dyDescent="0.25">
      <c r="A4" s="170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/>
      <c r="H4" s="172"/>
      <c r="I4" s="172"/>
      <c r="J4" s="172"/>
      <c r="K4" s="172"/>
      <c r="L4" s="172"/>
      <c r="M4" s="172"/>
      <c r="N4" s="172" t="s">
        <v>4</v>
      </c>
    </row>
    <row r="5" spans="1:15" s="2" customFormat="1" ht="41.25" customHeight="1" x14ac:dyDescent="0.25">
      <c r="A5" s="170"/>
      <c r="B5" s="172"/>
      <c r="C5" s="172"/>
      <c r="D5" s="19" t="s">
        <v>356</v>
      </c>
      <c r="E5" s="11" t="s">
        <v>393</v>
      </c>
      <c r="F5" s="12">
        <v>2023</v>
      </c>
      <c r="G5" s="12">
        <v>2024</v>
      </c>
      <c r="H5" s="12" t="s">
        <v>408</v>
      </c>
      <c r="I5" s="92" t="s">
        <v>493</v>
      </c>
      <c r="J5" s="12" t="s">
        <v>492</v>
      </c>
      <c r="K5" s="12">
        <v>2026</v>
      </c>
      <c r="L5" s="12">
        <v>2027</v>
      </c>
      <c r="M5" s="12">
        <v>2028</v>
      </c>
      <c r="N5" s="172"/>
    </row>
    <row r="6" spans="1:15" s="2" customFormat="1" ht="15" customHeight="1" x14ac:dyDescent="0.25">
      <c r="A6" s="20">
        <v>1</v>
      </c>
      <c r="B6" s="17">
        <v>2</v>
      </c>
      <c r="C6" s="17">
        <v>3</v>
      </c>
      <c r="D6" s="19">
        <v>4</v>
      </c>
      <c r="E6" s="13">
        <v>5</v>
      </c>
      <c r="F6" s="13">
        <v>6</v>
      </c>
      <c r="G6" s="13">
        <v>7</v>
      </c>
      <c r="H6" s="13" t="s">
        <v>392</v>
      </c>
      <c r="I6" s="13">
        <v>8</v>
      </c>
      <c r="J6" s="13" t="s">
        <v>460</v>
      </c>
      <c r="K6" s="13">
        <v>9</v>
      </c>
      <c r="L6" s="13">
        <v>10</v>
      </c>
      <c r="M6" s="13">
        <v>11</v>
      </c>
      <c r="N6" s="17">
        <v>13</v>
      </c>
    </row>
    <row r="7" spans="1:15" x14ac:dyDescent="0.25">
      <c r="A7" s="222">
        <v>4</v>
      </c>
      <c r="B7" s="221" t="s">
        <v>51</v>
      </c>
      <c r="C7" s="221" t="s">
        <v>6</v>
      </c>
      <c r="D7" s="67" t="s">
        <v>5</v>
      </c>
      <c r="E7" s="51">
        <f>SUM(E8:E11)</f>
        <v>211.60000000000002</v>
      </c>
      <c r="F7" s="51">
        <f>SUM(F8:F11)</f>
        <v>22.1</v>
      </c>
      <c r="G7" s="51">
        <f>SUM(G8:G11)</f>
        <v>40.299999999999997</v>
      </c>
      <c r="H7" s="51">
        <f>SUM(H8:H11)</f>
        <v>28.7</v>
      </c>
      <c r="I7" s="51">
        <f t="shared" ref="I7:M7" si="0">SUM(I8:I11)</f>
        <v>30</v>
      </c>
      <c r="J7" s="51">
        <f>SUM(J8:J11)</f>
        <v>15</v>
      </c>
      <c r="K7" s="51">
        <f t="shared" si="0"/>
        <v>38.4</v>
      </c>
      <c r="L7" s="51">
        <f t="shared" si="0"/>
        <v>38.4</v>
      </c>
      <c r="M7" s="51">
        <f t="shared" si="0"/>
        <v>42.4</v>
      </c>
      <c r="N7" s="221" t="s">
        <v>154</v>
      </c>
      <c r="O7" s="85">
        <f>F7+G7+I7+K7+L7+M7-E7</f>
        <v>0</v>
      </c>
    </row>
    <row r="8" spans="1:15" x14ac:dyDescent="0.25">
      <c r="A8" s="222"/>
      <c r="B8" s="221"/>
      <c r="C8" s="221"/>
      <c r="D8" s="67" t="s">
        <v>11</v>
      </c>
      <c r="E8" s="51">
        <f>F8+G8+I8+K8+L8+M8</f>
        <v>211.60000000000002</v>
      </c>
      <c r="F8" s="51">
        <f>F13</f>
        <v>22.1</v>
      </c>
      <c r="G8" s="51">
        <f>G13</f>
        <v>40.299999999999997</v>
      </c>
      <c r="H8" s="51">
        <f>H13</f>
        <v>28.7</v>
      </c>
      <c r="I8" s="51">
        <f t="shared" ref="I8:M8" si="1">I13</f>
        <v>30</v>
      </c>
      <c r="J8" s="51">
        <f>J13</f>
        <v>15</v>
      </c>
      <c r="K8" s="51">
        <f t="shared" si="1"/>
        <v>38.4</v>
      </c>
      <c r="L8" s="51">
        <f t="shared" si="1"/>
        <v>38.4</v>
      </c>
      <c r="M8" s="51">
        <f t="shared" si="1"/>
        <v>42.4</v>
      </c>
      <c r="N8" s="221"/>
    </row>
    <row r="9" spans="1:15" x14ac:dyDescent="0.25">
      <c r="A9" s="222"/>
      <c r="B9" s="221"/>
      <c r="C9" s="221"/>
      <c r="D9" s="67" t="s">
        <v>8</v>
      </c>
      <c r="E9" s="51">
        <f t="shared" ref="E9:E21" si="2">F9+G9+I9+K9+L9+M9</f>
        <v>0</v>
      </c>
      <c r="F9" s="51">
        <f t="shared" ref="F9:M11" si="3">F14</f>
        <v>0</v>
      </c>
      <c r="G9" s="51">
        <f t="shared" si="3"/>
        <v>0</v>
      </c>
      <c r="H9" s="51">
        <f t="shared" ref="H9:J9" si="4">H14</f>
        <v>0</v>
      </c>
      <c r="I9" s="51">
        <f t="shared" si="3"/>
        <v>0</v>
      </c>
      <c r="J9" s="51">
        <f t="shared" si="4"/>
        <v>0</v>
      </c>
      <c r="K9" s="51">
        <f t="shared" si="3"/>
        <v>0</v>
      </c>
      <c r="L9" s="51">
        <f t="shared" si="3"/>
        <v>0</v>
      </c>
      <c r="M9" s="51">
        <f t="shared" si="3"/>
        <v>0</v>
      </c>
      <c r="N9" s="221"/>
    </row>
    <row r="10" spans="1:15" x14ac:dyDescent="0.25">
      <c r="A10" s="222"/>
      <c r="B10" s="221"/>
      <c r="C10" s="221"/>
      <c r="D10" s="67" t="s">
        <v>9</v>
      </c>
      <c r="E10" s="51">
        <f t="shared" si="2"/>
        <v>0</v>
      </c>
      <c r="F10" s="51">
        <f t="shared" si="3"/>
        <v>0</v>
      </c>
      <c r="G10" s="51">
        <f t="shared" si="3"/>
        <v>0</v>
      </c>
      <c r="H10" s="51">
        <f t="shared" ref="H10:J10" si="5">H15</f>
        <v>0</v>
      </c>
      <c r="I10" s="51">
        <f t="shared" si="3"/>
        <v>0</v>
      </c>
      <c r="J10" s="51">
        <f t="shared" si="5"/>
        <v>0</v>
      </c>
      <c r="K10" s="51">
        <f t="shared" si="3"/>
        <v>0</v>
      </c>
      <c r="L10" s="51">
        <f t="shared" si="3"/>
        <v>0</v>
      </c>
      <c r="M10" s="51">
        <f t="shared" si="3"/>
        <v>0</v>
      </c>
      <c r="N10" s="221"/>
    </row>
    <row r="11" spans="1:15" x14ac:dyDescent="0.25">
      <c r="A11" s="222"/>
      <c r="B11" s="221"/>
      <c r="C11" s="221"/>
      <c r="D11" s="67" t="s">
        <v>10</v>
      </c>
      <c r="E11" s="51">
        <f t="shared" si="2"/>
        <v>0</v>
      </c>
      <c r="F11" s="51">
        <f t="shared" si="3"/>
        <v>0</v>
      </c>
      <c r="G11" s="51">
        <f t="shared" si="3"/>
        <v>0</v>
      </c>
      <c r="H11" s="51">
        <f t="shared" ref="H11:J11" si="6">H16</f>
        <v>0</v>
      </c>
      <c r="I11" s="51">
        <f t="shared" si="3"/>
        <v>0</v>
      </c>
      <c r="J11" s="51">
        <f t="shared" si="6"/>
        <v>0</v>
      </c>
      <c r="K11" s="51">
        <f t="shared" si="3"/>
        <v>0</v>
      </c>
      <c r="L11" s="51">
        <f t="shared" si="3"/>
        <v>0</v>
      </c>
      <c r="M11" s="51">
        <f t="shared" si="3"/>
        <v>0</v>
      </c>
      <c r="N11" s="221"/>
    </row>
    <row r="12" spans="1:15" ht="15" customHeight="1" x14ac:dyDescent="0.25">
      <c r="A12" s="208" t="s">
        <v>22</v>
      </c>
      <c r="B12" s="171" t="s">
        <v>52</v>
      </c>
      <c r="C12" s="171" t="s">
        <v>6</v>
      </c>
      <c r="D12" s="59" t="s">
        <v>5</v>
      </c>
      <c r="E12" s="3">
        <f t="shared" si="2"/>
        <v>211.60000000000002</v>
      </c>
      <c r="F12" s="3">
        <f t="shared" ref="F12:M12" si="7">F13</f>
        <v>22.1</v>
      </c>
      <c r="G12" s="3">
        <f>SUM(G13:G16)</f>
        <v>40.299999999999997</v>
      </c>
      <c r="H12" s="3">
        <f>SUM(H13:H16)</f>
        <v>28.7</v>
      </c>
      <c r="I12" s="3">
        <f t="shared" si="7"/>
        <v>30</v>
      </c>
      <c r="J12" s="3">
        <f>SUM(J13:J16)</f>
        <v>15</v>
      </c>
      <c r="K12" s="3">
        <f t="shared" si="7"/>
        <v>38.4</v>
      </c>
      <c r="L12" s="3">
        <f t="shared" si="7"/>
        <v>38.4</v>
      </c>
      <c r="M12" s="3">
        <f t="shared" si="7"/>
        <v>42.4</v>
      </c>
      <c r="N12" s="171" t="s">
        <v>154</v>
      </c>
    </row>
    <row r="13" spans="1:15" x14ac:dyDescent="0.25">
      <c r="A13" s="208"/>
      <c r="B13" s="171"/>
      <c r="C13" s="171"/>
      <c r="D13" s="59" t="s">
        <v>11</v>
      </c>
      <c r="E13" s="3">
        <f t="shared" si="2"/>
        <v>211.60000000000002</v>
      </c>
      <c r="F13" s="3">
        <f>F18</f>
        <v>22.1</v>
      </c>
      <c r="G13" s="3">
        <f t="shared" ref="G13:M13" si="8">G18</f>
        <v>40.299999999999997</v>
      </c>
      <c r="H13" s="3">
        <f t="shared" ref="H13:J13" si="9">H18</f>
        <v>28.7</v>
      </c>
      <c r="I13" s="3">
        <f t="shared" si="8"/>
        <v>30</v>
      </c>
      <c r="J13" s="3">
        <f t="shared" si="9"/>
        <v>15</v>
      </c>
      <c r="K13" s="3">
        <f t="shared" si="8"/>
        <v>38.4</v>
      </c>
      <c r="L13" s="3">
        <f t="shared" si="8"/>
        <v>38.4</v>
      </c>
      <c r="M13" s="3">
        <f t="shared" si="8"/>
        <v>42.4</v>
      </c>
      <c r="N13" s="171"/>
    </row>
    <row r="14" spans="1:15" x14ac:dyDescent="0.25">
      <c r="A14" s="208"/>
      <c r="B14" s="171"/>
      <c r="C14" s="171"/>
      <c r="D14" s="59" t="s">
        <v>8</v>
      </c>
      <c r="E14" s="3">
        <f t="shared" si="2"/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71"/>
    </row>
    <row r="15" spans="1:15" x14ac:dyDescent="0.25">
      <c r="A15" s="208"/>
      <c r="B15" s="171"/>
      <c r="C15" s="171"/>
      <c r="D15" s="59" t="s">
        <v>9</v>
      </c>
      <c r="E15" s="3">
        <f t="shared" si="2"/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71"/>
    </row>
    <row r="16" spans="1:15" x14ac:dyDescent="0.25">
      <c r="A16" s="208"/>
      <c r="B16" s="171"/>
      <c r="C16" s="171"/>
      <c r="D16" s="60" t="s">
        <v>10</v>
      </c>
      <c r="E16" s="3">
        <f t="shared" si="2"/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91"/>
    </row>
    <row r="17" spans="1:14" ht="31.5" customHeight="1" x14ac:dyDescent="0.25">
      <c r="A17" s="207" t="s">
        <v>53</v>
      </c>
      <c r="B17" s="171" t="s">
        <v>54</v>
      </c>
      <c r="C17" s="171" t="s">
        <v>6</v>
      </c>
      <c r="D17" s="59" t="s">
        <v>5</v>
      </c>
      <c r="E17" s="3">
        <f t="shared" si="2"/>
        <v>211.60000000000002</v>
      </c>
      <c r="F17" s="3">
        <f>SUM(F18:F21)</f>
        <v>22.1</v>
      </c>
      <c r="G17" s="3">
        <f>SUM(G18:G21)</f>
        <v>40.299999999999997</v>
      </c>
      <c r="H17" s="3">
        <v>40.299999999999997</v>
      </c>
      <c r="I17" s="3">
        <f t="shared" ref="I17:M17" si="10">SUM(I18:I21)</f>
        <v>30</v>
      </c>
      <c r="J17" s="3">
        <f t="shared" si="10"/>
        <v>15</v>
      </c>
      <c r="K17" s="3">
        <f t="shared" si="10"/>
        <v>38.4</v>
      </c>
      <c r="L17" s="3">
        <f t="shared" si="10"/>
        <v>38.4</v>
      </c>
      <c r="M17" s="3">
        <f t="shared" si="10"/>
        <v>42.4</v>
      </c>
      <c r="N17" s="171" t="s">
        <v>155</v>
      </c>
    </row>
    <row r="18" spans="1:14" ht="31.5" customHeight="1" x14ac:dyDescent="0.25">
      <c r="A18" s="207"/>
      <c r="B18" s="171"/>
      <c r="C18" s="171"/>
      <c r="D18" s="59" t="s">
        <v>11</v>
      </c>
      <c r="E18" s="3">
        <f t="shared" si="2"/>
        <v>211.60000000000002</v>
      </c>
      <c r="F18" s="3">
        <v>22.1</v>
      </c>
      <c r="G18" s="3">
        <v>40.299999999999997</v>
      </c>
      <c r="H18" s="3">
        <v>28.7</v>
      </c>
      <c r="I18" s="3">
        <v>30</v>
      </c>
      <c r="J18" s="3">
        <v>15</v>
      </c>
      <c r="K18" s="3">
        <v>38.4</v>
      </c>
      <c r="L18" s="3">
        <v>38.4</v>
      </c>
      <c r="M18" s="3">
        <v>42.4</v>
      </c>
      <c r="N18" s="171"/>
    </row>
    <row r="19" spans="1:14" x14ac:dyDescent="0.25">
      <c r="A19" s="207"/>
      <c r="B19" s="171"/>
      <c r="C19" s="171"/>
      <c r="D19" s="59" t="s">
        <v>8</v>
      </c>
      <c r="E19" s="3">
        <f t="shared" si="2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71"/>
    </row>
    <row r="20" spans="1:14" ht="33" customHeight="1" x14ac:dyDescent="0.25">
      <c r="A20" s="207"/>
      <c r="B20" s="171"/>
      <c r="C20" s="171"/>
      <c r="D20" s="59" t="s">
        <v>9</v>
      </c>
      <c r="E20" s="3">
        <f t="shared" si="2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71"/>
    </row>
    <row r="21" spans="1:14" ht="36" customHeight="1" x14ac:dyDescent="0.25">
      <c r="A21" s="207"/>
      <c r="B21" s="171"/>
      <c r="C21" s="171"/>
      <c r="D21" s="60" t="s">
        <v>10</v>
      </c>
      <c r="E21" s="3">
        <f t="shared" si="2"/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71"/>
    </row>
  </sheetData>
  <mergeCells count="18">
    <mergeCell ref="A2:N2"/>
    <mergeCell ref="A4:A5"/>
    <mergeCell ref="B4:B5"/>
    <mergeCell ref="C4:C5"/>
    <mergeCell ref="D4:M4"/>
    <mergeCell ref="N4:N5"/>
    <mergeCell ref="A17:A21"/>
    <mergeCell ref="B17:B21"/>
    <mergeCell ref="C17:C21"/>
    <mergeCell ref="N17:N21"/>
    <mergeCell ref="N7:N11"/>
    <mergeCell ref="A12:A16"/>
    <mergeCell ref="B12:B16"/>
    <mergeCell ref="C12:C16"/>
    <mergeCell ref="N12:N16"/>
    <mergeCell ref="A7:A11"/>
    <mergeCell ref="B7:B11"/>
    <mergeCell ref="C7:C1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3"/>
  <sheetViews>
    <sheetView zoomScale="75" zoomScaleNormal="75" workbookViewId="0">
      <selection activeCell="I5" sqref="I5"/>
    </sheetView>
  </sheetViews>
  <sheetFormatPr defaultColWidth="8.85546875" defaultRowHeight="15" x14ac:dyDescent="0.25"/>
  <cols>
    <col min="1" max="1" width="6.42578125" style="8" customWidth="1"/>
    <col min="2" max="2" width="26.7109375" style="2" customWidth="1"/>
    <col min="3" max="3" width="10.140625" style="2" customWidth="1"/>
    <col min="4" max="4" width="8.28515625" style="2" customWidth="1"/>
    <col min="5" max="5" width="14.42578125" style="5" customWidth="1"/>
    <col min="6" max="8" width="12.7109375" style="5" customWidth="1"/>
    <col min="9" max="9" width="12.7109375" style="91" customWidth="1"/>
    <col min="10" max="10" width="12.7109375" style="5" customWidth="1"/>
    <col min="11" max="12" width="12.7109375" style="91" customWidth="1"/>
    <col min="13" max="13" width="12.7109375" style="5" customWidth="1"/>
    <col min="14" max="14" width="12.140625" style="6" customWidth="1"/>
    <col min="15" max="15" width="12.7109375" style="1" customWidth="1"/>
    <col min="16" max="16384" width="8.85546875" style="1"/>
  </cols>
  <sheetData>
    <row r="1" spans="1:15" s="2" customFormat="1" ht="8.25" customHeight="1" x14ac:dyDescent="0.25">
      <c r="A1" s="10"/>
      <c r="E1" s="5"/>
      <c r="F1" s="5"/>
      <c r="G1" s="5"/>
      <c r="H1" s="5"/>
      <c r="I1" s="91"/>
      <c r="J1" s="5"/>
      <c r="K1" s="91"/>
      <c r="L1" s="91"/>
      <c r="M1" s="5"/>
      <c r="N1" s="6"/>
    </row>
    <row r="2" spans="1:15" s="2" customFormat="1" ht="18.75" x14ac:dyDescent="0.25">
      <c r="A2" s="186" t="s">
        <v>199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s="2" customFormat="1" ht="18.75" x14ac:dyDescent="0.25">
      <c r="A3" s="10"/>
      <c r="E3" s="5"/>
      <c r="F3" s="5"/>
      <c r="G3" s="5"/>
      <c r="H3" s="5"/>
      <c r="I3" s="91"/>
      <c r="J3" s="5"/>
      <c r="K3" s="91"/>
      <c r="L3" s="91"/>
      <c r="M3" s="5"/>
      <c r="N3" s="6"/>
    </row>
    <row r="4" spans="1:15" s="2" customFormat="1" ht="38.450000000000003" customHeight="1" x14ac:dyDescent="0.25">
      <c r="A4" s="170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/>
      <c r="H4" s="172"/>
      <c r="I4" s="172"/>
      <c r="J4" s="172"/>
      <c r="K4" s="172"/>
      <c r="L4" s="172"/>
      <c r="M4" s="172"/>
      <c r="N4" s="172" t="s">
        <v>4</v>
      </c>
    </row>
    <row r="5" spans="1:15" s="2" customFormat="1" ht="38.25" customHeight="1" x14ac:dyDescent="0.25">
      <c r="A5" s="170"/>
      <c r="B5" s="172"/>
      <c r="C5" s="172"/>
      <c r="D5" s="17" t="s">
        <v>356</v>
      </c>
      <c r="E5" s="11" t="s">
        <v>393</v>
      </c>
      <c r="F5" s="12">
        <v>2023</v>
      </c>
      <c r="G5" s="12">
        <v>2024</v>
      </c>
      <c r="H5" s="12" t="s">
        <v>408</v>
      </c>
      <c r="I5" s="92" t="s">
        <v>493</v>
      </c>
      <c r="J5" s="12" t="s">
        <v>492</v>
      </c>
      <c r="K5" s="12">
        <v>2026</v>
      </c>
      <c r="L5" s="12">
        <v>2027</v>
      </c>
      <c r="M5" s="12">
        <v>2028</v>
      </c>
      <c r="N5" s="172"/>
    </row>
    <row r="6" spans="1:15" s="2" customFormat="1" ht="15" customHeight="1" x14ac:dyDescent="0.25">
      <c r="A6" s="20">
        <v>1</v>
      </c>
      <c r="B6" s="17">
        <v>2</v>
      </c>
      <c r="C6" s="17">
        <v>3</v>
      </c>
      <c r="D6" s="17">
        <v>4</v>
      </c>
      <c r="E6" s="13">
        <v>5</v>
      </c>
      <c r="F6" s="13">
        <v>6</v>
      </c>
      <c r="G6" s="13">
        <v>7</v>
      </c>
      <c r="H6" s="13" t="s">
        <v>392</v>
      </c>
      <c r="I6" s="13">
        <v>8</v>
      </c>
      <c r="J6" s="13" t="s">
        <v>460</v>
      </c>
      <c r="K6" s="13">
        <v>9</v>
      </c>
      <c r="L6" s="13">
        <v>10</v>
      </c>
      <c r="M6" s="13">
        <v>11</v>
      </c>
      <c r="N6" s="17">
        <v>13</v>
      </c>
    </row>
    <row r="7" spans="1:15" x14ac:dyDescent="0.25">
      <c r="A7" s="223">
        <v>5</v>
      </c>
      <c r="B7" s="224" t="s">
        <v>201</v>
      </c>
      <c r="C7" s="224" t="s">
        <v>6</v>
      </c>
      <c r="D7" s="68" t="s">
        <v>5</v>
      </c>
      <c r="E7" s="50">
        <f>SUM(E8:E11)</f>
        <v>477241.2</v>
      </c>
      <c r="F7" s="50">
        <v>82379.899999999994</v>
      </c>
      <c r="G7" s="50">
        <f t="shared" ref="G7:M7" si="0">SUM(G8:G11)</f>
        <v>88771.599999999991</v>
      </c>
      <c r="H7" s="50">
        <f t="shared" ref="H7:J7" si="1">SUM(H8:H11)</f>
        <v>88114.8</v>
      </c>
      <c r="I7" s="50">
        <f t="shared" si="0"/>
        <v>82237</v>
      </c>
      <c r="J7" s="50">
        <f t="shared" si="1"/>
        <v>60385</v>
      </c>
      <c r="K7" s="50">
        <f t="shared" si="0"/>
        <v>73772.100000000006</v>
      </c>
      <c r="L7" s="50">
        <f t="shared" si="0"/>
        <v>73773.100000000006</v>
      </c>
      <c r="M7" s="50">
        <f t="shared" si="0"/>
        <v>76307.5</v>
      </c>
      <c r="N7" s="225" t="s">
        <v>151</v>
      </c>
      <c r="O7" s="85">
        <f>F7+G7+I7+K7+L7+M7-E7</f>
        <v>0</v>
      </c>
    </row>
    <row r="8" spans="1:15" x14ac:dyDescent="0.25">
      <c r="A8" s="223"/>
      <c r="B8" s="224"/>
      <c r="C8" s="224"/>
      <c r="D8" s="68" t="s">
        <v>11</v>
      </c>
      <c r="E8" s="50">
        <f>F8+G8+I8+K8+L8+M8</f>
        <v>476927.3</v>
      </c>
      <c r="F8" s="50">
        <v>82332.899999999994</v>
      </c>
      <c r="G8" s="50">
        <f>G13</f>
        <v>88722.4</v>
      </c>
      <c r="H8" s="50">
        <f>H13</f>
        <v>88076.5</v>
      </c>
      <c r="I8" s="50">
        <f t="shared" ref="I8:M8" si="2">I13</f>
        <v>82182</v>
      </c>
      <c r="J8" s="50">
        <f>J13</f>
        <v>60354.6</v>
      </c>
      <c r="K8" s="50">
        <f t="shared" si="2"/>
        <v>73716</v>
      </c>
      <c r="L8" s="50">
        <f t="shared" si="2"/>
        <v>73716</v>
      </c>
      <c r="M8" s="50">
        <f t="shared" si="2"/>
        <v>76258</v>
      </c>
      <c r="N8" s="225"/>
    </row>
    <row r="9" spans="1:15" x14ac:dyDescent="0.25">
      <c r="A9" s="223"/>
      <c r="B9" s="224"/>
      <c r="C9" s="224"/>
      <c r="D9" s="68" t="s">
        <v>8</v>
      </c>
      <c r="E9" s="50">
        <f t="shared" ref="E9:E36" si="3">F9+G9+I9+K9+L9+M9</f>
        <v>313.89999999999998</v>
      </c>
      <c r="F9" s="50">
        <f t="shared" ref="F9:M11" si="4">F14</f>
        <v>47</v>
      </c>
      <c r="G9" s="50">
        <f t="shared" si="4"/>
        <v>49.2</v>
      </c>
      <c r="H9" s="50">
        <f t="shared" ref="H9:J9" si="5">H14</f>
        <v>38.299999999999997</v>
      </c>
      <c r="I9" s="50">
        <f t="shared" si="4"/>
        <v>55</v>
      </c>
      <c r="J9" s="50">
        <f t="shared" si="5"/>
        <v>30.4</v>
      </c>
      <c r="K9" s="50">
        <f t="shared" si="4"/>
        <v>56.099999999999994</v>
      </c>
      <c r="L9" s="50">
        <f t="shared" si="4"/>
        <v>57.099999999999994</v>
      </c>
      <c r="M9" s="50">
        <f t="shared" si="4"/>
        <v>49.5</v>
      </c>
      <c r="N9" s="225"/>
    </row>
    <row r="10" spans="1:15" x14ac:dyDescent="0.25">
      <c r="A10" s="223"/>
      <c r="B10" s="224"/>
      <c r="C10" s="224"/>
      <c r="D10" s="68" t="s">
        <v>9</v>
      </c>
      <c r="E10" s="50">
        <f t="shared" si="3"/>
        <v>0</v>
      </c>
      <c r="F10" s="50">
        <f t="shared" si="4"/>
        <v>0</v>
      </c>
      <c r="G10" s="50">
        <f t="shared" si="4"/>
        <v>0</v>
      </c>
      <c r="H10" s="50">
        <f t="shared" ref="H10:J10" si="6">H15</f>
        <v>0</v>
      </c>
      <c r="I10" s="50">
        <f t="shared" si="4"/>
        <v>0</v>
      </c>
      <c r="J10" s="50">
        <f t="shared" si="6"/>
        <v>0</v>
      </c>
      <c r="K10" s="50">
        <f t="shared" si="4"/>
        <v>0</v>
      </c>
      <c r="L10" s="50">
        <f t="shared" si="4"/>
        <v>0</v>
      </c>
      <c r="M10" s="50">
        <f t="shared" si="4"/>
        <v>0</v>
      </c>
      <c r="N10" s="225"/>
    </row>
    <row r="11" spans="1:15" x14ac:dyDescent="0.25">
      <c r="A11" s="223"/>
      <c r="B11" s="224"/>
      <c r="C11" s="224"/>
      <c r="D11" s="68" t="s">
        <v>10</v>
      </c>
      <c r="E11" s="50">
        <f t="shared" si="3"/>
        <v>0</v>
      </c>
      <c r="F11" s="50">
        <f t="shared" si="4"/>
        <v>0</v>
      </c>
      <c r="G11" s="50">
        <f t="shared" si="4"/>
        <v>0</v>
      </c>
      <c r="H11" s="50">
        <f t="shared" ref="H11:J11" si="7">H16</f>
        <v>0</v>
      </c>
      <c r="I11" s="50">
        <f t="shared" si="4"/>
        <v>0</v>
      </c>
      <c r="J11" s="50">
        <f t="shared" si="7"/>
        <v>0</v>
      </c>
      <c r="K11" s="50">
        <f t="shared" si="4"/>
        <v>0</v>
      </c>
      <c r="L11" s="50">
        <f t="shared" si="4"/>
        <v>0</v>
      </c>
      <c r="M11" s="50">
        <f t="shared" si="4"/>
        <v>0</v>
      </c>
      <c r="N11" s="225"/>
    </row>
    <row r="12" spans="1:15" x14ac:dyDescent="0.25">
      <c r="A12" s="208" t="s">
        <v>23</v>
      </c>
      <c r="B12" s="171" t="s">
        <v>55</v>
      </c>
      <c r="C12" s="172" t="s">
        <v>6</v>
      </c>
      <c r="D12" s="59" t="s">
        <v>5</v>
      </c>
      <c r="E12" s="3">
        <f t="shared" si="3"/>
        <v>477241.19999999995</v>
      </c>
      <c r="F12" s="3">
        <f>F13+F14</f>
        <v>82379.900000000009</v>
      </c>
      <c r="G12" s="3">
        <f>SUM(G13:G16)</f>
        <v>88771.599999999991</v>
      </c>
      <c r="H12" s="3">
        <f>SUM(H13:H16)</f>
        <v>88114.8</v>
      </c>
      <c r="I12" s="3">
        <f t="shared" ref="I12:M12" si="8">SUM(I13:I16)</f>
        <v>82237</v>
      </c>
      <c r="J12" s="3">
        <f>SUM(J13:J16)</f>
        <v>60385</v>
      </c>
      <c r="K12" s="3">
        <f t="shared" si="8"/>
        <v>73772.100000000006</v>
      </c>
      <c r="L12" s="3">
        <f t="shared" si="8"/>
        <v>73773.100000000006</v>
      </c>
      <c r="M12" s="3">
        <f t="shared" si="8"/>
        <v>76307.5</v>
      </c>
      <c r="N12" s="172" t="s">
        <v>151</v>
      </c>
    </row>
    <row r="13" spans="1:15" x14ac:dyDescent="0.25">
      <c r="A13" s="208"/>
      <c r="B13" s="171"/>
      <c r="C13" s="172"/>
      <c r="D13" s="59" t="s">
        <v>11</v>
      </c>
      <c r="E13" s="3">
        <f t="shared" si="3"/>
        <v>476927.3</v>
      </c>
      <c r="F13" s="3">
        <f>F18+F23</f>
        <v>82332.900000000009</v>
      </c>
      <c r="G13" s="3">
        <f>G18+G23+G28+G33</f>
        <v>88722.4</v>
      </c>
      <c r="H13" s="3">
        <f>H18+H23+H28+H33</f>
        <v>88076.5</v>
      </c>
      <c r="I13" s="3">
        <f t="shared" ref="I13:M13" si="9">I18+I23+I28+I33</f>
        <v>82182</v>
      </c>
      <c r="J13" s="3">
        <f>J18+J23+J28+J33</f>
        <v>60354.6</v>
      </c>
      <c r="K13" s="3">
        <f t="shared" si="9"/>
        <v>73716</v>
      </c>
      <c r="L13" s="3">
        <f t="shared" si="9"/>
        <v>73716</v>
      </c>
      <c r="M13" s="3">
        <f t="shared" si="9"/>
        <v>76258</v>
      </c>
      <c r="N13" s="172"/>
    </row>
    <row r="14" spans="1:15" x14ac:dyDescent="0.25">
      <c r="A14" s="208"/>
      <c r="B14" s="171"/>
      <c r="C14" s="172"/>
      <c r="D14" s="59" t="s">
        <v>8</v>
      </c>
      <c r="E14" s="3">
        <f t="shared" si="3"/>
        <v>313.89999999999998</v>
      </c>
      <c r="F14" s="3">
        <f>F29+F34</f>
        <v>47</v>
      </c>
      <c r="G14" s="3">
        <f t="shared" ref="G14:M14" si="10">G19+G24+G29+G34</f>
        <v>49.2</v>
      </c>
      <c r="H14" s="3">
        <f t="shared" ref="H14:J14" si="11">H19+H24+H29+H34</f>
        <v>38.299999999999997</v>
      </c>
      <c r="I14" s="3">
        <f t="shared" si="10"/>
        <v>55</v>
      </c>
      <c r="J14" s="3">
        <f t="shared" si="11"/>
        <v>30.4</v>
      </c>
      <c r="K14" s="3">
        <f t="shared" si="10"/>
        <v>56.099999999999994</v>
      </c>
      <c r="L14" s="3">
        <f t="shared" si="10"/>
        <v>57.099999999999994</v>
      </c>
      <c r="M14" s="3">
        <f t="shared" si="10"/>
        <v>49.5</v>
      </c>
      <c r="N14" s="172"/>
    </row>
    <row r="15" spans="1:15" x14ac:dyDescent="0.25">
      <c r="A15" s="208"/>
      <c r="B15" s="171"/>
      <c r="C15" s="172"/>
      <c r="D15" s="59" t="s">
        <v>9</v>
      </c>
      <c r="E15" s="3">
        <f t="shared" si="3"/>
        <v>0</v>
      </c>
      <c r="F15" s="3">
        <f t="shared" ref="F15:M16" si="12">F20+F25+F30+F35</f>
        <v>0</v>
      </c>
      <c r="G15" s="3">
        <f t="shared" si="12"/>
        <v>0</v>
      </c>
      <c r="H15" s="3">
        <f t="shared" ref="H15:J15" si="13">H20+H25+H30+H35</f>
        <v>0</v>
      </c>
      <c r="I15" s="3">
        <f t="shared" si="12"/>
        <v>0</v>
      </c>
      <c r="J15" s="3">
        <f t="shared" si="13"/>
        <v>0</v>
      </c>
      <c r="K15" s="3">
        <f t="shared" si="12"/>
        <v>0</v>
      </c>
      <c r="L15" s="3">
        <f t="shared" si="12"/>
        <v>0</v>
      </c>
      <c r="M15" s="3">
        <f t="shared" si="12"/>
        <v>0</v>
      </c>
      <c r="N15" s="172"/>
    </row>
    <row r="16" spans="1:15" x14ac:dyDescent="0.25">
      <c r="A16" s="208"/>
      <c r="B16" s="171"/>
      <c r="C16" s="172"/>
      <c r="D16" s="59" t="s">
        <v>10</v>
      </c>
      <c r="E16" s="3">
        <f t="shared" si="3"/>
        <v>0</v>
      </c>
      <c r="F16" s="3">
        <f t="shared" si="12"/>
        <v>0</v>
      </c>
      <c r="G16" s="3">
        <f t="shared" si="12"/>
        <v>0</v>
      </c>
      <c r="H16" s="3">
        <f t="shared" ref="H16:J16" si="14">H21+H26+H31+H36</f>
        <v>0</v>
      </c>
      <c r="I16" s="3">
        <f t="shared" si="12"/>
        <v>0</v>
      </c>
      <c r="J16" s="3">
        <f t="shared" si="14"/>
        <v>0</v>
      </c>
      <c r="K16" s="3">
        <f t="shared" si="12"/>
        <v>0</v>
      </c>
      <c r="L16" s="3">
        <f t="shared" si="12"/>
        <v>0</v>
      </c>
      <c r="M16" s="3">
        <f t="shared" si="12"/>
        <v>0</v>
      </c>
      <c r="N16" s="172"/>
    </row>
    <row r="17" spans="1:14" x14ac:dyDescent="0.25">
      <c r="A17" s="207" t="s">
        <v>56</v>
      </c>
      <c r="B17" s="171" t="s">
        <v>74</v>
      </c>
      <c r="C17" s="171" t="s">
        <v>6</v>
      </c>
      <c r="D17" s="59" t="s">
        <v>5</v>
      </c>
      <c r="E17" s="4">
        <f t="shared" si="3"/>
        <v>467703</v>
      </c>
      <c r="F17" s="4">
        <v>81105.3</v>
      </c>
      <c r="G17" s="4">
        <f t="shared" ref="G17:M17" si="15">SUM(G18:G21)</f>
        <v>87426.7</v>
      </c>
      <c r="H17" s="4">
        <f t="shared" si="15"/>
        <v>86839.3</v>
      </c>
      <c r="I17" s="4">
        <f t="shared" si="15"/>
        <v>80776</v>
      </c>
      <c r="J17" s="4">
        <f t="shared" ref="J17" si="16">SUM(J18:J21)</f>
        <v>59334.1</v>
      </c>
      <c r="K17" s="4">
        <f t="shared" si="15"/>
        <v>71569</v>
      </c>
      <c r="L17" s="4">
        <f t="shared" si="15"/>
        <v>71569</v>
      </c>
      <c r="M17" s="4">
        <f t="shared" si="15"/>
        <v>75257</v>
      </c>
      <c r="N17" s="171" t="s">
        <v>151</v>
      </c>
    </row>
    <row r="18" spans="1:14" x14ac:dyDescent="0.25">
      <c r="A18" s="207"/>
      <c r="B18" s="171"/>
      <c r="C18" s="171"/>
      <c r="D18" s="59" t="s">
        <v>11</v>
      </c>
      <c r="E18" s="4">
        <f t="shared" si="3"/>
        <v>467703</v>
      </c>
      <c r="F18" s="4">
        <v>81105.3</v>
      </c>
      <c r="G18" s="4">
        <v>87426.7</v>
      </c>
      <c r="H18" s="4">
        <v>86839.3</v>
      </c>
      <c r="I18" s="4">
        <v>80776</v>
      </c>
      <c r="J18" s="4">
        <v>59334.1</v>
      </c>
      <c r="K18" s="4">
        <v>71569</v>
      </c>
      <c r="L18" s="4">
        <v>71569</v>
      </c>
      <c r="M18" s="4">
        <v>75257</v>
      </c>
      <c r="N18" s="171"/>
    </row>
    <row r="19" spans="1:14" x14ac:dyDescent="0.25">
      <c r="A19" s="207"/>
      <c r="B19" s="171"/>
      <c r="C19" s="171"/>
      <c r="D19" s="59" t="s">
        <v>8</v>
      </c>
      <c r="E19" s="4">
        <f t="shared" si="3"/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171"/>
    </row>
    <row r="20" spans="1:14" x14ac:dyDescent="0.25">
      <c r="A20" s="207"/>
      <c r="B20" s="171"/>
      <c r="C20" s="171"/>
      <c r="D20" s="59" t="s">
        <v>9</v>
      </c>
      <c r="E20" s="4">
        <f t="shared" si="3"/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171"/>
    </row>
    <row r="21" spans="1:14" x14ac:dyDescent="0.25">
      <c r="A21" s="207"/>
      <c r="B21" s="171"/>
      <c r="C21" s="171"/>
      <c r="D21" s="60" t="s">
        <v>10</v>
      </c>
      <c r="E21" s="4">
        <f t="shared" si="3"/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171"/>
    </row>
    <row r="22" spans="1:14" x14ac:dyDescent="0.25">
      <c r="A22" s="207" t="s">
        <v>57</v>
      </c>
      <c r="B22" s="171" t="s">
        <v>75</v>
      </c>
      <c r="C22" s="171" t="s">
        <v>6</v>
      </c>
      <c r="D22" s="59" t="s">
        <v>5</v>
      </c>
      <c r="E22" s="4">
        <f t="shared" si="3"/>
        <v>9224.2999999999993</v>
      </c>
      <c r="F22" s="4">
        <f>SUM(F23:F26)</f>
        <v>1227.5999999999999</v>
      </c>
      <c r="G22" s="4">
        <f t="shared" ref="G22:M22" si="17">SUM(G23:G26)</f>
        <v>1295.7</v>
      </c>
      <c r="H22" s="4">
        <f t="shared" si="17"/>
        <v>1237.2</v>
      </c>
      <c r="I22" s="4">
        <f t="shared" si="17"/>
        <v>1406</v>
      </c>
      <c r="J22" s="4">
        <f t="shared" ref="J22" si="18">SUM(J23:J26)</f>
        <v>1020.5</v>
      </c>
      <c r="K22" s="4">
        <f t="shared" si="17"/>
        <v>2147</v>
      </c>
      <c r="L22" s="4">
        <f t="shared" si="17"/>
        <v>2147</v>
      </c>
      <c r="M22" s="4">
        <f t="shared" si="17"/>
        <v>1001</v>
      </c>
      <c r="N22" s="171" t="s">
        <v>151</v>
      </c>
    </row>
    <row r="23" spans="1:14" x14ac:dyDescent="0.25">
      <c r="A23" s="207"/>
      <c r="B23" s="171"/>
      <c r="C23" s="171"/>
      <c r="D23" s="59" t="s">
        <v>11</v>
      </c>
      <c r="E23" s="4">
        <f t="shared" si="3"/>
        <v>9224.2999999999993</v>
      </c>
      <c r="F23" s="4">
        <v>1227.5999999999999</v>
      </c>
      <c r="G23" s="4">
        <v>1295.7</v>
      </c>
      <c r="H23" s="4">
        <v>1237.2</v>
      </c>
      <c r="I23" s="4">
        <v>1406</v>
      </c>
      <c r="J23" s="4">
        <v>1020.5</v>
      </c>
      <c r="K23" s="4">
        <v>2147</v>
      </c>
      <c r="L23" s="4">
        <v>2147</v>
      </c>
      <c r="M23" s="4">
        <v>1001</v>
      </c>
      <c r="N23" s="171"/>
    </row>
    <row r="24" spans="1:14" x14ac:dyDescent="0.25">
      <c r="A24" s="207"/>
      <c r="B24" s="171"/>
      <c r="C24" s="171"/>
      <c r="D24" s="59" t="s">
        <v>8</v>
      </c>
      <c r="E24" s="3">
        <f t="shared" si="3"/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71"/>
    </row>
    <row r="25" spans="1:14" x14ac:dyDescent="0.25">
      <c r="A25" s="207"/>
      <c r="B25" s="171"/>
      <c r="C25" s="171"/>
      <c r="D25" s="59" t="s">
        <v>9</v>
      </c>
      <c r="E25" s="3">
        <f t="shared" si="3"/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71"/>
    </row>
    <row r="26" spans="1:14" x14ac:dyDescent="0.25">
      <c r="A26" s="207"/>
      <c r="B26" s="171"/>
      <c r="C26" s="171"/>
      <c r="D26" s="60" t="s">
        <v>10</v>
      </c>
      <c r="E26" s="3">
        <f t="shared" si="3"/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171"/>
    </row>
    <row r="27" spans="1:14" x14ac:dyDescent="0.25">
      <c r="A27" s="207" t="s">
        <v>58</v>
      </c>
      <c r="B27" s="171" t="s">
        <v>76</v>
      </c>
      <c r="C27" s="171" t="s">
        <v>6</v>
      </c>
      <c r="D27" s="59" t="s">
        <v>5</v>
      </c>
      <c r="E27" s="3">
        <f t="shared" si="3"/>
        <v>181</v>
      </c>
      <c r="F27" s="3">
        <f>SUM(F28:F31)</f>
        <v>29.2</v>
      </c>
      <c r="G27" s="3">
        <f t="shared" ref="G27:M27" si="19">SUM(G28:G31)</f>
        <v>30.4</v>
      </c>
      <c r="H27" s="3">
        <f t="shared" si="19"/>
        <v>30.4</v>
      </c>
      <c r="I27" s="3">
        <f t="shared" si="19"/>
        <v>30.4</v>
      </c>
      <c r="J27" s="3">
        <f t="shared" ref="J27" si="20">SUM(J28:J31)</f>
        <v>30.4</v>
      </c>
      <c r="K27" s="3">
        <f t="shared" si="19"/>
        <v>30.4</v>
      </c>
      <c r="L27" s="3">
        <f t="shared" si="19"/>
        <v>30.4</v>
      </c>
      <c r="M27" s="3">
        <f t="shared" si="19"/>
        <v>30.2</v>
      </c>
      <c r="N27" s="171" t="s">
        <v>151</v>
      </c>
    </row>
    <row r="28" spans="1:14" x14ac:dyDescent="0.25">
      <c r="A28" s="207"/>
      <c r="B28" s="171"/>
      <c r="C28" s="171"/>
      <c r="D28" s="59" t="s">
        <v>11</v>
      </c>
      <c r="E28" s="3">
        <f t="shared" si="3"/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71"/>
    </row>
    <row r="29" spans="1:14" x14ac:dyDescent="0.25">
      <c r="A29" s="207"/>
      <c r="B29" s="171"/>
      <c r="C29" s="171"/>
      <c r="D29" s="59" t="s">
        <v>8</v>
      </c>
      <c r="E29" s="3">
        <f t="shared" si="3"/>
        <v>181</v>
      </c>
      <c r="F29" s="3">
        <v>29.2</v>
      </c>
      <c r="G29" s="3">
        <v>30.4</v>
      </c>
      <c r="H29" s="3">
        <v>30.4</v>
      </c>
      <c r="I29" s="3">
        <v>30.4</v>
      </c>
      <c r="J29" s="3">
        <v>30.4</v>
      </c>
      <c r="K29" s="3">
        <v>30.4</v>
      </c>
      <c r="L29" s="3">
        <v>30.4</v>
      </c>
      <c r="M29" s="3">
        <v>30.2</v>
      </c>
      <c r="N29" s="171"/>
    </row>
    <row r="30" spans="1:14" x14ac:dyDescent="0.25">
      <c r="A30" s="207"/>
      <c r="B30" s="171"/>
      <c r="C30" s="171"/>
      <c r="D30" s="59" t="s">
        <v>9</v>
      </c>
      <c r="E30" s="3">
        <f t="shared" si="3"/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171"/>
    </row>
    <row r="31" spans="1:14" ht="21.75" customHeight="1" x14ac:dyDescent="0.25">
      <c r="A31" s="207"/>
      <c r="B31" s="171"/>
      <c r="C31" s="171"/>
      <c r="D31" s="60" t="s">
        <v>10</v>
      </c>
      <c r="E31" s="3">
        <f t="shared" si="3"/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71"/>
    </row>
    <row r="32" spans="1:14" x14ac:dyDescent="0.25">
      <c r="A32" s="207" t="s">
        <v>59</v>
      </c>
      <c r="B32" s="171" t="s">
        <v>77</v>
      </c>
      <c r="C32" s="171" t="s">
        <v>6</v>
      </c>
      <c r="D32" s="59" t="s">
        <v>5</v>
      </c>
      <c r="E32" s="3">
        <f t="shared" si="3"/>
        <v>132.9</v>
      </c>
      <c r="F32" s="3">
        <f>SUM(F33:F36)</f>
        <v>17.8</v>
      </c>
      <c r="G32" s="3">
        <f t="shared" ref="G32:M32" si="21">SUM(G33:G36)</f>
        <v>18.8</v>
      </c>
      <c r="H32" s="3">
        <f t="shared" si="21"/>
        <v>7.9</v>
      </c>
      <c r="I32" s="3">
        <f t="shared" si="21"/>
        <v>24.6</v>
      </c>
      <c r="J32" s="3">
        <f t="shared" ref="J32" si="22">SUM(J33:J36)</f>
        <v>0</v>
      </c>
      <c r="K32" s="3">
        <f t="shared" si="21"/>
        <v>25.7</v>
      </c>
      <c r="L32" s="3">
        <f t="shared" si="21"/>
        <v>26.7</v>
      </c>
      <c r="M32" s="3">
        <f t="shared" si="21"/>
        <v>19.3</v>
      </c>
      <c r="N32" s="171" t="s">
        <v>151</v>
      </c>
    </row>
    <row r="33" spans="1:14" x14ac:dyDescent="0.25">
      <c r="A33" s="207"/>
      <c r="B33" s="171"/>
      <c r="C33" s="171"/>
      <c r="D33" s="59" t="s">
        <v>11</v>
      </c>
      <c r="E33" s="3">
        <f t="shared" si="3"/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71"/>
    </row>
    <row r="34" spans="1:14" x14ac:dyDescent="0.25">
      <c r="A34" s="207"/>
      <c r="B34" s="171"/>
      <c r="C34" s="171"/>
      <c r="D34" s="59" t="s">
        <v>8</v>
      </c>
      <c r="E34" s="3">
        <f t="shared" si="3"/>
        <v>132.9</v>
      </c>
      <c r="F34" s="3">
        <v>17.8</v>
      </c>
      <c r="G34" s="3">
        <v>18.8</v>
      </c>
      <c r="H34" s="3">
        <v>7.9</v>
      </c>
      <c r="I34" s="3">
        <v>24.6</v>
      </c>
      <c r="J34" s="3">
        <v>0</v>
      </c>
      <c r="K34" s="3">
        <v>25.7</v>
      </c>
      <c r="L34" s="3">
        <v>26.7</v>
      </c>
      <c r="M34" s="3">
        <v>19.3</v>
      </c>
      <c r="N34" s="171"/>
    </row>
    <row r="35" spans="1:14" x14ac:dyDescent="0.25">
      <c r="A35" s="207"/>
      <c r="B35" s="171"/>
      <c r="C35" s="171"/>
      <c r="D35" s="59" t="s">
        <v>9</v>
      </c>
      <c r="E35" s="3">
        <f t="shared" si="3"/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171"/>
    </row>
    <row r="36" spans="1:14" x14ac:dyDescent="0.25">
      <c r="A36" s="207"/>
      <c r="B36" s="171"/>
      <c r="C36" s="171"/>
      <c r="D36" s="60" t="s">
        <v>10</v>
      </c>
      <c r="E36" s="3">
        <f t="shared" si="3"/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171"/>
    </row>
    <row r="37" spans="1:14" s="2" customFormat="1" x14ac:dyDescent="0.25">
      <c r="A37" s="8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s="2" customFormat="1" x14ac:dyDescent="0.25">
      <c r="A38" s="8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s="2" customFormat="1" x14ac:dyDescent="0.25">
      <c r="A39" s="8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s="2" customFormat="1" x14ac:dyDescent="0.25">
      <c r="A40" s="8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4" s="2" customFormat="1" x14ac:dyDescent="0.25">
      <c r="A41" s="8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 s="2" customFormat="1" x14ac:dyDescent="0.25">
      <c r="A42" s="8"/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1:14" s="2" customFormat="1" x14ac:dyDescent="0.25">
      <c r="A43" s="8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 s="2" customFormat="1" x14ac:dyDescent="0.25">
      <c r="A44" s="8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4" s="2" customFormat="1" x14ac:dyDescent="0.25">
      <c r="A45" s="8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1:14" s="2" customFormat="1" x14ac:dyDescent="0.25">
      <c r="A46" s="8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1:14" s="2" customFormat="1" x14ac:dyDescent="0.25">
      <c r="A47" s="8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1:14" s="2" customFormat="1" x14ac:dyDescent="0.25">
      <c r="A48" s="8"/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1:14" s="2" customFormat="1" x14ac:dyDescent="0.25">
      <c r="A49" s="8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1:14" s="2" customFormat="1" x14ac:dyDescent="0.25">
      <c r="A50" s="8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1:14" s="2" customFormat="1" x14ac:dyDescent="0.25">
      <c r="A51" s="8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 s="2" customFormat="1" x14ac:dyDescent="0.25">
      <c r="A52" s="8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s="2" customFormat="1" x14ac:dyDescent="0.25">
      <c r="A53" s="8"/>
      <c r="E53" s="5"/>
      <c r="F53" s="5"/>
      <c r="G53" s="5"/>
      <c r="H53" s="5"/>
      <c r="I53" s="5"/>
      <c r="J53" s="5"/>
      <c r="K53" s="5"/>
      <c r="L53" s="5"/>
      <c r="M53" s="5"/>
      <c r="N53" s="6"/>
    </row>
    <row r="54" spans="1:14" s="2" customFormat="1" x14ac:dyDescent="0.25">
      <c r="A54" s="8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 s="2" customFormat="1" x14ac:dyDescent="0.25">
      <c r="A55" s="8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 s="2" customFormat="1" x14ac:dyDescent="0.25">
      <c r="A56" s="8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 s="2" customFormat="1" x14ac:dyDescent="0.25">
      <c r="A57" s="8"/>
      <c r="E57" s="5"/>
      <c r="F57" s="5"/>
      <c r="G57" s="5"/>
      <c r="H57" s="5"/>
      <c r="I57" s="5"/>
      <c r="J57" s="5"/>
      <c r="K57" s="5"/>
      <c r="L57" s="5"/>
      <c r="M57" s="5"/>
      <c r="N57" s="6"/>
    </row>
    <row r="58" spans="1:14" s="2" customFormat="1" x14ac:dyDescent="0.25">
      <c r="A58" s="8"/>
      <c r="E58" s="5"/>
      <c r="F58" s="5"/>
      <c r="G58" s="5"/>
      <c r="H58" s="5"/>
      <c r="I58" s="5"/>
      <c r="J58" s="5"/>
      <c r="K58" s="5"/>
      <c r="L58" s="5"/>
      <c r="M58" s="5"/>
      <c r="N58" s="6"/>
    </row>
    <row r="59" spans="1:14" s="2" customFormat="1" x14ac:dyDescent="0.25">
      <c r="A59" s="8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s="2" customFormat="1" x14ac:dyDescent="0.25">
      <c r="A60" s="8"/>
      <c r="E60" s="5"/>
      <c r="F60" s="5"/>
      <c r="G60" s="5"/>
      <c r="H60" s="5"/>
      <c r="I60" s="5"/>
      <c r="J60" s="5"/>
      <c r="K60" s="5"/>
      <c r="L60" s="5"/>
      <c r="M60" s="5"/>
      <c r="N60" s="6"/>
    </row>
    <row r="61" spans="1:14" s="2" customFormat="1" x14ac:dyDescent="0.25">
      <c r="A61" s="8"/>
      <c r="E61" s="5"/>
      <c r="F61" s="5"/>
      <c r="G61" s="5"/>
      <c r="H61" s="5"/>
      <c r="I61" s="5"/>
      <c r="J61" s="5"/>
      <c r="K61" s="5"/>
      <c r="L61" s="5"/>
      <c r="M61" s="5"/>
      <c r="N61" s="6"/>
    </row>
    <row r="62" spans="1:14" s="2" customFormat="1" x14ac:dyDescent="0.25">
      <c r="A62" s="8"/>
      <c r="E62" s="5"/>
      <c r="F62" s="5"/>
      <c r="G62" s="5"/>
      <c r="H62" s="5"/>
      <c r="I62" s="5"/>
      <c r="J62" s="5"/>
      <c r="K62" s="5"/>
      <c r="L62" s="5"/>
      <c r="M62" s="5"/>
      <c r="N62" s="6"/>
    </row>
    <row r="63" spans="1:14" s="2" customFormat="1" x14ac:dyDescent="0.25">
      <c r="A63" s="8"/>
      <c r="E63" s="5"/>
      <c r="F63" s="5"/>
      <c r="G63" s="5"/>
      <c r="H63" s="5"/>
      <c r="I63" s="5"/>
      <c r="J63" s="5"/>
      <c r="K63" s="5"/>
      <c r="L63" s="5"/>
      <c r="M63" s="5"/>
      <c r="N63" s="6"/>
    </row>
    <row r="64" spans="1:14" s="2" customFormat="1" x14ac:dyDescent="0.25">
      <c r="A64" s="8"/>
      <c r="E64" s="5"/>
      <c r="F64" s="5"/>
      <c r="G64" s="5"/>
      <c r="H64" s="5"/>
      <c r="I64" s="5"/>
      <c r="J64" s="5"/>
      <c r="K64" s="5"/>
      <c r="L64" s="5"/>
      <c r="M64" s="5"/>
      <c r="N64" s="6"/>
    </row>
    <row r="65" spans="1:14" s="2" customFormat="1" x14ac:dyDescent="0.25">
      <c r="A65" s="8"/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1:14" s="2" customFormat="1" x14ac:dyDescent="0.25">
      <c r="A66" s="8"/>
      <c r="E66" s="5"/>
      <c r="F66" s="5"/>
      <c r="G66" s="5"/>
      <c r="H66" s="5"/>
      <c r="I66" s="5"/>
      <c r="J66" s="5"/>
      <c r="K66" s="5"/>
      <c r="L66" s="5"/>
      <c r="M66" s="5"/>
      <c r="N66" s="6"/>
    </row>
    <row r="67" spans="1:14" s="2" customFormat="1" x14ac:dyDescent="0.25">
      <c r="A67" s="8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s="2" customFormat="1" x14ac:dyDescent="0.25">
      <c r="A68" s="8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s="2" customFormat="1" x14ac:dyDescent="0.25">
      <c r="A69" s="8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s="2" customFormat="1" x14ac:dyDescent="0.25">
      <c r="A70" s="8"/>
      <c r="E70" s="5"/>
      <c r="F70" s="5"/>
      <c r="G70" s="5"/>
      <c r="H70" s="5"/>
      <c r="I70" s="5"/>
      <c r="J70" s="5"/>
      <c r="K70" s="5"/>
      <c r="L70" s="5"/>
      <c r="M70" s="5"/>
      <c r="N70" s="6"/>
    </row>
    <row r="71" spans="1:14" s="2" customFormat="1" x14ac:dyDescent="0.25">
      <c r="A71" s="8"/>
      <c r="E71" s="5"/>
      <c r="F71" s="5"/>
      <c r="G71" s="5"/>
      <c r="H71" s="5"/>
      <c r="I71" s="5"/>
      <c r="J71" s="5"/>
      <c r="K71" s="5"/>
      <c r="L71" s="5"/>
      <c r="M71" s="5"/>
      <c r="N71" s="6"/>
    </row>
    <row r="72" spans="1:14" s="2" customFormat="1" x14ac:dyDescent="0.25">
      <c r="A72" s="8"/>
      <c r="E72" s="5"/>
      <c r="F72" s="5"/>
      <c r="G72" s="5"/>
      <c r="H72" s="5"/>
      <c r="I72" s="5"/>
      <c r="J72" s="5"/>
      <c r="K72" s="5"/>
      <c r="L72" s="5"/>
      <c r="M72" s="5"/>
      <c r="N72" s="6"/>
    </row>
    <row r="73" spans="1:14" s="2" customFormat="1" x14ac:dyDescent="0.25">
      <c r="A73" s="8"/>
      <c r="E73" s="5"/>
      <c r="F73" s="5"/>
      <c r="G73" s="5"/>
      <c r="H73" s="5"/>
      <c r="I73" s="5"/>
      <c r="J73" s="5"/>
      <c r="K73" s="5"/>
      <c r="L73" s="5"/>
      <c r="M73" s="5"/>
      <c r="N73" s="6"/>
    </row>
    <row r="74" spans="1:14" s="2" customFormat="1" x14ac:dyDescent="0.25">
      <c r="A74" s="8"/>
      <c r="E74" s="5"/>
      <c r="F74" s="5"/>
      <c r="G74" s="5"/>
      <c r="H74" s="5"/>
      <c r="I74" s="5"/>
      <c r="J74" s="5"/>
      <c r="K74" s="5"/>
      <c r="L74" s="5"/>
      <c r="M74" s="5"/>
      <c r="N74" s="6"/>
    </row>
    <row r="75" spans="1:14" s="2" customFormat="1" x14ac:dyDescent="0.25">
      <c r="A75" s="8"/>
      <c r="E75" s="5"/>
      <c r="F75" s="5"/>
      <c r="G75" s="5"/>
      <c r="H75" s="5"/>
      <c r="I75" s="5"/>
      <c r="J75" s="5"/>
      <c r="K75" s="5"/>
      <c r="L75" s="5"/>
      <c r="M75" s="5"/>
      <c r="N75" s="6"/>
    </row>
    <row r="76" spans="1:14" s="2" customFormat="1" x14ac:dyDescent="0.25">
      <c r="A76" s="8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s="2" customFormat="1" x14ac:dyDescent="0.25">
      <c r="A77" s="8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s="2" customFormat="1" x14ac:dyDescent="0.25">
      <c r="A78" s="8"/>
      <c r="E78" s="5"/>
      <c r="F78" s="5"/>
      <c r="G78" s="5"/>
      <c r="H78" s="5"/>
      <c r="I78" s="5"/>
      <c r="J78" s="5"/>
      <c r="K78" s="5"/>
      <c r="L78" s="5"/>
      <c r="M78" s="5"/>
      <c r="N78" s="6"/>
    </row>
    <row r="79" spans="1:14" s="2" customFormat="1" x14ac:dyDescent="0.25">
      <c r="A79" s="8"/>
      <c r="E79" s="5"/>
      <c r="F79" s="5"/>
      <c r="G79" s="5"/>
      <c r="H79" s="5"/>
      <c r="I79" s="5"/>
      <c r="J79" s="5"/>
      <c r="K79" s="5"/>
      <c r="L79" s="5"/>
      <c r="M79" s="5"/>
      <c r="N79" s="6"/>
    </row>
    <row r="80" spans="1:14" s="2" customFormat="1" x14ac:dyDescent="0.25">
      <c r="A80" s="8"/>
      <c r="E80" s="5"/>
      <c r="F80" s="5"/>
      <c r="G80" s="5"/>
      <c r="H80" s="5"/>
      <c r="I80" s="5"/>
      <c r="J80" s="5"/>
      <c r="K80" s="5"/>
      <c r="L80" s="5"/>
      <c r="M80" s="5"/>
      <c r="N80" s="6"/>
    </row>
    <row r="81" spans="1:14" s="2" customFormat="1" x14ac:dyDescent="0.25">
      <c r="A81" s="8"/>
      <c r="E81" s="5"/>
      <c r="F81" s="5"/>
      <c r="G81" s="5"/>
      <c r="H81" s="5"/>
      <c r="I81" s="5"/>
      <c r="J81" s="5"/>
      <c r="K81" s="5"/>
      <c r="L81" s="5"/>
      <c r="M81" s="5"/>
      <c r="N81" s="6"/>
    </row>
    <row r="82" spans="1:14" s="2" customFormat="1" x14ac:dyDescent="0.25">
      <c r="A82" s="8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s="2" customFormat="1" x14ac:dyDescent="0.25">
      <c r="A83" s="8"/>
      <c r="E83" s="5"/>
      <c r="F83" s="5"/>
      <c r="G83" s="5"/>
      <c r="H83" s="5"/>
      <c r="I83" s="5"/>
      <c r="J83" s="5"/>
      <c r="K83" s="5"/>
      <c r="L83" s="5"/>
      <c r="M83" s="5"/>
      <c r="N83" s="6"/>
    </row>
    <row r="84" spans="1:14" s="2" customFormat="1" x14ac:dyDescent="0.25">
      <c r="A84" s="8"/>
      <c r="E84" s="5"/>
      <c r="F84" s="5"/>
      <c r="G84" s="5"/>
      <c r="H84" s="5"/>
      <c r="I84" s="5"/>
      <c r="J84" s="5"/>
      <c r="K84" s="5"/>
      <c r="L84" s="5"/>
      <c r="M84" s="5"/>
      <c r="N84" s="6"/>
    </row>
    <row r="85" spans="1:14" s="2" customFormat="1" x14ac:dyDescent="0.25">
      <c r="A85" s="8"/>
      <c r="E85" s="5"/>
      <c r="F85" s="5"/>
      <c r="G85" s="5"/>
      <c r="H85" s="5"/>
      <c r="I85" s="5"/>
      <c r="J85" s="5"/>
      <c r="K85" s="5"/>
      <c r="L85" s="5"/>
      <c r="M85" s="5"/>
      <c r="N85" s="6"/>
    </row>
    <row r="86" spans="1:14" s="2" customFormat="1" x14ac:dyDescent="0.25">
      <c r="A86" s="8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s="2" customFormat="1" x14ac:dyDescent="0.25">
      <c r="A87" s="8"/>
      <c r="E87" s="5"/>
      <c r="F87" s="5"/>
      <c r="G87" s="5"/>
      <c r="H87" s="5"/>
      <c r="I87" s="5"/>
      <c r="J87" s="5"/>
      <c r="K87" s="5"/>
      <c r="L87" s="5"/>
      <c r="M87" s="5"/>
      <c r="N87" s="6"/>
    </row>
    <row r="88" spans="1:14" s="2" customFormat="1" x14ac:dyDescent="0.25">
      <c r="A88" s="8"/>
      <c r="E88" s="5"/>
      <c r="F88" s="5"/>
      <c r="G88" s="5"/>
      <c r="H88" s="5"/>
      <c r="I88" s="5"/>
      <c r="J88" s="5"/>
      <c r="K88" s="5"/>
      <c r="L88" s="5"/>
      <c r="M88" s="5"/>
      <c r="N88" s="6"/>
    </row>
    <row r="89" spans="1:14" s="2" customFormat="1" x14ac:dyDescent="0.25">
      <c r="A89" s="8"/>
      <c r="E89" s="5"/>
      <c r="F89" s="5"/>
      <c r="G89" s="5"/>
      <c r="H89" s="5"/>
      <c r="I89" s="5"/>
      <c r="J89" s="5"/>
      <c r="K89" s="5"/>
      <c r="L89" s="5"/>
      <c r="M89" s="5"/>
      <c r="N89" s="6"/>
    </row>
    <row r="90" spans="1:14" s="2" customFormat="1" x14ac:dyDescent="0.25">
      <c r="A90" s="8"/>
      <c r="E90" s="5"/>
      <c r="F90" s="5"/>
      <c r="G90" s="5"/>
      <c r="H90" s="5"/>
      <c r="I90" s="5"/>
      <c r="J90" s="5"/>
      <c r="K90" s="5"/>
      <c r="L90" s="5"/>
      <c r="M90" s="5"/>
      <c r="N90" s="6"/>
    </row>
    <row r="91" spans="1:14" s="2" customFormat="1" x14ac:dyDescent="0.25">
      <c r="A91" s="8"/>
      <c r="E91" s="5"/>
      <c r="F91" s="5"/>
      <c r="G91" s="5"/>
      <c r="H91" s="5"/>
      <c r="I91" s="5"/>
      <c r="J91" s="5"/>
      <c r="K91" s="5"/>
      <c r="L91" s="5"/>
      <c r="M91" s="5"/>
      <c r="N91" s="6"/>
    </row>
    <row r="92" spans="1:14" s="2" customFormat="1" x14ac:dyDescent="0.25">
      <c r="A92" s="8"/>
      <c r="E92" s="5"/>
      <c r="F92" s="5"/>
      <c r="G92" s="5"/>
      <c r="H92" s="5"/>
      <c r="I92" s="5"/>
      <c r="J92" s="5"/>
      <c r="K92" s="5"/>
      <c r="L92" s="5"/>
      <c r="M92" s="5"/>
      <c r="N92" s="6"/>
    </row>
    <row r="93" spans="1:14" s="2" customFormat="1" x14ac:dyDescent="0.25">
      <c r="A93" s="8"/>
      <c r="E93" s="5"/>
      <c r="F93" s="5"/>
      <c r="G93" s="5"/>
      <c r="H93" s="5"/>
      <c r="I93" s="5"/>
      <c r="J93" s="5"/>
      <c r="K93" s="5"/>
      <c r="L93" s="5"/>
      <c r="M93" s="5"/>
      <c r="N93" s="6"/>
    </row>
    <row r="94" spans="1:14" s="2" customFormat="1" x14ac:dyDescent="0.25">
      <c r="A94" s="8"/>
      <c r="E94" s="5"/>
      <c r="F94" s="5"/>
      <c r="G94" s="5"/>
      <c r="H94" s="5"/>
      <c r="I94" s="5"/>
      <c r="J94" s="5"/>
      <c r="K94" s="5"/>
      <c r="L94" s="5"/>
      <c r="M94" s="5"/>
      <c r="N94" s="6"/>
    </row>
    <row r="95" spans="1:14" s="2" customFormat="1" x14ac:dyDescent="0.25">
      <c r="A95" s="8"/>
      <c r="E95" s="5"/>
      <c r="F95" s="5"/>
      <c r="G95" s="5"/>
      <c r="H95" s="5"/>
      <c r="I95" s="5"/>
      <c r="J95" s="5"/>
      <c r="K95" s="5"/>
      <c r="L95" s="5"/>
      <c r="M95" s="5"/>
      <c r="N95" s="6"/>
    </row>
    <row r="96" spans="1:14" s="2" customFormat="1" x14ac:dyDescent="0.25">
      <c r="A96" s="8"/>
      <c r="E96" s="5"/>
      <c r="F96" s="5"/>
      <c r="G96" s="5"/>
      <c r="H96" s="5"/>
      <c r="I96" s="5"/>
      <c r="J96" s="5"/>
      <c r="K96" s="5"/>
      <c r="L96" s="5"/>
      <c r="M96" s="5"/>
      <c r="N96" s="6"/>
    </row>
    <row r="97" spans="1:14" s="2" customFormat="1" x14ac:dyDescent="0.25">
      <c r="A97" s="8"/>
      <c r="E97" s="5"/>
      <c r="F97" s="5"/>
      <c r="G97" s="5"/>
      <c r="H97" s="5"/>
      <c r="I97" s="5"/>
      <c r="J97" s="5"/>
      <c r="K97" s="5"/>
      <c r="L97" s="5"/>
      <c r="M97" s="5"/>
      <c r="N97" s="6"/>
    </row>
    <row r="98" spans="1:14" s="2" customFormat="1" x14ac:dyDescent="0.25">
      <c r="A98" s="8"/>
      <c r="E98" s="5"/>
      <c r="F98" s="5"/>
      <c r="G98" s="5"/>
      <c r="H98" s="5"/>
      <c r="I98" s="5"/>
      <c r="J98" s="5"/>
      <c r="K98" s="5"/>
      <c r="L98" s="5"/>
      <c r="M98" s="5"/>
      <c r="N98" s="6"/>
    </row>
    <row r="99" spans="1:14" s="2" customFormat="1" x14ac:dyDescent="0.25">
      <c r="A99" s="8"/>
      <c r="E99" s="5"/>
      <c r="F99" s="5"/>
      <c r="G99" s="5"/>
      <c r="H99" s="5"/>
      <c r="I99" s="5"/>
      <c r="J99" s="5"/>
      <c r="K99" s="5"/>
      <c r="L99" s="5"/>
      <c r="M99" s="5"/>
      <c r="N99" s="6"/>
    </row>
    <row r="100" spans="1:14" s="2" customFormat="1" x14ac:dyDescent="0.25">
      <c r="A100" s="8"/>
      <c r="E100" s="5"/>
      <c r="F100" s="5"/>
      <c r="G100" s="5"/>
      <c r="H100" s="5"/>
      <c r="I100" s="5"/>
      <c r="J100" s="5"/>
      <c r="K100" s="5"/>
      <c r="L100" s="5"/>
      <c r="M100" s="5"/>
      <c r="N100" s="6"/>
    </row>
    <row r="101" spans="1:14" s="2" customFormat="1" x14ac:dyDescent="0.25">
      <c r="A101" s="8"/>
      <c r="E101" s="5"/>
      <c r="F101" s="5"/>
      <c r="G101" s="5"/>
      <c r="H101" s="5"/>
      <c r="I101" s="5"/>
      <c r="J101" s="5"/>
      <c r="K101" s="5"/>
      <c r="L101" s="5"/>
      <c r="M101" s="5"/>
      <c r="N101" s="6"/>
    </row>
    <row r="102" spans="1:14" s="2" customFormat="1" x14ac:dyDescent="0.25">
      <c r="A102" s="8"/>
      <c r="E102" s="5"/>
      <c r="F102" s="5"/>
      <c r="G102" s="5"/>
      <c r="H102" s="5"/>
      <c r="I102" s="5"/>
      <c r="J102" s="5"/>
      <c r="K102" s="5"/>
      <c r="L102" s="5"/>
      <c r="M102" s="5"/>
      <c r="N102" s="6"/>
    </row>
    <row r="103" spans="1:14" s="2" customFormat="1" x14ac:dyDescent="0.25">
      <c r="A103" s="8"/>
      <c r="E103" s="5"/>
      <c r="F103" s="5"/>
      <c r="G103" s="5"/>
      <c r="H103" s="5"/>
      <c r="I103" s="5"/>
      <c r="J103" s="5"/>
      <c r="K103" s="5"/>
      <c r="L103" s="5"/>
      <c r="M103" s="5"/>
      <c r="N103" s="6"/>
    </row>
    <row r="104" spans="1:14" s="2" customFormat="1" x14ac:dyDescent="0.25">
      <c r="A104" s="8"/>
      <c r="E104" s="5"/>
      <c r="F104" s="5"/>
      <c r="G104" s="5"/>
      <c r="H104" s="5"/>
      <c r="I104" s="5"/>
      <c r="J104" s="5"/>
      <c r="K104" s="5"/>
      <c r="L104" s="5"/>
      <c r="M104" s="5"/>
      <c r="N104" s="6"/>
    </row>
    <row r="105" spans="1:14" s="2" customFormat="1" x14ac:dyDescent="0.25">
      <c r="A105" s="8"/>
      <c r="E105" s="5"/>
      <c r="F105" s="5"/>
      <c r="G105" s="5"/>
      <c r="H105" s="5"/>
      <c r="I105" s="5"/>
      <c r="J105" s="5"/>
      <c r="K105" s="5"/>
      <c r="L105" s="5"/>
      <c r="M105" s="5"/>
      <c r="N105" s="6"/>
    </row>
    <row r="106" spans="1:14" s="2" customFormat="1" x14ac:dyDescent="0.25">
      <c r="A106" s="8"/>
      <c r="E106" s="5"/>
      <c r="F106" s="5"/>
      <c r="G106" s="5"/>
      <c r="H106" s="5"/>
      <c r="I106" s="5"/>
      <c r="J106" s="5"/>
      <c r="K106" s="5"/>
      <c r="L106" s="5"/>
      <c r="M106" s="5"/>
      <c r="N106" s="6"/>
    </row>
    <row r="107" spans="1:14" s="2" customFormat="1" x14ac:dyDescent="0.25">
      <c r="A107" s="8"/>
      <c r="E107" s="5"/>
      <c r="F107" s="5"/>
      <c r="G107" s="5"/>
      <c r="H107" s="5"/>
      <c r="I107" s="5"/>
      <c r="J107" s="5"/>
      <c r="K107" s="5"/>
      <c r="L107" s="5"/>
      <c r="M107" s="5"/>
      <c r="N107" s="6"/>
    </row>
    <row r="108" spans="1:14" s="2" customFormat="1" x14ac:dyDescent="0.25">
      <c r="A108" s="8"/>
      <c r="E108" s="5"/>
      <c r="F108" s="5"/>
      <c r="G108" s="5"/>
      <c r="H108" s="5"/>
      <c r="I108" s="5"/>
      <c r="J108" s="5"/>
      <c r="K108" s="5"/>
      <c r="L108" s="5"/>
      <c r="M108" s="5"/>
      <c r="N108" s="6"/>
    </row>
    <row r="109" spans="1:14" s="2" customFormat="1" x14ac:dyDescent="0.25">
      <c r="A109" s="8"/>
      <c r="E109" s="5"/>
      <c r="F109" s="5"/>
      <c r="G109" s="5"/>
      <c r="H109" s="5"/>
      <c r="I109" s="5"/>
      <c r="J109" s="5"/>
      <c r="K109" s="5"/>
      <c r="L109" s="5"/>
      <c r="M109" s="5"/>
      <c r="N109" s="6"/>
    </row>
    <row r="110" spans="1:14" s="2" customFormat="1" x14ac:dyDescent="0.25">
      <c r="A110" s="8"/>
      <c r="E110" s="5"/>
      <c r="F110" s="5"/>
      <c r="G110" s="5"/>
      <c r="H110" s="5"/>
      <c r="I110" s="5"/>
      <c r="J110" s="5"/>
      <c r="K110" s="5"/>
      <c r="L110" s="5"/>
      <c r="M110" s="5"/>
      <c r="N110" s="6"/>
    </row>
    <row r="111" spans="1:14" s="2" customFormat="1" x14ac:dyDescent="0.25">
      <c r="A111" s="8"/>
      <c r="E111" s="5"/>
      <c r="F111" s="5"/>
      <c r="G111" s="5"/>
      <c r="H111" s="5"/>
      <c r="I111" s="5"/>
      <c r="J111" s="5"/>
      <c r="K111" s="5"/>
      <c r="L111" s="5"/>
      <c r="M111" s="5"/>
      <c r="N111" s="6"/>
    </row>
    <row r="112" spans="1:14" s="2" customFormat="1" x14ac:dyDescent="0.25">
      <c r="A112" s="8"/>
      <c r="E112" s="5"/>
      <c r="F112" s="5"/>
      <c r="G112" s="5"/>
      <c r="H112" s="5"/>
      <c r="I112" s="5"/>
      <c r="J112" s="5"/>
      <c r="K112" s="5"/>
      <c r="L112" s="5"/>
      <c r="M112" s="5"/>
      <c r="N112" s="6"/>
    </row>
    <row r="113" spans="1:14" s="2" customFormat="1" x14ac:dyDescent="0.25">
      <c r="A113" s="8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s="2" customFormat="1" x14ac:dyDescent="0.25">
      <c r="A114" s="8"/>
      <c r="E114" s="5"/>
      <c r="F114" s="5"/>
      <c r="G114" s="5"/>
      <c r="H114" s="5"/>
      <c r="I114" s="5"/>
      <c r="J114" s="5"/>
      <c r="K114" s="5"/>
      <c r="L114" s="5"/>
      <c r="M114" s="5"/>
      <c r="N114" s="6"/>
    </row>
    <row r="115" spans="1:14" s="2" customFormat="1" x14ac:dyDescent="0.25">
      <c r="A115" s="8"/>
      <c r="E115" s="5"/>
      <c r="F115" s="5"/>
      <c r="G115" s="5"/>
      <c r="H115" s="5"/>
      <c r="I115" s="5"/>
      <c r="J115" s="5"/>
      <c r="K115" s="5"/>
      <c r="L115" s="5"/>
      <c r="M115" s="5"/>
      <c r="N115" s="6"/>
    </row>
    <row r="116" spans="1:14" s="2" customFormat="1" x14ac:dyDescent="0.25">
      <c r="A116" s="8"/>
      <c r="E116" s="5"/>
      <c r="F116" s="5"/>
      <c r="G116" s="5"/>
      <c r="H116" s="5"/>
      <c r="I116" s="5"/>
      <c r="J116" s="5"/>
      <c r="K116" s="5"/>
      <c r="L116" s="5"/>
      <c r="M116" s="5"/>
      <c r="N116" s="6"/>
    </row>
    <row r="117" spans="1:14" s="2" customFormat="1" x14ac:dyDescent="0.25">
      <c r="A117" s="8"/>
      <c r="E117" s="5"/>
      <c r="F117" s="5"/>
      <c r="G117" s="5"/>
      <c r="H117" s="5"/>
      <c r="I117" s="5"/>
      <c r="J117" s="5"/>
      <c r="K117" s="5"/>
      <c r="L117" s="5"/>
      <c r="M117" s="5"/>
      <c r="N117" s="6"/>
    </row>
    <row r="118" spans="1:14" s="2" customFormat="1" x14ac:dyDescent="0.25">
      <c r="A118" s="8"/>
      <c r="E118" s="5"/>
      <c r="F118" s="5"/>
      <c r="G118" s="5"/>
      <c r="H118" s="5"/>
      <c r="I118" s="5"/>
      <c r="J118" s="5"/>
      <c r="K118" s="5"/>
      <c r="L118" s="5"/>
      <c r="M118" s="5"/>
      <c r="N118" s="6"/>
    </row>
    <row r="119" spans="1:14" s="2" customFormat="1" x14ac:dyDescent="0.25">
      <c r="A119" s="8"/>
      <c r="E119" s="5"/>
      <c r="F119" s="5"/>
      <c r="G119" s="5"/>
      <c r="H119" s="5"/>
      <c r="I119" s="5"/>
      <c r="J119" s="5"/>
      <c r="K119" s="5"/>
      <c r="L119" s="5"/>
      <c r="M119" s="5"/>
      <c r="N119" s="6"/>
    </row>
    <row r="120" spans="1:14" s="2" customFormat="1" x14ac:dyDescent="0.25">
      <c r="A120" s="8"/>
      <c r="E120" s="5"/>
      <c r="F120" s="5"/>
      <c r="G120" s="5"/>
      <c r="H120" s="5"/>
      <c r="I120" s="5"/>
      <c r="J120" s="5"/>
      <c r="K120" s="5"/>
      <c r="L120" s="5"/>
      <c r="M120" s="5"/>
      <c r="N120" s="6"/>
    </row>
    <row r="121" spans="1:14" s="2" customFormat="1" x14ac:dyDescent="0.25">
      <c r="A121" s="8"/>
      <c r="E121" s="5"/>
      <c r="F121" s="5"/>
      <c r="G121" s="5"/>
      <c r="H121" s="5"/>
      <c r="I121" s="5"/>
      <c r="J121" s="5"/>
      <c r="K121" s="5"/>
      <c r="L121" s="5"/>
      <c r="M121" s="5"/>
      <c r="N121" s="6"/>
    </row>
    <row r="122" spans="1:14" s="2" customFormat="1" x14ac:dyDescent="0.25">
      <c r="A122" s="8"/>
      <c r="E122" s="5"/>
      <c r="F122" s="5"/>
      <c r="G122" s="5"/>
      <c r="H122" s="5"/>
      <c r="I122" s="5"/>
      <c r="J122" s="5"/>
      <c r="K122" s="5"/>
      <c r="L122" s="5"/>
      <c r="M122" s="5"/>
      <c r="N122" s="6"/>
    </row>
    <row r="123" spans="1:14" s="2" customFormat="1" x14ac:dyDescent="0.25">
      <c r="A123" s="8"/>
      <c r="E123" s="5"/>
      <c r="F123" s="5"/>
      <c r="G123" s="5"/>
      <c r="H123" s="5"/>
      <c r="I123" s="5"/>
      <c r="J123" s="5"/>
      <c r="K123" s="5"/>
      <c r="L123" s="5"/>
      <c r="M123" s="5"/>
      <c r="N123" s="6"/>
    </row>
  </sheetData>
  <mergeCells count="30">
    <mergeCell ref="A7:A11"/>
    <mergeCell ref="B7:B11"/>
    <mergeCell ref="C7:C11"/>
    <mergeCell ref="N7:N11"/>
    <mergeCell ref="A2:N2"/>
    <mergeCell ref="A4:A5"/>
    <mergeCell ref="B4:B5"/>
    <mergeCell ref="C4:C5"/>
    <mergeCell ref="D4:M4"/>
    <mergeCell ref="N4:N5"/>
    <mergeCell ref="A12:A16"/>
    <mergeCell ref="B12:B16"/>
    <mergeCell ref="C12:C16"/>
    <mergeCell ref="N12:N16"/>
    <mergeCell ref="A17:A21"/>
    <mergeCell ref="B17:B21"/>
    <mergeCell ref="C17:C21"/>
    <mergeCell ref="N17:N21"/>
    <mergeCell ref="A32:A36"/>
    <mergeCell ref="B32:B36"/>
    <mergeCell ref="C32:C36"/>
    <mergeCell ref="N32:N36"/>
    <mergeCell ref="A22:A26"/>
    <mergeCell ref="B22:B26"/>
    <mergeCell ref="C22:C26"/>
    <mergeCell ref="N22:N26"/>
    <mergeCell ref="A27:A31"/>
    <mergeCell ref="B27:B31"/>
    <mergeCell ref="C27:C31"/>
    <mergeCell ref="N27:N3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2"/>
  <sheetViews>
    <sheetView tabSelected="1" workbookViewId="0">
      <selection activeCell="F2" sqref="F2"/>
    </sheetView>
  </sheetViews>
  <sheetFormatPr defaultRowHeight="15" x14ac:dyDescent="0.25"/>
  <cols>
    <col min="1" max="1" width="4.85546875" customWidth="1"/>
    <col min="2" max="2" width="18.28515625" customWidth="1"/>
    <col min="3" max="3" width="7.42578125" customWidth="1"/>
    <col min="5" max="5" width="12.28515625" bestFit="1" customWidth="1"/>
    <col min="6" max="7" width="11.7109375" bestFit="1" customWidth="1"/>
    <col min="8" max="8" width="0.140625" style="120" customWidth="1"/>
    <col min="9" max="9" width="11.7109375" customWidth="1"/>
    <col min="10" max="10" width="0.140625" style="90" customWidth="1"/>
    <col min="11" max="13" width="11.7109375" bestFit="1" customWidth="1"/>
    <col min="14" max="14" width="6.42578125" customWidth="1"/>
  </cols>
  <sheetData>
    <row r="1" spans="1:15" x14ac:dyDescent="0.25">
      <c r="I1" s="226" t="s">
        <v>535</v>
      </c>
      <c r="J1" s="227"/>
      <c r="K1" s="227"/>
      <c r="L1" s="227"/>
      <c r="M1" s="227"/>
      <c r="N1" s="228"/>
      <c r="O1" s="165"/>
    </row>
    <row r="2" spans="1:15" ht="29.25" customHeight="1" x14ac:dyDescent="0.25">
      <c r="I2" s="229"/>
      <c r="J2" s="230"/>
      <c r="K2" s="230"/>
      <c r="L2" s="230"/>
      <c r="M2" s="230"/>
      <c r="N2" s="231"/>
      <c r="O2" s="165"/>
    </row>
    <row r="3" spans="1:15" ht="51" customHeight="1" x14ac:dyDescent="0.25">
      <c r="B3" s="186" t="s">
        <v>530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5" spans="1:15" s="2" customFormat="1" ht="38.450000000000003" customHeight="1" x14ac:dyDescent="0.25">
      <c r="A5" s="170" t="s">
        <v>0</v>
      </c>
      <c r="B5" s="172" t="s">
        <v>1</v>
      </c>
      <c r="C5" s="172" t="s">
        <v>2</v>
      </c>
      <c r="D5" s="172" t="s">
        <v>3</v>
      </c>
      <c r="E5" s="172"/>
      <c r="F5" s="172"/>
      <c r="G5" s="172"/>
      <c r="H5" s="172"/>
      <c r="I5" s="172"/>
      <c r="J5" s="172"/>
      <c r="K5" s="172"/>
      <c r="L5" s="172"/>
      <c r="M5" s="172"/>
      <c r="N5" s="172" t="s">
        <v>4</v>
      </c>
    </row>
    <row r="6" spans="1:15" s="2" customFormat="1" ht="39" customHeight="1" x14ac:dyDescent="0.25">
      <c r="A6" s="170"/>
      <c r="B6" s="172"/>
      <c r="C6" s="172"/>
      <c r="D6" s="76" t="s">
        <v>356</v>
      </c>
      <c r="E6" s="35" t="s">
        <v>393</v>
      </c>
      <c r="F6" s="39">
        <v>2023</v>
      </c>
      <c r="G6" s="39">
        <v>2024</v>
      </c>
      <c r="H6" s="39" t="s">
        <v>391</v>
      </c>
      <c r="I6" s="12">
        <v>2025</v>
      </c>
      <c r="J6" s="39" t="s">
        <v>478</v>
      </c>
      <c r="K6" s="39">
        <v>2026</v>
      </c>
      <c r="L6" s="39">
        <v>2027</v>
      </c>
      <c r="M6" s="39">
        <v>2028</v>
      </c>
      <c r="N6" s="172"/>
    </row>
    <row r="7" spans="1:15" s="2" customFormat="1" ht="15" customHeight="1" x14ac:dyDescent="0.25">
      <c r="A7" s="82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87" t="s">
        <v>392</v>
      </c>
      <c r="I7" s="129">
        <v>8</v>
      </c>
      <c r="J7" s="149" t="s">
        <v>460</v>
      </c>
      <c r="K7" s="109">
        <v>9</v>
      </c>
      <c r="L7" s="109">
        <v>10</v>
      </c>
      <c r="M7" s="76">
        <v>11</v>
      </c>
      <c r="N7" s="76">
        <v>13</v>
      </c>
    </row>
    <row r="8" spans="1:15" x14ac:dyDescent="0.25">
      <c r="A8" s="170"/>
      <c r="B8" s="172" t="s">
        <v>533</v>
      </c>
      <c r="C8" s="172" t="s">
        <v>6</v>
      </c>
      <c r="D8" s="76" t="s">
        <v>5</v>
      </c>
      <c r="E8" s="53">
        <f>SUM(F8:M8)-H8-J8</f>
        <v>21546898.999999996</v>
      </c>
      <c r="F8" s="36">
        <f>SUM(F9:F12)</f>
        <v>4742170.9000000004</v>
      </c>
      <c r="G8" s="36">
        <f>SUM(G9:G12)</f>
        <v>4231660.3</v>
      </c>
      <c r="H8" s="36">
        <f>SUM(H9:H12)</f>
        <v>3849373.1</v>
      </c>
      <c r="I8" s="36">
        <f t="shared" ref="I8:M8" si="0">SUM(I9:I12)</f>
        <v>4098312.3</v>
      </c>
      <c r="J8" s="36">
        <f>SUM(J9:J12)</f>
        <v>2225213.5</v>
      </c>
      <c r="K8" s="36">
        <f t="shared" si="0"/>
        <v>2979895.4</v>
      </c>
      <c r="L8" s="36">
        <f t="shared" si="0"/>
        <v>3006575.8</v>
      </c>
      <c r="M8" s="36">
        <f t="shared" si="0"/>
        <v>2488284.2999999998</v>
      </c>
      <c r="N8" s="172"/>
    </row>
    <row r="9" spans="1:15" x14ac:dyDescent="0.25">
      <c r="A9" s="170"/>
      <c r="B9" s="172"/>
      <c r="C9" s="172"/>
      <c r="D9" s="76" t="s">
        <v>11</v>
      </c>
      <c r="E9" s="36">
        <f>F9+G9+I9+K9+L9+M9</f>
        <v>12294138.609999999</v>
      </c>
      <c r="F9" s="36">
        <f>F29+F317+F381+F509+F524</f>
        <v>1843770.6999999997</v>
      </c>
      <c r="G9" s="36">
        <f t="shared" ref="G9:M9" si="1">G29+G317+G381+G509+G524</f>
        <v>2089775.4</v>
      </c>
      <c r="H9" s="36">
        <f t="shared" si="1"/>
        <v>2023472.5999999999</v>
      </c>
      <c r="I9" s="36">
        <f t="shared" si="1"/>
        <v>2467925.5099999998</v>
      </c>
      <c r="J9" s="36">
        <f t="shared" si="1"/>
        <v>1473200.5</v>
      </c>
      <c r="K9" s="36">
        <f t="shared" si="1"/>
        <v>1940991.7</v>
      </c>
      <c r="L9" s="163">
        <v>1952221.8</v>
      </c>
      <c r="M9" s="36">
        <f t="shared" si="1"/>
        <v>1999453.4999999998</v>
      </c>
      <c r="N9" s="172"/>
    </row>
    <row r="10" spans="1:15" x14ac:dyDescent="0.25">
      <c r="A10" s="170"/>
      <c r="B10" s="172"/>
      <c r="C10" s="172"/>
      <c r="D10" s="76" t="s">
        <v>8</v>
      </c>
      <c r="E10" s="36">
        <f t="shared" ref="E10:E27" si="2">F10+G10+I10+K10+L10+M10</f>
        <v>8752760.3900000006</v>
      </c>
      <c r="F10" s="36">
        <f t="shared" ref="F10:M12" si="3">F30+F318+F382+F510+F525</f>
        <v>2898400.2</v>
      </c>
      <c r="G10" s="36">
        <f t="shared" si="3"/>
        <v>2141884.9</v>
      </c>
      <c r="H10" s="36">
        <f t="shared" si="3"/>
        <v>1825900.5000000002</v>
      </c>
      <c r="I10" s="36">
        <f t="shared" si="3"/>
        <v>1130386.79</v>
      </c>
      <c r="J10" s="36">
        <f t="shared" si="3"/>
        <v>591164.60000000009</v>
      </c>
      <c r="K10" s="36">
        <f t="shared" si="3"/>
        <v>1038903.7</v>
      </c>
      <c r="L10" s="36">
        <f t="shared" si="3"/>
        <v>1054354</v>
      </c>
      <c r="M10" s="36">
        <f t="shared" si="3"/>
        <v>488830.8</v>
      </c>
      <c r="N10" s="172"/>
    </row>
    <row r="11" spans="1:15" x14ac:dyDescent="0.25">
      <c r="A11" s="170"/>
      <c r="B11" s="172"/>
      <c r="C11" s="172"/>
      <c r="D11" s="76" t="s">
        <v>9</v>
      </c>
      <c r="E11" s="36">
        <f t="shared" si="2"/>
        <v>500000</v>
      </c>
      <c r="F11" s="36">
        <f t="shared" si="3"/>
        <v>0</v>
      </c>
      <c r="G11" s="36">
        <f t="shared" si="3"/>
        <v>0</v>
      </c>
      <c r="H11" s="36">
        <f t="shared" si="3"/>
        <v>0</v>
      </c>
      <c r="I11" s="36">
        <f t="shared" si="3"/>
        <v>500000</v>
      </c>
      <c r="J11" s="36">
        <f t="shared" si="3"/>
        <v>160848.4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172"/>
    </row>
    <row r="12" spans="1:15" ht="10.5" customHeight="1" x14ac:dyDescent="0.25">
      <c r="A12" s="170"/>
      <c r="B12" s="172"/>
      <c r="C12" s="172"/>
      <c r="D12" s="76" t="s">
        <v>10</v>
      </c>
      <c r="E12" s="36">
        <f t="shared" si="2"/>
        <v>0</v>
      </c>
      <c r="F12" s="36">
        <f t="shared" si="3"/>
        <v>0</v>
      </c>
      <c r="G12" s="36">
        <f t="shared" si="3"/>
        <v>0</v>
      </c>
      <c r="H12" s="36">
        <f t="shared" si="3"/>
        <v>0</v>
      </c>
      <c r="I12" s="36">
        <f t="shared" si="3"/>
        <v>0</v>
      </c>
      <c r="J12" s="36">
        <f t="shared" si="3"/>
        <v>0</v>
      </c>
      <c r="K12" s="36">
        <f t="shared" si="3"/>
        <v>0</v>
      </c>
      <c r="L12" s="36">
        <f t="shared" si="3"/>
        <v>0</v>
      </c>
      <c r="M12" s="36">
        <f t="shared" si="3"/>
        <v>0</v>
      </c>
      <c r="N12" s="172"/>
    </row>
    <row r="13" spans="1:15" x14ac:dyDescent="0.25">
      <c r="A13" s="170"/>
      <c r="B13" s="172" t="s">
        <v>351</v>
      </c>
      <c r="C13" s="172" t="s">
        <v>6</v>
      </c>
      <c r="D13" s="76" t="s">
        <v>5</v>
      </c>
      <c r="E13" s="36">
        <f>F13+G13+I13+K13+L13+M13</f>
        <v>21503407.699999999</v>
      </c>
      <c r="F13" s="36">
        <f>SUM(F14:F17)</f>
        <v>4741913.0999999996</v>
      </c>
      <c r="G13" s="36">
        <f>SUM(G14:G17)</f>
        <v>4231420.3</v>
      </c>
      <c r="H13" s="36">
        <f>SUM(H14:H17)</f>
        <v>3849373.1</v>
      </c>
      <c r="I13" s="36">
        <f t="shared" ref="I13:M13" si="4">SUM(I14:I17)</f>
        <v>4098072.3</v>
      </c>
      <c r="J13" s="36">
        <f>SUM(J14:J17)</f>
        <v>2225213.5</v>
      </c>
      <c r="K13" s="36">
        <f t="shared" si="4"/>
        <v>2979655.4</v>
      </c>
      <c r="L13" s="36">
        <f t="shared" si="4"/>
        <v>2964302.3</v>
      </c>
      <c r="M13" s="36">
        <f t="shared" si="4"/>
        <v>2488044.2999999998</v>
      </c>
      <c r="N13" s="172" t="s">
        <v>151</v>
      </c>
    </row>
    <row r="14" spans="1:15" x14ac:dyDescent="0.25">
      <c r="A14" s="170"/>
      <c r="B14" s="172"/>
      <c r="C14" s="172"/>
      <c r="D14" s="76" t="s">
        <v>11</v>
      </c>
      <c r="E14" s="36">
        <f t="shared" si="2"/>
        <v>12250647.310000001</v>
      </c>
      <c r="F14" s="36">
        <f>F9-F19-F24</f>
        <v>1843512.8999999997</v>
      </c>
      <c r="G14" s="36">
        <f t="shared" ref="G14:M14" si="5">G9-G19-G24</f>
        <v>2089535.4</v>
      </c>
      <c r="H14" s="36">
        <f t="shared" si="5"/>
        <v>2023472.5999999999</v>
      </c>
      <c r="I14" s="36">
        <f t="shared" si="5"/>
        <v>2467685.5099999998</v>
      </c>
      <c r="J14" s="36">
        <f t="shared" ref="J14" si="6">J9-J19-J24</f>
        <v>1473200.5</v>
      </c>
      <c r="K14" s="36">
        <f t="shared" si="5"/>
        <v>1940751.7</v>
      </c>
      <c r="L14" s="36">
        <f t="shared" si="5"/>
        <v>1909948.3</v>
      </c>
      <c r="M14" s="36">
        <f t="shared" si="5"/>
        <v>1999213.4999999998</v>
      </c>
      <c r="N14" s="172"/>
    </row>
    <row r="15" spans="1:15" x14ac:dyDescent="0.25">
      <c r="A15" s="170"/>
      <c r="B15" s="172"/>
      <c r="C15" s="172"/>
      <c r="D15" s="76" t="s">
        <v>8</v>
      </c>
      <c r="E15" s="36">
        <f t="shared" si="2"/>
        <v>8752760.3900000006</v>
      </c>
      <c r="F15" s="36">
        <f t="shared" ref="F15:M17" si="7">F10-F20-F25</f>
        <v>2898400.2</v>
      </c>
      <c r="G15" s="36">
        <f t="shared" si="7"/>
        <v>2141884.9</v>
      </c>
      <c r="H15" s="36">
        <f t="shared" si="7"/>
        <v>1825900.5000000002</v>
      </c>
      <c r="I15" s="36">
        <f t="shared" si="7"/>
        <v>1130386.79</v>
      </c>
      <c r="J15" s="36">
        <f t="shared" ref="J15" si="8">J10-J20-J25</f>
        <v>591164.60000000009</v>
      </c>
      <c r="K15" s="36">
        <f t="shared" si="7"/>
        <v>1038903.7</v>
      </c>
      <c r="L15" s="36">
        <f t="shared" si="7"/>
        <v>1054354</v>
      </c>
      <c r="M15" s="36">
        <f t="shared" si="7"/>
        <v>488830.8</v>
      </c>
      <c r="N15" s="172"/>
    </row>
    <row r="16" spans="1:15" x14ac:dyDescent="0.25">
      <c r="A16" s="170"/>
      <c r="B16" s="172"/>
      <c r="C16" s="172"/>
      <c r="D16" s="76" t="s">
        <v>9</v>
      </c>
      <c r="E16" s="36">
        <f t="shared" si="2"/>
        <v>500000</v>
      </c>
      <c r="F16" s="36">
        <f t="shared" si="7"/>
        <v>0</v>
      </c>
      <c r="G16" s="36">
        <f t="shared" si="7"/>
        <v>0</v>
      </c>
      <c r="H16" s="36">
        <f t="shared" si="7"/>
        <v>0</v>
      </c>
      <c r="I16" s="36">
        <f t="shared" si="7"/>
        <v>500000</v>
      </c>
      <c r="J16" s="36">
        <f t="shared" ref="J16" si="9">J11-J21-J26</f>
        <v>160848.4</v>
      </c>
      <c r="K16" s="36">
        <f t="shared" si="7"/>
        <v>0</v>
      </c>
      <c r="L16" s="36">
        <f t="shared" si="7"/>
        <v>0</v>
      </c>
      <c r="M16" s="36">
        <f t="shared" si="7"/>
        <v>0</v>
      </c>
      <c r="N16" s="172"/>
    </row>
    <row r="17" spans="1:15" ht="9" customHeight="1" x14ac:dyDescent="0.25">
      <c r="A17" s="170"/>
      <c r="B17" s="172"/>
      <c r="C17" s="172"/>
      <c r="D17" s="76" t="s">
        <v>10</v>
      </c>
      <c r="E17" s="36">
        <f t="shared" si="2"/>
        <v>0</v>
      </c>
      <c r="F17" s="36">
        <f t="shared" si="7"/>
        <v>0</v>
      </c>
      <c r="G17" s="36">
        <f t="shared" si="7"/>
        <v>0</v>
      </c>
      <c r="H17" s="36">
        <f t="shared" si="7"/>
        <v>0</v>
      </c>
      <c r="I17" s="36">
        <f t="shared" si="7"/>
        <v>0</v>
      </c>
      <c r="J17" s="36">
        <f t="shared" ref="J17" si="10">J12-J22-J27</f>
        <v>0</v>
      </c>
      <c r="K17" s="36">
        <f t="shared" si="7"/>
        <v>0</v>
      </c>
      <c r="L17" s="36">
        <f t="shared" si="7"/>
        <v>0</v>
      </c>
      <c r="M17" s="36">
        <f t="shared" si="7"/>
        <v>0</v>
      </c>
      <c r="N17" s="172"/>
    </row>
    <row r="18" spans="1:15" ht="18" customHeight="1" x14ac:dyDescent="0.25">
      <c r="A18" s="170"/>
      <c r="B18" s="172" t="s">
        <v>352</v>
      </c>
      <c r="C18" s="172" t="s">
        <v>534</v>
      </c>
      <c r="D18" s="76" t="s">
        <v>5</v>
      </c>
      <c r="E18" s="36">
        <f t="shared" si="2"/>
        <v>42051.3</v>
      </c>
      <c r="F18" s="36">
        <f>SUM(F19:F22)</f>
        <v>17.8</v>
      </c>
      <c r="G18" s="36">
        <f>SUM(G19:G22)</f>
        <v>0</v>
      </c>
      <c r="H18" s="36">
        <f>SUM(H19:H22)</f>
        <v>0</v>
      </c>
      <c r="I18" s="36">
        <f t="shared" ref="I18:M18" si="11">SUM(I19:I22)</f>
        <v>0</v>
      </c>
      <c r="J18" s="36">
        <f>SUM(J19:J22)</f>
        <v>0</v>
      </c>
      <c r="K18" s="36">
        <f t="shared" si="11"/>
        <v>0</v>
      </c>
      <c r="L18" s="164">
        <v>42033.5</v>
      </c>
      <c r="M18" s="36">
        <f t="shared" si="11"/>
        <v>0</v>
      </c>
      <c r="N18" s="172" t="s">
        <v>198</v>
      </c>
    </row>
    <row r="19" spans="1:15" x14ac:dyDescent="0.25">
      <c r="A19" s="170"/>
      <c r="B19" s="172"/>
      <c r="C19" s="172"/>
      <c r="D19" s="76" t="s">
        <v>11</v>
      </c>
      <c r="E19" s="36">
        <f t="shared" si="2"/>
        <v>42051.3</v>
      </c>
      <c r="F19" s="36">
        <f>F74</f>
        <v>17.8</v>
      </c>
      <c r="G19" s="36">
        <f t="shared" ref="G19:M19" si="12">G74</f>
        <v>0</v>
      </c>
      <c r="H19" s="36">
        <f t="shared" si="12"/>
        <v>0</v>
      </c>
      <c r="I19" s="36">
        <f t="shared" si="12"/>
        <v>0</v>
      </c>
      <c r="J19" s="36">
        <f t="shared" si="12"/>
        <v>0</v>
      </c>
      <c r="K19" s="36">
        <f t="shared" si="12"/>
        <v>0</v>
      </c>
      <c r="L19" s="162">
        <v>42033.5</v>
      </c>
      <c r="M19" s="36">
        <f t="shared" si="12"/>
        <v>0</v>
      </c>
      <c r="N19" s="172"/>
    </row>
    <row r="20" spans="1:15" x14ac:dyDescent="0.25">
      <c r="A20" s="170"/>
      <c r="B20" s="172"/>
      <c r="C20" s="172"/>
      <c r="D20" s="76" t="s">
        <v>8</v>
      </c>
      <c r="E20" s="36">
        <f t="shared" si="2"/>
        <v>0</v>
      </c>
      <c r="F20" s="36">
        <f t="shared" ref="F20:M22" si="13">F75</f>
        <v>0</v>
      </c>
      <c r="G20" s="36">
        <f t="shared" si="13"/>
        <v>0</v>
      </c>
      <c r="H20" s="36">
        <f t="shared" si="13"/>
        <v>0</v>
      </c>
      <c r="I20" s="36">
        <f t="shared" si="13"/>
        <v>0</v>
      </c>
      <c r="J20" s="36">
        <f t="shared" si="13"/>
        <v>0</v>
      </c>
      <c r="K20" s="36">
        <f t="shared" si="13"/>
        <v>0</v>
      </c>
      <c r="L20" s="36">
        <f t="shared" si="13"/>
        <v>0</v>
      </c>
      <c r="M20" s="36">
        <f t="shared" si="13"/>
        <v>0</v>
      </c>
      <c r="N20" s="172"/>
    </row>
    <row r="21" spans="1:15" x14ac:dyDescent="0.25">
      <c r="A21" s="170"/>
      <c r="B21" s="172"/>
      <c r="C21" s="172"/>
      <c r="D21" s="76" t="s">
        <v>9</v>
      </c>
      <c r="E21" s="36">
        <f t="shared" si="2"/>
        <v>0</v>
      </c>
      <c r="F21" s="36">
        <f t="shared" si="13"/>
        <v>0</v>
      </c>
      <c r="G21" s="36">
        <f t="shared" si="13"/>
        <v>0</v>
      </c>
      <c r="H21" s="36">
        <f t="shared" si="13"/>
        <v>0</v>
      </c>
      <c r="I21" s="36">
        <f t="shared" si="13"/>
        <v>0</v>
      </c>
      <c r="J21" s="36">
        <f t="shared" si="13"/>
        <v>0</v>
      </c>
      <c r="K21" s="36">
        <f t="shared" si="13"/>
        <v>0</v>
      </c>
      <c r="L21" s="36">
        <f t="shared" si="13"/>
        <v>0</v>
      </c>
      <c r="M21" s="36">
        <f t="shared" si="13"/>
        <v>0</v>
      </c>
      <c r="N21" s="172"/>
    </row>
    <row r="22" spans="1:15" ht="12.75" customHeight="1" x14ac:dyDescent="0.25">
      <c r="A22" s="170"/>
      <c r="B22" s="172"/>
      <c r="C22" s="172"/>
      <c r="D22" s="76" t="s">
        <v>10</v>
      </c>
      <c r="E22" s="36">
        <f t="shared" si="2"/>
        <v>0</v>
      </c>
      <c r="F22" s="36">
        <f t="shared" si="13"/>
        <v>0</v>
      </c>
      <c r="G22" s="36">
        <f t="shared" si="13"/>
        <v>0</v>
      </c>
      <c r="H22" s="36">
        <f t="shared" si="13"/>
        <v>0</v>
      </c>
      <c r="I22" s="36">
        <f t="shared" si="13"/>
        <v>0</v>
      </c>
      <c r="J22" s="36">
        <f t="shared" si="13"/>
        <v>0</v>
      </c>
      <c r="K22" s="36">
        <f t="shared" si="13"/>
        <v>0</v>
      </c>
      <c r="L22" s="36">
        <f t="shared" si="13"/>
        <v>0</v>
      </c>
      <c r="M22" s="36">
        <f t="shared" si="13"/>
        <v>0</v>
      </c>
      <c r="N22" s="172"/>
    </row>
    <row r="23" spans="1:15" x14ac:dyDescent="0.25">
      <c r="A23" s="170"/>
      <c r="B23" s="172" t="s">
        <v>353</v>
      </c>
      <c r="C23" s="172" t="s">
        <v>6</v>
      </c>
      <c r="D23" s="76" t="s">
        <v>5</v>
      </c>
      <c r="E23" s="36">
        <f t="shared" si="2"/>
        <v>1440</v>
      </c>
      <c r="F23" s="36">
        <f>SUM(F24:F27)</f>
        <v>240</v>
      </c>
      <c r="G23" s="36">
        <f>SUM(G24:G27)</f>
        <v>240</v>
      </c>
      <c r="H23" s="36">
        <f>SUM(H24:H27)</f>
        <v>0</v>
      </c>
      <c r="I23" s="36">
        <f t="shared" ref="I23:M23" si="14">SUM(I24:I27)</f>
        <v>240</v>
      </c>
      <c r="J23" s="36">
        <f>SUM(J24:J27)</f>
        <v>0</v>
      </c>
      <c r="K23" s="36">
        <f t="shared" si="14"/>
        <v>240</v>
      </c>
      <c r="L23" s="36">
        <f t="shared" si="14"/>
        <v>240</v>
      </c>
      <c r="M23" s="36">
        <f t="shared" si="14"/>
        <v>240</v>
      </c>
      <c r="N23" s="172" t="s">
        <v>145</v>
      </c>
    </row>
    <row r="24" spans="1:15" x14ac:dyDescent="0.25">
      <c r="A24" s="170"/>
      <c r="B24" s="172"/>
      <c r="C24" s="172"/>
      <c r="D24" s="76" t="s">
        <v>11</v>
      </c>
      <c r="E24" s="36">
        <f t="shared" si="2"/>
        <v>1440</v>
      </c>
      <c r="F24" s="36">
        <f>F322</f>
        <v>240</v>
      </c>
      <c r="G24" s="36">
        <f t="shared" ref="G24:M24" si="15">G322</f>
        <v>240</v>
      </c>
      <c r="H24" s="36">
        <f t="shared" si="15"/>
        <v>0</v>
      </c>
      <c r="I24" s="36">
        <f t="shared" si="15"/>
        <v>240</v>
      </c>
      <c r="J24" s="36">
        <f t="shared" si="15"/>
        <v>0</v>
      </c>
      <c r="K24" s="36">
        <f t="shared" si="15"/>
        <v>240</v>
      </c>
      <c r="L24" s="36">
        <f t="shared" si="15"/>
        <v>240</v>
      </c>
      <c r="M24" s="36">
        <f t="shared" si="15"/>
        <v>240</v>
      </c>
      <c r="N24" s="172"/>
    </row>
    <row r="25" spans="1:15" x14ac:dyDescent="0.25">
      <c r="A25" s="170"/>
      <c r="B25" s="172"/>
      <c r="C25" s="172"/>
      <c r="D25" s="76" t="s">
        <v>8</v>
      </c>
      <c r="E25" s="36">
        <f t="shared" si="2"/>
        <v>0</v>
      </c>
      <c r="F25" s="36">
        <f t="shared" ref="F25:M27" si="16">F323</f>
        <v>0</v>
      </c>
      <c r="G25" s="36">
        <f t="shared" si="16"/>
        <v>0</v>
      </c>
      <c r="H25" s="36">
        <f t="shared" si="16"/>
        <v>0</v>
      </c>
      <c r="I25" s="36">
        <f t="shared" si="16"/>
        <v>0</v>
      </c>
      <c r="J25" s="36">
        <f t="shared" si="16"/>
        <v>0</v>
      </c>
      <c r="K25" s="36">
        <f t="shared" si="16"/>
        <v>0</v>
      </c>
      <c r="L25" s="36">
        <f t="shared" si="16"/>
        <v>0</v>
      </c>
      <c r="M25" s="36">
        <f t="shared" si="16"/>
        <v>0</v>
      </c>
      <c r="N25" s="172"/>
    </row>
    <row r="26" spans="1:15" x14ac:dyDescent="0.25">
      <c r="A26" s="170"/>
      <c r="B26" s="172"/>
      <c r="C26" s="172"/>
      <c r="D26" s="76" t="s">
        <v>9</v>
      </c>
      <c r="E26" s="36">
        <f t="shared" si="2"/>
        <v>0</v>
      </c>
      <c r="F26" s="36">
        <f t="shared" si="16"/>
        <v>0</v>
      </c>
      <c r="G26" s="36">
        <f t="shared" si="16"/>
        <v>0</v>
      </c>
      <c r="H26" s="36">
        <f t="shared" si="16"/>
        <v>0</v>
      </c>
      <c r="I26" s="36">
        <f t="shared" si="16"/>
        <v>0</v>
      </c>
      <c r="J26" s="36">
        <f t="shared" si="16"/>
        <v>0</v>
      </c>
      <c r="K26" s="36">
        <f t="shared" si="16"/>
        <v>0</v>
      </c>
      <c r="L26" s="36">
        <f t="shared" si="16"/>
        <v>0</v>
      </c>
      <c r="M26" s="36">
        <f t="shared" si="16"/>
        <v>0</v>
      </c>
      <c r="N26" s="172"/>
    </row>
    <row r="27" spans="1:15" x14ac:dyDescent="0.25">
      <c r="A27" s="170"/>
      <c r="B27" s="172"/>
      <c r="C27" s="172"/>
      <c r="D27" s="76" t="s">
        <v>10</v>
      </c>
      <c r="E27" s="36">
        <f t="shared" si="2"/>
        <v>0</v>
      </c>
      <c r="F27" s="36">
        <f t="shared" si="16"/>
        <v>0</v>
      </c>
      <c r="G27" s="36">
        <f t="shared" si="16"/>
        <v>0</v>
      </c>
      <c r="H27" s="36">
        <f t="shared" si="16"/>
        <v>0</v>
      </c>
      <c r="I27" s="36">
        <f t="shared" si="16"/>
        <v>0</v>
      </c>
      <c r="J27" s="36">
        <f t="shared" si="16"/>
        <v>0</v>
      </c>
      <c r="K27" s="36">
        <f t="shared" si="16"/>
        <v>0</v>
      </c>
      <c r="L27" s="36">
        <f t="shared" si="16"/>
        <v>0</v>
      </c>
      <c r="M27" s="36">
        <f t="shared" si="16"/>
        <v>0</v>
      </c>
      <c r="N27" s="172"/>
    </row>
    <row r="28" spans="1:15" s="120" customFormat="1" x14ac:dyDescent="0.25">
      <c r="A28" s="170">
        <v>1</v>
      </c>
      <c r="B28" s="172" t="s">
        <v>24</v>
      </c>
      <c r="C28" s="172" t="s">
        <v>6</v>
      </c>
      <c r="D28" s="160" t="s">
        <v>5</v>
      </c>
      <c r="E28" s="36">
        <f>SUM(E29:E32)</f>
        <v>8097717.9900000002</v>
      </c>
      <c r="F28" s="36">
        <f>SUM(F29:F32)</f>
        <v>2555591</v>
      </c>
      <c r="G28" s="36">
        <f>SUM(G29:G32)</f>
        <v>1847023.5999999999</v>
      </c>
      <c r="H28" s="36">
        <f>SUM(H29:H32)</f>
        <v>1622646.1</v>
      </c>
      <c r="I28" s="36">
        <f t="shared" ref="I28:M28" si="17">SUM(I29:I32)</f>
        <v>1557754.3</v>
      </c>
      <c r="J28" s="36">
        <f>SUM(J29:J32)</f>
        <v>719028.20000000007</v>
      </c>
      <c r="K28" s="36">
        <f t="shared" si="17"/>
        <v>600000</v>
      </c>
      <c r="L28" s="36">
        <f t="shared" si="17"/>
        <v>642033.5</v>
      </c>
      <c r="M28" s="36">
        <f t="shared" si="17"/>
        <v>895315.6</v>
      </c>
      <c r="N28" s="172"/>
      <c r="O28" s="166">
        <f>F28+G28+I28+K28+L28+M28-E28</f>
        <v>9.9999988451600075E-3</v>
      </c>
    </row>
    <row r="29" spans="1:15" s="120" customFormat="1" x14ac:dyDescent="0.25">
      <c r="A29" s="170"/>
      <c r="B29" s="232"/>
      <c r="C29" s="172"/>
      <c r="D29" s="160" t="s">
        <v>11</v>
      </c>
      <c r="E29" s="36">
        <v>988753.7</v>
      </c>
      <c r="F29" s="36">
        <f>F34+F80+F148+F241+F235+F297</f>
        <v>89689.5</v>
      </c>
      <c r="G29" s="36">
        <f t="shared" ref="G29:M32" si="18">G34+G80+G148+G241+G235+G297</f>
        <v>130740.3</v>
      </c>
      <c r="H29" s="36">
        <f t="shared" si="18"/>
        <v>120236</v>
      </c>
      <c r="I29" s="36">
        <f t="shared" si="18"/>
        <v>128632.61</v>
      </c>
      <c r="J29" s="36">
        <f t="shared" si="18"/>
        <v>74631.899999999994</v>
      </c>
      <c r="K29" s="36">
        <f t="shared" si="18"/>
        <v>60000</v>
      </c>
      <c r="L29" s="36">
        <v>102033.5</v>
      </c>
      <c r="M29" s="36">
        <f t="shared" si="18"/>
        <v>477657.8</v>
      </c>
      <c r="N29" s="172"/>
    </row>
    <row r="30" spans="1:15" s="120" customFormat="1" x14ac:dyDescent="0.25">
      <c r="A30" s="170"/>
      <c r="B30" s="232"/>
      <c r="C30" s="172"/>
      <c r="D30" s="160" t="s">
        <v>8</v>
      </c>
      <c r="E30" s="36">
        <f t="shared" ref="E30:E93" si="19">F30+G30+I30+K30+L30+M30</f>
        <v>6608964.29</v>
      </c>
      <c r="F30" s="36">
        <f>F35+F81+F149+F242+F236+F298</f>
        <v>2465901.5</v>
      </c>
      <c r="G30" s="36">
        <f t="shared" si="18"/>
        <v>1716283.2999999998</v>
      </c>
      <c r="H30" s="36">
        <f t="shared" si="18"/>
        <v>1502410.1</v>
      </c>
      <c r="I30" s="36">
        <f t="shared" si="18"/>
        <v>929121.69</v>
      </c>
      <c r="J30" s="36">
        <f t="shared" si="18"/>
        <v>483547.9</v>
      </c>
      <c r="K30" s="36">
        <f t="shared" si="18"/>
        <v>540000</v>
      </c>
      <c r="L30" s="36">
        <f t="shared" si="18"/>
        <v>540000</v>
      </c>
      <c r="M30" s="36">
        <f t="shared" si="18"/>
        <v>417657.8</v>
      </c>
      <c r="N30" s="172"/>
    </row>
    <row r="31" spans="1:15" s="120" customFormat="1" x14ac:dyDescent="0.25">
      <c r="A31" s="170"/>
      <c r="B31" s="232"/>
      <c r="C31" s="172"/>
      <c r="D31" s="160" t="s">
        <v>9</v>
      </c>
      <c r="E31" s="36">
        <f t="shared" si="19"/>
        <v>500000</v>
      </c>
      <c r="F31" s="36">
        <f>F36+F82+F150+F243+F237+F299</f>
        <v>0</v>
      </c>
      <c r="G31" s="36">
        <f t="shared" si="18"/>
        <v>0</v>
      </c>
      <c r="H31" s="36">
        <f t="shared" si="18"/>
        <v>0</v>
      </c>
      <c r="I31" s="36">
        <f t="shared" si="18"/>
        <v>500000</v>
      </c>
      <c r="J31" s="36">
        <f t="shared" si="18"/>
        <v>160848.4</v>
      </c>
      <c r="K31" s="36">
        <f t="shared" si="18"/>
        <v>0</v>
      </c>
      <c r="L31" s="36">
        <f t="shared" si="18"/>
        <v>0</v>
      </c>
      <c r="M31" s="36">
        <f t="shared" si="18"/>
        <v>0</v>
      </c>
      <c r="N31" s="172"/>
    </row>
    <row r="32" spans="1:15" s="120" customFormat="1" x14ac:dyDescent="0.25">
      <c r="A32" s="170"/>
      <c r="B32" s="232"/>
      <c r="C32" s="172"/>
      <c r="D32" s="160" t="s">
        <v>10</v>
      </c>
      <c r="E32" s="36">
        <f t="shared" si="19"/>
        <v>0</v>
      </c>
      <c r="F32" s="36">
        <f>F37+F83+F151+F244+F238+F300</f>
        <v>0</v>
      </c>
      <c r="G32" s="36">
        <f t="shared" si="18"/>
        <v>0</v>
      </c>
      <c r="H32" s="36">
        <f t="shared" si="18"/>
        <v>0</v>
      </c>
      <c r="I32" s="36">
        <f t="shared" si="18"/>
        <v>0</v>
      </c>
      <c r="J32" s="36">
        <f t="shared" si="18"/>
        <v>0</v>
      </c>
      <c r="K32" s="36">
        <f t="shared" si="18"/>
        <v>0</v>
      </c>
      <c r="L32" s="36">
        <f t="shared" si="18"/>
        <v>0</v>
      </c>
      <c r="M32" s="36">
        <f t="shared" si="18"/>
        <v>0</v>
      </c>
      <c r="N32" s="172"/>
    </row>
    <row r="33" spans="1:14" ht="27" customHeight="1" x14ac:dyDescent="0.25">
      <c r="A33" s="170" t="s">
        <v>12</v>
      </c>
      <c r="B33" s="172" t="s">
        <v>70</v>
      </c>
      <c r="C33" s="172" t="s">
        <v>534</v>
      </c>
      <c r="D33" s="149" t="s">
        <v>5</v>
      </c>
      <c r="E33" s="37">
        <f t="shared" si="19"/>
        <v>1750397.2</v>
      </c>
      <c r="F33" s="37">
        <f>SUM(F34:F37)</f>
        <v>1547137.3</v>
      </c>
      <c r="G33" s="37">
        <f>SUM(G34:G37)</f>
        <v>148668.5</v>
      </c>
      <c r="H33" s="37">
        <f>SUM(H34:H37)</f>
        <v>62015.3</v>
      </c>
      <c r="I33" s="37">
        <f t="shared" ref="I33:M33" si="20">SUM(I34:I37)</f>
        <v>12557.9</v>
      </c>
      <c r="J33" s="37">
        <f>SUM(J34:J37)</f>
        <v>0</v>
      </c>
      <c r="K33" s="37">
        <f t="shared" si="20"/>
        <v>0</v>
      </c>
      <c r="L33" s="37">
        <v>42033.5</v>
      </c>
      <c r="M33" s="37">
        <f t="shared" si="20"/>
        <v>0</v>
      </c>
      <c r="N33" s="172" t="s">
        <v>196</v>
      </c>
    </row>
    <row r="34" spans="1:14" ht="27" customHeight="1" x14ac:dyDescent="0.25">
      <c r="A34" s="170"/>
      <c r="B34" s="172"/>
      <c r="C34" s="172"/>
      <c r="D34" s="149" t="s">
        <v>11</v>
      </c>
      <c r="E34" s="37">
        <f t="shared" si="19"/>
        <v>43977.41</v>
      </c>
      <c r="F34" s="37">
        <v>511</v>
      </c>
      <c r="G34" s="37">
        <f>G39+G44+G49+G54+G59+G74+G69+G64</f>
        <v>1307.4000000000001</v>
      </c>
      <c r="H34" s="37">
        <f>H39+H44+H49+H54+H59+H74+H69+H64</f>
        <v>620.20000000000005</v>
      </c>
      <c r="I34" s="37">
        <f>I39+I44+I49+I54+I59+I74+I69+I64</f>
        <v>125.51</v>
      </c>
      <c r="J34" s="37">
        <f>J39+J44+J49+J54+J59+J74+J69+J64</f>
        <v>0</v>
      </c>
      <c r="K34" s="37">
        <f t="shared" ref="K34:M37" si="21">K39+K44</f>
        <v>0</v>
      </c>
      <c r="L34" s="37">
        <v>42033.5</v>
      </c>
      <c r="M34" s="37">
        <f t="shared" si="21"/>
        <v>0</v>
      </c>
      <c r="N34" s="172"/>
    </row>
    <row r="35" spans="1:14" ht="27" customHeight="1" x14ac:dyDescent="0.25">
      <c r="A35" s="170"/>
      <c r="B35" s="172"/>
      <c r="C35" s="172"/>
      <c r="D35" s="149" t="s">
        <v>8</v>
      </c>
      <c r="E35" s="37">
        <f t="shared" si="19"/>
        <v>1706419.79</v>
      </c>
      <c r="F35" s="37">
        <f>F40+F45+F50</f>
        <v>1546626.3</v>
      </c>
      <c r="G35" s="37">
        <f t="shared" ref="G35:J37" si="22">G40+G45+G50+G55+G60+G75+G70+G65</f>
        <v>147361.1</v>
      </c>
      <c r="H35" s="37">
        <f t="shared" si="22"/>
        <v>61395.100000000006</v>
      </c>
      <c r="I35" s="37">
        <f t="shared" si="22"/>
        <v>12432.39</v>
      </c>
      <c r="J35" s="37">
        <f t="shared" si="22"/>
        <v>0</v>
      </c>
      <c r="K35" s="37">
        <f t="shared" si="21"/>
        <v>0</v>
      </c>
      <c r="L35" s="37">
        <f t="shared" si="21"/>
        <v>0</v>
      </c>
      <c r="M35" s="37">
        <f t="shared" si="21"/>
        <v>0</v>
      </c>
      <c r="N35" s="172"/>
    </row>
    <row r="36" spans="1:14" ht="27" customHeight="1" x14ac:dyDescent="0.25">
      <c r="A36" s="170"/>
      <c r="B36" s="172"/>
      <c r="C36" s="172"/>
      <c r="D36" s="149" t="s">
        <v>9</v>
      </c>
      <c r="E36" s="37">
        <f t="shared" si="19"/>
        <v>0</v>
      </c>
      <c r="F36" s="37">
        <f t="shared" ref="F36:F37" si="23">F41+F46</f>
        <v>0</v>
      </c>
      <c r="G36" s="37">
        <f t="shared" si="22"/>
        <v>0</v>
      </c>
      <c r="H36" s="37">
        <f t="shared" si="22"/>
        <v>0</v>
      </c>
      <c r="I36" s="37">
        <f t="shared" si="22"/>
        <v>0</v>
      </c>
      <c r="J36" s="37">
        <f t="shared" si="22"/>
        <v>0</v>
      </c>
      <c r="K36" s="37">
        <f t="shared" si="21"/>
        <v>0</v>
      </c>
      <c r="L36" s="37">
        <f t="shared" si="21"/>
        <v>0</v>
      </c>
      <c r="M36" s="37">
        <f t="shared" si="21"/>
        <v>0</v>
      </c>
      <c r="N36" s="172"/>
    </row>
    <row r="37" spans="1:14" ht="27" customHeight="1" x14ac:dyDescent="0.25">
      <c r="A37" s="170"/>
      <c r="B37" s="172"/>
      <c r="C37" s="172"/>
      <c r="D37" s="149" t="s">
        <v>10</v>
      </c>
      <c r="E37" s="37">
        <f t="shared" si="19"/>
        <v>0</v>
      </c>
      <c r="F37" s="37">
        <f t="shared" si="23"/>
        <v>0</v>
      </c>
      <c r="G37" s="37">
        <f t="shared" si="22"/>
        <v>0</v>
      </c>
      <c r="H37" s="37">
        <f t="shared" si="22"/>
        <v>0</v>
      </c>
      <c r="I37" s="37">
        <f t="shared" si="22"/>
        <v>0</v>
      </c>
      <c r="J37" s="37">
        <f t="shared" si="22"/>
        <v>0</v>
      </c>
      <c r="K37" s="37">
        <f t="shared" si="21"/>
        <v>0</v>
      </c>
      <c r="L37" s="37">
        <f t="shared" si="21"/>
        <v>0</v>
      </c>
      <c r="M37" s="37">
        <f t="shared" si="21"/>
        <v>0</v>
      </c>
      <c r="N37" s="172"/>
    </row>
    <row r="38" spans="1:14" ht="20.25" customHeight="1" x14ac:dyDescent="0.25">
      <c r="A38" s="170" t="s">
        <v>25</v>
      </c>
      <c r="B38" s="171" t="s">
        <v>81</v>
      </c>
      <c r="C38" s="172">
        <v>2023</v>
      </c>
      <c r="D38" s="149" t="s">
        <v>5</v>
      </c>
      <c r="E38" s="37">
        <f t="shared" si="19"/>
        <v>1497796</v>
      </c>
      <c r="F38" s="37">
        <f t="shared" ref="F38:M38" si="24">SUM(F39:F42)</f>
        <v>1497796</v>
      </c>
      <c r="G38" s="37">
        <f t="shared" si="24"/>
        <v>0</v>
      </c>
      <c r="H38" s="37">
        <f t="shared" ref="H38:J38" si="25">SUM(H39:H42)</f>
        <v>0</v>
      </c>
      <c r="I38" s="37">
        <f t="shared" si="24"/>
        <v>0</v>
      </c>
      <c r="J38" s="37">
        <f t="shared" si="25"/>
        <v>0</v>
      </c>
      <c r="K38" s="37">
        <f t="shared" si="24"/>
        <v>0</v>
      </c>
      <c r="L38" s="37">
        <f t="shared" si="24"/>
        <v>0</v>
      </c>
      <c r="M38" s="37">
        <f t="shared" si="24"/>
        <v>0</v>
      </c>
      <c r="N38" s="172" t="s">
        <v>144</v>
      </c>
    </row>
    <row r="39" spans="1:14" ht="27" customHeight="1" x14ac:dyDescent="0.25">
      <c r="A39" s="170"/>
      <c r="B39" s="171"/>
      <c r="C39" s="172"/>
      <c r="D39" s="149" t="s">
        <v>11</v>
      </c>
      <c r="E39" s="37">
        <f t="shared" si="19"/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172"/>
    </row>
    <row r="40" spans="1:14" x14ac:dyDescent="0.25">
      <c r="A40" s="170"/>
      <c r="B40" s="171"/>
      <c r="C40" s="172"/>
      <c r="D40" s="149" t="s">
        <v>8</v>
      </c>
      <c r="E40" s="37">
        <f t="shared" si="19"/>
        <v>1497796</v>
      </c>
      <c r="F40" s="37">
        <v>1497796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172"/>
    </row>
    <row r="41" spans="1:14" ht="18.75" customHeight="1" x14ac:dyDescent="0.25">
      <c r="A41" s="170"/>
      <c r="B41" s="171"/>
      <c r="C41" s="172"/>
      <c r="D41" s="149" t="s">
        <v>9</v>
      </c>
      <c r="E41" s="37">
        <f t="shared" si="19"/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172"/>
    </row>
    <row r="42" spans="1:14" ht="26.25" customHeight="1" x14ac:dyDescent="0.25">
      <c r="A42" s="170"/>
      <c r="B42" s="171"/>
      <c r="C42" s="172"/>
      <c r="D42" s="149" t="s">
        <v>10</v>
      </c>
      <c r="E42" s="37">
        <f t="shared" si="19"/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172"/>
    </row>
    <row r="43" spans="1:14" ht="15" hidden="1" customHeight="1" x14ac:dyDescent="0.25">
      <c r="A43" s="170" t="s">
        <v>35</v>
      </c>
      <c r="B43" s="171"/>
      <c r="C43" s="172"/>
      <c r="D43" s="149" t="s">
        <v>5</v>
      </c>
      <c r="E43" s="37">
        <f t="shared" si="19"/>
        <v>0</v>
      </c>
      <c r="F43" s="37">
        <f t="shared" ref="F43:M43" si="26">SUM(F44:F47)</f>
        <v>0</v>
      </c>
      <c r="G43" s="37">
        <f t="shared" si="26"/>
        <v>0</v>
      </c>
      <c r="H43" s="37"/>
      <c r="I43" s="37">
        <f t="shared" si="26"/>
        <v>0</v>
      </c>
      <c r="J43" s="37"/>
      <c r="K43" s="37">
        <f t="shared" si="26"/>
        <v>0</v>
      </c>
      <c r="L43" s="37">
        <f t="shared" si="26"/>
        <v>0</v>
      </c>
      <c r="M43" s="37">
        <f t="shared" si="26"/>
        <v>0</v>
      </c>
      <c r="N43" s="172"/>
    </row>
    <row r="44" spans="1:14" ht="15" hidden="1" customHeight="1" x14ac:dyDescent="0.25">
      <c r="A44" s="170"/>
      <c r="B44" s="171"/>
      <c r="C44" s="172"/>
      <c r="D44" s="149" t="s">
        <v>11</v>
      </c>
      <c r="E44" s="37">
        <f t="shared" si="19"/>
        <v>0</v>
      </c>
      <c r="F44" s="37">
        <v>0</v>
      </c>
      <c r="G44" s="37">
        <v>0</v>
      </c>
      <c r="H44" s="37"/>
      <c r="I44" s="37">
        <v>0</v>
      </c>
      <c r="J44" s="37"/>
      <c r="K44" s="37">
        <v>0</v>
      </c>
      <c r="L44" s="37">
        <v>0</v>
      </c>
      <c r="M44" s="37">
        <v>0</v>
      </c>
      <c r="N44" s="172"/>
    </row>
    <row r="45" spans="1:14" ht="15" hidden="1" customHeight="1" x14ac:dyDescent="0.25">
      <c r="A45" s="170"/>
      <c r="B45" s="171"/>
      <c r="C45" s="172"/>
      <c r="D45" s="149" t="s">
        <v>8</v>
      </c>
      <c r="E45" s="37">
        <f t="shared" si="19"/>
        <v>0</v>
      </c>
      <c r="F45" s="37">
        <v>0</v>
      </c>
      <c r="G45" s="37">
        <v>0</v>
      </c>
      <c r="H45" s="37"/>
      <c r="I45" s="37">
        <v>0</v>
      </c>
      <c r="J45" s="37"/>
      <c r="K45" s="37">
        <v>0</v>
      </c>
      <c r="L45" s="37">
        <v>0</v>
      </c>
      <c r="M45" s="37">
        <v>0</v>
      </c>
      <c r="N45" s="172"/>
    </row>
    <row r="46" spans="1:14" ht="15" hidden="1" customHeight="1" x14ac:dyDescent="0.25">
      <c r="A46" s="170"/>
      <c r="B46" s="171"/>
      <c r="C46" s="172"/>
      <c r="D46" s="149" t="s">
        <v>9</v>
      </c>
      <c r="E46" s="37">
        <f t="shared" si="19"/>
        <v>0</v>
      </c>
      <c r="F46" s="37">
        <v>0</v>
      </c>
      <c r="G46" s="37">
        <v>0</v>
      </c>
      <c r="H46" s="37"/>
      <c r="I46" s="37">
        <v>0</v>
      </c>
      <c r="J46" s="37"/>
      <c r="K46" s="37">
        <v>0</v>
      </c>
      <c r="L46" s="37">
        <v>0</v>
      </c>
      <c r="M46" s="37">
        <v>0</v>
      </c>
      <c r="N46" s="172"/>
    </row>
    <row r="47" spans="1:14" ht="1.5" hidden="1" customHeight="1" x14ac:dyDescent="0.25">
      <c r="A47" s="170"/>
      <c r="B47" s="171"/>
      <c r="C47" s="172"/>
      <c r="D47" s="149" t="s">
        <v>10</v>
      </c>
      <c r="E47" s="37">
        <f t="shared" si="19"/>
        <v>0</v>
      </c>
      <c r="F47" s="37">
        <v>0</v>
      </c>
      <c r="G47" s="37">
        <v>0</v>
      </c>
      <c r="H47" s="37"/>
      <c r="I47" s="37">
        <v>0</v>
      </c>
      <c r="J47" s="37"/>
      <c r="K47" s="37">
        <v>0</v>
      </c>
      <c r="L47" s="37">
        <v>0</v>
      </c>
      <c r="M47" s="37">
        <v>0</v>
      </c>
      <c r="N47" s="172"/>
    </row>
    <row r="48" spans="1:14" ht="37.5" customHeight="1" x14ac:dyDescent="0.25">
      <c r="A48" s="176" t="s">
        <v>35</v>
      </c>
      <c r="B48" s="171" t="s">
        <v>82</v>
      </c>
      <c r="C48" s="172" t="s">
        <v>69</v>
      </c>
      <c r="D48" s="149" t="s">
        <v>5</v>
      </c>
      <c r="E48" s="37">
        <f t="shared" si="19"/>
        <v>97660.6</v>
      </c>
      <c r="F48" s="37">
        <f t="shared" ref="F48:M48" si="27">SUM(F49:F52)</f>
        <v>48830.3</v>
      </c>
      <c r="G48" s="37">
        <f t="shared" si="27"/>
        <v>48830.3</v>
      </c>
      <c r="H48" s="37">
        <f t="shared" si="27"/>
        <v>48830.3</v>
      </c>
      <c r="I48" s="37">
        <f t="shared" si="27"/>
        <v>0</v>
      </c>
      <c r="J48" s="37">
        <f t="shared" si="27"/>
        <v>0</v>
      </c>
      <c r="K48" s="37">
        <f t="shared" si="27"/>
        <v>0</v>
      </c>
      <c r="L48" s="37">
        <f t="shared" si="27"/>
        <v>0</v>
      </c>
      <c r="M48" s="37">
        <f t="shared" si="27"/>
        <v>0</v>
      </c>
      <c r="N48" s="173" t="s">
        <v>144</v>
      </c>
    </row>
    <row r="49" spans="1:14" ht="37.5" customHeight="1" x14ac:dyDescent="0.25">
      <c r="A49" s="176"/>
      <c r="B49" s="171"/>
      <c r="C49" s="172"/>
      <c r="D49" s="149" t="s">
        <v>11</v>
      </c>
      <c r="E49" s="37">
        <f t="shared" si="19"/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178"/>
    </row>
    <row r="50" spans="1:14" ht="37.5" customHeight="1" x14ac:dyDescent="0.25">
      <c r="A50" s="176"/>
      <c r="B50" s="171"/>
      <c r="C50" s="172"/>
      <c r="D50" s="149" t="s">
        <v>8</v>
      </c>
      <c r="E50" s="37">
        <f t="shared" si="19"/>
        <v>97660.6</v>
      </c>
      <c r="F50" s="37">
        <v>48830.3</v>
      </c>
      <c r="G50" s="37">
        <v>48830.3</v>
      </c>
      <c r="H50" s="37">
        <v>48830.3</v>
      </c>
      <c r="I50" s="37">
        <v>0</v>
      </c>
      <c r="J50" s="37"/>
      <c r="K50" s="37">
        <v>0</v>
      </c>
      <c r="L50" s="37">
        <v>0</v>
      </c>
      <c r="M50" s="37">
        <v>0</v>
      </c>
      <c r="N50" s="178"/>
    </row>
    <row r="51" spans="1:14" ht="37.5" customHeight="1" x14ac:dyDescent="0.25">
      <c r="A51" s="176"/>
      <c r="B51" s="171"/>
      <c r="C51" s="172"/>
      <c r="D51" s="149" t="s">
        <v>9</v>
      </c>
      <c r="E51" s="37">
        <f t="shared" si="19"/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178"/>
    </row>
    <row r="52" spans="1:14" ht="39.75" customHeight="1" x14ac:dyDescent="0.25">
      <c r="A52" s="176"/>
      <c r="B52" s="171"/>
      <c r="C52" s="172"/>
      <c r="D52" s="149" t="s">
        <v>10</v>
      </c>
      <c r="E52" s="37">
        <f t="shared" si="19"/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178"/>
    </row>
    <row r="53" spans="1:14" ht="37.5" customHeight="1" x14ac:dyDescent="0.25">
      <c r="A53" s="176" t="s">
        <v>80</v>
      </c>
      <c r="B53" s="171" t="s">
        <v>84</v>
      </c>
      <c r="C53" s="172" t="s">
        <v>69</v>
      </c>
      <c r="D53" s="149" t="s">
        <v>5</v>
      </c>
      <c r="E53" s="37">
        <f t="shared" si="19"/>
        <v>986.5</v>
      </c>
      <c r="F53" s="37">
        <f t="shared" ref="F53:M53" si="28">SUM(F54:F57)</f>
        <v>493.2</v>
      </c>
      <c r="G53" s="37">
        <f t="shared" si="28"/>
        <v>493.3</v>
      </c>
      <c r="H53" s="37">
        <f t="shared" si="28"/>
        <v>493.3</v>
      </c>
      <c r="I53" s="37">
        <f t="shared" si="28"/>
        <v>0</v>
      </c>
      <c r="J53" s="37">
        <f t="shared" si="28"/>
        <v>0</v>
      </c>
      <c r="K53" s="37">
        <f t="shared" si="28"/>
        <v>0</v>
      </c>
      <c r="L53" s="37">
        <f t="shared" si="28"/>
        <v>0</v>
      </c>
      <c r="M53" s="37">
        <f t="shared" si="28"/>
        <v>0</v>
      </c>
      <c r="N53" s="178"/>
    </row>
    <row r="54" spans="1:14" ht="37.5" customHeight="1" x14ac:dyDescent="0.25">
      <c r="A54" s="176"/>
      <c r="B54" s="171"/>
      <c r="C54" s="172"/>
      <c r="D54" s="149" t="s">
        <v>11</v>
      </c>
      <c r="E54" s="37">
        <f t="shared" si="19"/>
        <v>986.5</v>
      </c>
      <c r="F54" s="37">
        <v>493.2</v>
      </c>
      <c r="G54" s="37">
        <v>493.3</v>
      </c>
      <c r="H54" s="37">
        <v>493.3</v>
      </c>
      <c r="I54" s="37">
        <v>0</v>
      </c>
      <c r="J54" s="37"/>
      <c r="K54" s="37">
        <v>0</v>
      </c>
      <c r="L54" s="37">
        <v>0</v>
      </c>
      <c r="M54" s="37">
        <v>0</v>
      </c>
      <c r="N54" s="178"/>
    </row>
    <row r="55" spans="1:14" ht="37.5" customHeight="1" x14ac:dyDescent="0.25">
      <c r="A55" s="176"/>
      <c r="B55" s="171"/>
      <c r="C55" s="172"/>
      <c r="D55" s="149" t="s">
        <v>8</v>
      </c>
      <c r="E55" s="37">
        <f t="shared" si="19"/>
        <v>0</v>
      </c>
      <c r="F55" s="37"/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178"/>
    </row>
    <row r="56" spans="1:14" ht="46.5" customHeight="1" x14ac:dyDescent="0.25">
      <c r="A56" s="176"/>
      <c r="B56" s="171"/>
      <c r="C56" s="172"/>
      <c r="D56" s="149" t="s">
        <v>9</v>
      </c>
      <c r="E56" s="37">
        <f t="shared" si="19"/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178"/>
    </row>
    <row r="57" spans="1:14" ht="49.5" customHeight="1" x14ac:dyDescent="0.25">
      <c r="A57" s="176"/>
      <c r="B57" s="171"/>
      <c r="C57" s="172"/>
      <c r="D57" s="149" t="s">
        <v>10</v>
      </c>
      <c r="E57" s="37">
        <f t="shared" si="19"/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175"/>
    </row>
    <row r="58" spans="1:14" ht="47.25" customHeight="1" x14ac:dyDescent="0.25">
      <c r="A58" s="176" t="s">
        <v>83</v>
      </c>
      <c r="B58" s="201" t="s">
        <v>459</v>
      </c>
      <c r="C58" s="173" t="s">
        <v>441</v>
      </c>
      <c r="D58" s="149" t="s">
        <v>5</v>
      </c>
      <c r="E58" s="37">
        <f t="shared" si="19"/>
        <v>93032.39</v>
      </c>
      <c r="F58" s="37">
        <v>0</v>
      </c>
      <c r="G58" s="37">
        <f>SUM(G59:G62)</f>
        <v>80600</v>
      </c>
      <c r="H58" s="37">
        <f>SUM(H59:H62)</f>
        <v>12564.8</v>
      </c>
      <c r="I58" s="37">
        <f>SUM(I59:I62)</f>
        <v>12432.39</v>
      </c>
      <c r="J58" s="37">
        <f>SUM(J59:J62)</f>
        <v>0</v>
      </c>
      <c r="K58" s="37">
        <v>0</v>
      </c>
      <c r="L58" s="37">
        <v>0</v>
      </c>
      <c r="M58" s="37">
        <v>0</v>
      </c>
      <c r="N58" s="185" t="s">
        <v>144</v>
      </c>
    </row>
    <row r="59" spans="1:14" ht="49.5" customHeight="1" x14ac:dyDescent="0.25">
      <c r="A59" s="176"/>
      <c r="B59" s="202"/>
      <c r="C59" s="174"/>
      <c r="D59" s="149" t="s">
        <v>11</v>
      </c>
      <c r="E59" s="37">
        <f t="shared" si="19"/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178"/>
    </row>
    <row r="60" spans="1:14" ht="48" customHeight="1" x14ac:dyDescent="0.25">
      <c r="A60" s="176"/>
      <c r="B60" s="202"/>
      <c r="C60" s="174"/>
      <c r="D60" s="149" t="s">
        <v>8</v>
      </c>
      <c r="E60" s="37">
        <f t="shared" si="19"/>
        <v>93032.39</v>
      </c>
      <c r="F60" s="37">
        <v>0</v>
      </c>
      <c r="G60" s="37">
        <v>80600</v>
      </c>
      <c r="H60" s="37">
        <v>12564.8</v>
      </c>
      <c r="I60" s="37">
        <f>12432.4-0.01</f>
        <v>12432.39</v>
      </c>
      <c r="J60" s="37"/>
      <c r="K60" s="37">
        <v>0</v>
      </c>
      <c r="L60" s="37">
        <v>0</v>
      </c>
      <c r="M60" s="37">
        <v>0</v>
      </c>
      <c r="N60" s="178"/>
    </row>
    <row r="61" spans="1:14" ht="27" customHeight="1" x14ac:dyDescent="0.25">
      <c r="A61" s="176"/>
      <c r="B61" s="202"/>
      <c r="C61" s="174"/>
      <c r="D61" s="149" t="s">
        <v>9</v>
      </c>
      <c r="E61" s="37">
        <f t="shared" si="19"/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178"/>
    </row>
    <row r="62" spans="1:14" ht="23.25" customHeight="1" x14ac:dyDescent="0.25">
      <c r="A62" s="176"/>
      <c r="B62" s="203"/>
      <c r="C62" s="184"/>
      <c r="D62" s="149" t="s">
        <v>10</v>
      </c>
      <c r="E62" s="37">
        <f t="shared" si="19"/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178"/>
    </row>
    <row r="63" spans="1:14" ht="30" customHeight="1" x14ac:dyDescent="0.25">
      <c r="A63" s="176" t="s">
        <v>368</v>
      </c>
      <c r="B63" s="201" t="s">
        <v>458</v>
      </c>
      <c r="C63" s="173" t="s">
        <v>441</v>
      </c>
      <c r="D63" s="149" t="s">
        <v>5</v>
      </c>
      <c r="E63" s="37">
        <f t="shared" si="19"/>
        <v>939.61</v>
      </c>
      <c r="F63" s="37">
        <v>0</v>
      </c>
      <c r="G63" s="37">
        <f>SUM(G64:G67)</f>
        <v>814.1</v>
      </c>
      <c r="H63" s="37">
        <f>SUM(H64:H67)</f>
        <v>126.9</v>
      </c>
      <c r="I63" s="37">
        <f>SUM(I64:I67)</f>
        <v>125.51</v>
      </c>
      <c r="J63" s="37">
        <f>SUM(J64:J67)</f>
        <v>0</v>
      </c>
      <c r="K63" s="37">
        <v>0</v>
      </c>
      <c r="L63" s="37">
        <v>0</v>
      </c>
      <c r="M63" s="37">
        <v>0</v>
      </c>
      <c r="N63" s="178"/>
    </row>
    <row r="64" spans="1:14" ht="42" customHeight="1" x14ac:dyDescent="0.25">
      <c r="A64" s="176"/>
      <c r="B64" s="202"/>
      <c r="C64" s="174"/>
      <c r="D64" s="149" t="s">
        <v>11</v>
      </c>
      <c r="E64" s="37">
        <f t="shared" si="19"/>
        <v>939.61</v>
      </c>
      <c r="F64" s="37">
        <v>0</v>
      </c>
      <c r="G64" s="37">
        <v>814.1</v>
      </c>
      <c r="H64" s="37">
        <v>126.9</v>
      </c>
      <c r="I64" s="37">
        <f>125.5+0.01</f>
        <v>125.51</v>
      </c>
      <c r="J64" s="37">
        <v>0</v>
      </c>
      <c r="K64" s="37">
        <v>0</v>
      </c>
      <c r="L64" s="37">
        <v>0</v>
      </c>
      <c r="M64" s="37">
        <v>0</v>
      </c>
      <c r="N64" s="178"/>
    </row>
    <row r="65" spans="1:14" ht="40.5" customHeight="1" x14ac:dyDescent="0.25">
      <c r="A65" s="176"/>
      <c r="B65" s="202"/>
      <c r="C65" s="174"/>
      <c r="D65" s="149" t="s">
        <v>8</v>
      </c>
      <c r="E65" s="37">
        <f t="shared" si="19"/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178"/>
    </row>
    <row r="66" spans="1:14" ht="42.75" customHeight="1" x14ac:dyDescent="0.25">
      <c r="A66" s="176"/>
      <c r="B66" s="202"/>
      <c r="C66" s="174"/>
      <c r="D66" s="149" t="s">
        <v>9</v>
      </c>
      <c r="E66" s="37">
        <f t="shared" si="19"/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178"/>
    </row>
    <row r="67" spans="1:14" ht="51" customHeight="1" x14ac:dyDescent="0.25">
      <c r="A67" s="176"/>
      <c r="B67" s="203"/>
      <c r="C67" s="184"/>
      <c r="D67" s="149" t="s">
        <v>10</v>
      </c>
      <c r="E67" s="37">
        <f t="shared" si="19"/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178"/>
    </row>
    <row r="68" spans="1:14" ht="43.5" customHeight="1" x14ac:dyDescent="0.25">
      <c r="A68" s="176" t="s">
        <v>369</v>
      </c>
      <c r="B68" s="201" t="s">
        <v>457</v>
      </c>
      <c r="C68" s="173">
        <v>2024</v>
      </c>
      <c r="D68" s="149" t="s">
        <v>5</v>
      </c>
      <c r="E68" s="37">
        <f t="shared" si="19"/>
        <v>17930.8</v>
      </c>
      <c r="F68" s="37">
        <v>0</v>
      </c>
      <c r="G68" s="37">
        <f>SUM(G69:G72)</f>
        <v>17930.8</v>
      </c>
      <c r="H68" s="37">
        <f>SUM(H69:H72)</f>
        <v>0</v>
      </c>
      <c r="I68" s="37">
        <v>0</v>
      </c>
      <c r="J68" s="37">
        <f>SUM(J69:J72)</f>
        <v>0</v>
      </c>
      <c r="K68" s="37">
        <v>0</v>
      </c>
      <c r="L68" s="37">
        <v>0</v>
      </c>
      <c r="M68" s="37">
        <v>0</v>
      </c>
      <c r="N68" s="178"/>
    </row>
    <row r="69" spans="1:14" ht="45.75" customHeight="1" x14ac:dyDescent="0.25">
      <c r="A69" s="176"/>
      <c r="B69" s="202"/>
      <c r="C69" s="174"/>
      <c r="D69" s="149" t="s">
        <v>11</v>
      </c>
      <c r="E69" s="37">
        <f t="shared" si="19"/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178"/>
    </row>
    <row r="70" spans="1:14" ht="33.75" customHeight="1" x14ac:dyDescent="0.25">
      <c r="A70" s="176"/>
      <c r="B70" s="202"/>
      <c r="C70" s="174"/>
      <c r="D70" s="149" t="s">
        <v>8</v>
      </c>
      <c r="E70" s="37">
        <f t="shared" si="19"/>
        <v>17930.8</v>
      </c>
      <c r="F70" s="37">
        <v>0</v>
      </c>
      <c r="G70" s="37">
        <v>17930.8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178"/>
    </row>
    <row r="71" spans="1:14" ht="33.75" customHeight="1" x14ac:dyDescent="0.25">
      <c r="A71" s="176"/>
      <c r="B71" s="202"/>
      <c r="C71" s="174"/>
      <c r="D71" s="149" t="s">
        <v>9</v>
      </c>
      <c r="E71" s="37">
        <f t="shared" si="19"/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178"/>
    </row>
    <row r="72" spans="1:14" ht="45" customHeight="1" x14ac:dyDescent="0.25">
      <c r="A72" s="176"/>
      <c r="B72" s="203"/>
      <c r="C72" s="184"/>
      <c r="D72" s="149" t="s">
        <v>10</v>
      </c>
      <c r="E72" s="37">
        <f t="shared" si="19"/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175"/>
    </row>
    <row r="73" spans="1:14" ht="14.25" customHeight="1" x14ac:dyDescent="0.25">
      <c r="A73" s="176" t="s">
        <v>370</v>
      </c>
      <c r="B73" s="171" t="s">
        <v>197</v>
      </c>
      <c r="C73" s="172" t="s">
        <v>534</v>
      </c>
      <c r="D73" s="149" t="s">
        <v>5</v>
      </c>
      <c r="E73" s="37">
        <f t="shared" si="19"/>
        <v>42051.3</v>
      </c>
      <c r="F73" s="37">
        <f t="shared" ref="F73:M73" si="29">SUM(F74:F77)</f>
        <v>17.8</v>
      </c>
      <c r="G73" s="37">
        <f t="shared" si="29"/>
        <v>0</v>
      </c>
      <c r="H73" s="37">
        <f t="shared" si="29"/>
        <v>0</v>
      </c>
      <c r="I73" s="37">
        <f t="shared" si="29"/>
        <v>0</v>
      </c>
      <c r="J73" s="37">
        <f t="shared" si="29"/>
        <v>0</v>
      </c>
      <c r="K73" s="37">
        <f t="shared" si="29"/>
        <v>0</v>
      </c>
      <c r="L73" s="164">
        <v>42033.5</v>
      </c>
      <c r="M73" s="37">
        <f t="shared" si="29"/>
        <v>0</v>
      </c>
      <c r="N73" s="178" t="s">
        <v>198</v>
      </c>
    </row>
    <row r="74" spans="1:14" x14ac:dyDescent="0.25">
      <c r="A74" s="176"/>
      <c r="B74" s="171"/>
      <c r="C74" s="172"/>
      <c r="D74" s="149" t="s">
        <v>11</v>
      </c>
      <c r="E74" s="37">
        <f t="shared" si="19"/>
        <v>42051.3</v>
      </c>
      <c r="F74" s="37">
        <f>F78</f>
        <v>17.8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164">
        <v>42033.5</v>
      </c>
      <c r="M74" s="37">
        <v>0</v>
      </c>
      <c r="N74" s="178"/>
    </row>
    <row r="75" spans="1:14" x14ac:dyDescent="0.25">
      <c r="A75" s="176"/>
      <c r="B75" s="171"/>
      <c r="C75" s="172"/>
      <c r="D75" s="149" t="s">
        <v>8</v>
      </c>
      <c r="E75" s="37">
        <f t="shared" si="19"/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178"/>
    </row>
    <row r="76" spans="1:14" x14ac:dyDescent="0.25">
      <c r="A76" s="176"/>
      <c r="B76" s="171"/>
      <c r="C76" s="172"/>
      <c r="D76" s="149" t="s">
        <v>9</v>
      </c>
      <c r="E76" s="37">
        <f t="shared" si="19"/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178"/>
    </row>
    <row r="77" spans="1:14" x14ac:dyDescent="0.25">
      <c r="A77" s="176"/>
      <c r="B77" s="171"/>
      <c r="C77" s="172"/>
      <c r="D77" s="149" t="s">
        <v>10</v>
      </c>
      <c r="E77" s="37">
        <f t="shared" si="19"/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178"/>
    </row>
    <row r="78" spans="1:14" ht="75.75" customHeight="1" x14ac:dyDescent="0.25">
      <c r="A78" s="145" t="s">
        <v>371</v>
      </c>
      <c r="B78" s="152" t="s">
        <v>107</v>
      </c>
      <c r="C78" s="149">
        <v>2023</v>
      </c>
      <c r="D78" s="149" t="s">
        <v>11</v>
      </c>
      <c r="E78" s="37">
        <f t="shared" si="19"/>
        <v>17.8</v>
      </c>
      <c r="F78" s="37">
        <v>17.8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178"/>
    </row>
    <row r="79" spans="1:14" ht="27.75" customHeight="1" x14ac:dyDescent="0.25">
      <c r="A79" s="170" t="s">
        <v>13</v>
      </c>
      <c r="B79" s="171" t="s">
        <v>26</v>
      </c>
      <c r="C79" s="172" t="s">
        <v>6</v>
      </c>
      <c r="D79" s="149" t="s">
        <v>5</v>
      </c>
      <c r="E79" s="37">
        <f t="shared" si="19"/>
        <v>793949</v>
      </c>
      <c r="F79" s="37">
        <f t="shared" ref="F79:M79" si="30">SUM(F80:F83)</f>
        <v>150775.1</v>
      </c>
      <c r="G79" s="37">
        <f t="shared" si="30"/>
        <v>395976.9</v>
      </c>
      <c r="H79" s="37">
        <f t="shared" si="30"/>
        <v>303340.90000000002</v>
      </c>
      <c r="I79" s="37">
        <f t="shared" si="30"/>
        <v>96997</v>
      </c>
      <c r="J79" s="37">
        <f t="shared" si="30"/>
        <v>3659.6</v>
      </c>
      <c r="K79" s="37">
        <f t="shared" si="30"/>
        <v>0</v>
      </c>
      <c r="L79" s="37">
        <f t="shared" si="30"/>
        <v>0</v>
      </c>
      <c r="M79" s="37">
        <f t="shared" si="30"/>
        <v>150200</v>
      </c>
      <c r="N79" s="172" t="s">
        <v>144</v>
      </c>
    </row>
    <row r="80" spans="1:14" ht="27.75" customHeight="1" x14ac:dyDescent="0.25">
      <c r="A80" s="170"/>
      <c r="B80" s="171"/>
      <c r="C80" s="172"/>
      <c r="D80" s="149" t="s">
        <v>11</v>
      </c>
      <c r="E80" s="37">
        <f t="shared" si="19"/>
        <v>138451.79999999999</v>
      </c>
      <c r="F80" s="37">
        <f>F85+F93+F101+F107+F113+F127+F137+F143</f>
        <v>19255.900000000001</v>
      </c>
      <c r="G80" s="37">
        <f t="shared" ref="G80:M83" si="31">G85+G93+G101+G107+G113+G127+G137+G143</f>
        <v>34632.400000000001</v>
      </c>
      <c r="H80" s="37">
        <f t="shared" si="31"/>
        <v>32488.400000000001</v>
      </c>
      <c r="I80" s="37">
        <f t="shared" si="31"/>
        <v>9463.5</v>
      </c>
      <c r="J80" s="37">
        <f t="shared" si="31"/>
        <v>3659.6</v>
      </c>
      <c r="K80" s="37">
        <f t="shared" si="31"/>
        <v>0</v>
      </c>
      <c r="L80" s="37">
        <f t="shared" si="31"/>
        <v>0</v>
      </c>
      <c r="M80" s="37">
        <f t="shared" si="31"/>
        <v>75100</v>
      </c>
      <c r="N80" s="172"/>
    </row>
    <row r="81" spans="1:14" ht="27.75" customHeight="1" x14ac:dyDescent="0.25">
      <c r="A81" s="170"/>
      <c r="B81" s="171"/>
      <c r="C81" s="172"/>
      <c r="D81" s="149" t="s">
        <v>8</v>
      </c>
      <c r="E81" s="37">
        <f t="shared" si="19"/>
        <v>655497.19999999995</v>
      </c>
      <c r="F81" s="37">
        <f>F86+F94+F102+F108+F114+F128+F138+F144</f>
        <v>131519.20000000001</v>
      </c>
      <c r="G81" s="37">
        <f t="shared" si="31"/>
        <v>361344.5</v>
      </c>
      <c r="H81" s="37">
        <f t="shared" si="31"/>
        <v>270852.5</v>
      </c>
      <c r="I81" s="37">
        <f t="shared" si="31"/>
        <v>87533.5</v>
      </c>
      <c r="J81" s="37">
        <f t="shared" si="31"/>
        <v>0</v>
      </c>
      <c r="K81" s="37">
        <f t="shared" si="31"/>
        <v>0</v>
      </c>
      <c r="L81" s="37">
        <f t="shared" si="31"/>
        <v>0</v>
      </c>
      <c r="M81" s="37">
        <f t="shared" si="31"/>
        <v>75100</v>
      </c>
      <c r="N81" s="172"/>
    </row>
    <row r="82" spans="1:14" ht="27.75" customHeight="1" x14ac:dyDescent="0.25">
      <c r="A82" s="170"/>
      <c r="B82" s="171"/>
      <c r="C82" s="172"/>
      <c r="D82" s="149" t="s">
        <v>9</v>
      </c>
      <c r="E82" s="37">
        <f t="shared" si="19"/>
        <v>0</v>
      </c>
      <c r="F82" s="37">
        <f>F87+F95+F103+F109+F115+F129+F139+F145</f>
        <v>0</v>
      </c>
      <c r="G82" s="37">
        <f t="shared" si="31"/>
        <v>0</v>
      </c>
      <c r="H82" s="37">
        <f t="shared" si="31"/>
        <v>0</v>
      </c>
      <c r="I82" s="37">
        <f t="shared" si="31"/>
        <v>0</v>
      </c>
      <c r="J82" s="37">
        <f t="shared" si="31"/>
        <v>0</v>
      </c>
      <c r="K82" s="37">
        <f t="shared" si="31"/>
        <v>0</v>
      </c>
      <c r="L82" s="37">
        <f t="shared" si="31"/>
        <v>0</v>
      </c>
      <c r="M82" s="37">
        <f t="shared" si="31"/>
        <v>0</v>
      </c>
      <c r="N82" s="172"/>
    </row>
    <row r="83" spans="1:14" ht="27.75" customHeight="1" x14ac:dyDescent="0.25">
      <c r="A83" s="170"/>
      <c r="B83" s="171"/>
      <c r="C83" s="172"/>
      <c r="D83" s="149" t="s">
        <v>10</v>
      </c>
      <c r="E83" s="37">
        <f t="shared" si="19"/>
        <v>0</v>
      </c>
      <c r="F83" s="37">
        <f>F88+F96+F104+F110+F116+F130+F140+F146</f>
        <v>0</v>
      </c>
      <c r="G83" s="37">
        <f t="shared" si="31"/>
        <v>0</v>
      </c>
      <c r="H83" s="37">
        <f t="shared" si="31"/>
        <v>0</v>
      </c>
      <c r="I83" s="37">
        <f t="shared" si="31"/>
        <v>0</v>
      </c>
      <c r="J83" s="37">
        <f t="shared" si="31"/>
        <v>0</v>
      </c>
      <c r="K83" s="37">
        <f t="shared" si="31"/>
        <v>0</v>
      </c>
      <c r="L83" s="37">
        <f t="shared" si="31"/>
        <v>0</v>
      </c>
      <c r="M83" s="37">
        <f t="shared" si="31"/>
        <v>0</v>
      </c>
      <c r="N83" s="172"/>
    </row>
    <row r="84" spans="1:14" ht="19.5" customHeight="1" x14ac:dyDescent="0.25">
      <c r="A84" s="170" t="s">
        <v>27</v>
      </c>
      <c r="B84" s="172" t="s">
        <v>531</v>
      </c>
      <c r="C84" s="172" t="s">
        <v>6</v>
      </c>
      <c r="D84" s="149" t="s">
        <v>5</v>
      </c>
      <c r="E84" s="37">
        <f t="shared" si="19"/>
        <v>128915.3</v>
      </c>
      <c r="F84" s="37">
        <f t="shared" ref="F84:M84" si="32">SUM(F85:F88)</f>
        <v>19182.900000000001</v>
      </c>
      <c r="G84" s="37">
        <f t="shared" si="32"/>
        <v>34632.400000000001</v>
      </c>
      <c r="H84" s="37">
        <f t="shared" ref="H84:J84" si="33">SUM(H85:H88)</f>
        <v>32488.400000000001</v>
      </c>
      <c r="I84" s="37">
        <f t="shared" si="32"/>
        <v>0</v>
      </c>
      <c r="J84" s="37">
        <f t="shared" si="33"/>
        <v>0</v>
      </c>
      <c r="K84" s="37">
        <f t="shared" si="32"/>
        <v>0</v>
      </c>
      <c r="L84" s="37">
        <f t="shared" si="32"/>
        <v>0</v>
      </c>
      <c r="M84" s="37">
        <f t="shared" si="32"/>
        <v>75100</v>
      </c>
      <c r="N84" s="173" t="s">
        <v>144</v>
      </c>
    </row>
    <row r="85" spans="1:14" ht="25.5" customHeight="1" x14ac:dyDescent="0.25">
      <c r="A85" s="170"/>
      <c r="B85" s="172"/>
      <c r="C85" s="172"/>
      <c r="D85" s="149" t="s">
        <v>11</v>
      </c>
      <c r="E85" s="37">
        <f t="shared" si="19"/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174"/>
    </row>
    <row r="86" spans="1:14" ht="36" customHeight="1" x14ac:dyDescent="0.25">
      <c r="A86" s="170"/>
      <c r="B86" s="172"/>
      <c r="C86" s="172"/>
      <c r="D86" s="149" t="s">
        <v>8</v>
      </c>
      <c r="E86" s="37">
        <f t="shared" si="19"/>
        <v>128915.3</v>
      </c>
      <c r="F86" s="37">
        <f>F89+F91</f>
        <v>19182.900000000001</v>
      </c>
      <c r="G86" s="37">
        <f>G89+G90+G91</f>
        <v>34632.400000000001</v>
      </c>
      <c r="H86" s="37">
        <f>H89+H90+H91</f>
        <v>32488.400000000001</v>
      </c>
      <c r="I86" s="37">
        <v>0</v>
      </c>
      <c r="J86" s="37">
        <f>J89+J90+J91</f>
        <v>0</v>
      </c>
      <c r="K86" s="37">
        <v>0</v>
      </c>
      <c r="L86" s="37">
        <v>0</v>
      </c>
      <c r="M86" s="37">
        <v>75100</v>
      </c>
      <c r="N86" s="174"/>
    </row>
    <row r="87" spans="1:14" ht="25.5" customHeight="1" x14ac:dyDescent="0.25">
      <c r="A87" s="170"/>
      <c r="B87" s="172"/>
      <c r="C87" s="172"/>
      <c r="D87" s="149" t="s">
        <v>9</v>
      </c>
      <c r="E87" s="37">
        <f t="shared" si="19"/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174"/>
    </row>
    <row r="88" spans="1:14" ht="36" customHeight="1" x14ac:dyDescent="0.25">
      <c r="A88" s="170"/>
      <c r="B88" s="172"/>
      <c r="C88" s="172"/>
      <c r="D88" s="149" t="s">
        <v>10</v>
      </c>
      <c r="E88" s="37">
        <f t="shared" si="19"/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174"/>
    </row>
    <row r="89" spans="1:14" ht="102" customHeight="1" x14ac:dyDescent="0.25">
      <c r="A89" s="151" t="s">
        <v>85</v>
      </c>
      <c r="B89" s="149" t="s">
        <v>203</v>
      </c>
      <c r="C89" s="149" t="s">
        <v>69</v>
      </c>
      <c r="D89" s="149" t="s">
        <v>8</v>
      </c>
      <c r="E89" s="37">
        <f t="shared" si="19"/>
        <v>27207</v>
      </c>
      <c r="F89" s="37">
        <v>16013.4</v>
      </c>
      <c r="G89" s="37">
        <v>11193.6</v>
      </c>
      <c r="H89" s="37">
        <v>11193.5</v>
      </c>
      <c r="I89" s="37">
        <v>0</v>
      </c>
      <c r="J89" s="37"/>
      <c r="K89" s="37">
        <v>0</v>
      </c>
      <c r="L89" s="37">
        <v>0</v>
      </c>
      <c r="M89" s="38">
        <v>0</v>
      </c>
      <c r="N89" s="174"/>
    </row>
    <row r="90" spans="1:14" ht="102" customHeight="1" x14ac:dyDescent="0.25">
      <c r="A90" s="151" t="s">
        <v>204</v>
      </c>
      <c r="B90" s="149" t="s">
        <v>187</v>
      </c>
      <c r="C90" s="149">
        <v>2024</v>
      </c>
      <c r="D90" s="149" t="s">
        <v>8</v>
      </c>
      <c r="E90" s="37">
        <f t="shared" si="19"/>
        <v>23438.799999999999</v>
      </c>
      <c r="F90" s="37">
        <v>0</v>
      </c>
      <c r="G90" s="37">
        <v>23438.799999999999</v>
      </c>
      <c r="H90" s="37">
        <v>21294.9</v>
      </c>
      <c r="I90" s="37">
        <v>0</v>
      </c>
      <c r="J90" s="37"/>
      <c r="K90" s="37">
        <v>0</v>
      </c>
      <c r="L90" s="37">
        <v>0</v>
      </c>
      <c r="M90" s="38">
        <v>0</v>
      </c>
      <c r="N90" s="174"/>
    </row>
    <row r="91" spans="1:14" ht="72" x14ac:dyDescent="0.25">
      <c r="A91" s="151" t="s">
        <v>205</v>
      </c>
      <c r="B91" s="149" t="s">
        <v>160</v>
      </c>
      <c r="C91" s="149">
        <v>2023</v>
      </c>
      <c r="D91" s="149" t="s">
        <v>8</v>
      </c>
      <c r="E91" s="37">
        <f t="shared" si="19"/>
        <v>3169.5</v>
      </c>
      <c r="F91" s="37">
        <v>3169.5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174"/>
    </row>
    <row r="92" spans="1:14" ht="37.5" customHeight="1" x14ac:dyDescent="0.25">
      <c r="A92" s="170" t="s">
        <v>28</v>
      </c>
      <c r="B92" s="172" t="s">
        <v>532</v>
      </c>
      <c r="C92" s="172" t="s">
        <v>6</v>
      </c>
      <c r="D92" s="149" t="s">
        <v>5</v>
      </c>
      <c r="E92" s="37">
        <f t="shared" si="19"/>
        <v>128915.3</v>
      </c>
      <c r="F92" s="37">
        <f t="shared" ref="F92:M92" si="34">SUM(F93:F96)</f>
        <v>19182.900000000001</v>
      </c>
      <c r="G92" s="37">
        <f t="shared" si="34"/>
        <v>34632.400000000001</v>
      </c>
      <c r="H92" s="37">
        <f t="shared" ref="H92:J92" si="35">SUM(H93:H96)</f>
        <v>32488.400000000001</v>
      </c>
      <c r="I92" s="37">
        <f t="shared" si="34"/>
        <v>0</v>
      </c>
      <c r="J92" s="37">
        <f t="shared" si="35"/>
        <v>0</v>
      </c>
      <c r="K92" s="37">
        <f t="shared" si="34"/>
        <v>0</v>
      </c>
      <c r="L92" s="37">
        <f t="shared" si="34"/>
        <v>0</v>
      </c>
      <c r="M92" s="37">
        <f t="shared" si="34"/>
        <v>75100</v>
      </c>
      <c r="N92" s="174"/>
    </row>
    <row r="93" spans="1:14" ht="30" customHeight="1" x14ac:dyDescent="0.25">
      <c r="A93" s="170"/>
      <c r="B93" s="172"/>
      <c r="C93" s="172"/>
      <c r="D93" s="149" t="s">
        <v>11</v>
      </c>
      <c r="E93" s="37">
        <f t="shared" si="19"/>
        <v>128915.3</v>
      </c>
      <c r="F93" s="37">
        <f>F97+F99</f>
        <v>19182.900000000001</v>
      </c>
      <c r="G93" s="37">
        <f>G97+G98+G99</f>
        <v>34632.400000000001</v>
      </c>
      <c r="H93" s="37">
        <f>H97+H98+H99</f>
        <v>32488.400000000001</v>
      </c>
      <c r="I93" s="37">
        <v>0</v>
      </c>
      <c r="J93" s="37">
        <f>J97+J98+J99</f>
        <v>0</v>
      </c>
      <c r="K93" s="37">
        <v>0</v>
      </c>
      <c r="L93" s="37">
        <v>0</v>
      </c>
      <c r="M93" s="37">
        <v>75100</v>
      </c>
      <c r="N93" s="174"/>
    </row>
    <row r="94" spans="1:14" ht="42.75" customHeight="1" x14ac:dyDescent="0.25">
      <c r="A94" s="170"/>
      <c r="B94" s="172"/>
      <c r="C94" s="172"/>
      <c r="D94" s="149" t="s">
        <v>8</v>
      </c>
      <c r="E94" s="37">
        <f t="shared" ref="E94:E151" si="36">F94+G94+I94+K94+L94+M94</f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174"/>
    </row>
    <row r="95" spans="1:14" ht="42.75" customHeight="1" x14ac:dyDescent="0.25">
      <c r="A95" s="170"/>
      <c r="B95" s="172"/>
      <c r="C95" s="172"/>
      <c r="D95" s="149" t="s">
        <v>9</v>
      </c>
      <c r="E95" s="37">
        <f t="shared" si="36"/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174"/>
    </row>
    <row r="96" spans="1:14" ht="43.5" customHeight="1" x14ac:dyDescent="0.25">
      <c r="A96" s="170"/>
      <c r="B96" s="172"/>
      <c r="C96" s="172"/>
      <c r="D96" s="149" t="s">
        <v>10</v>
      </c>
      <c r="E96" s="37">
        <f t="shared" si="36"/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174"/>
    </row>
    <row r="97" spans="1:14" ht="102" customHeight="1" x14ac:dyDescent="0.25">
      <c r="A97" s="151" t="s">
        <v>86</v>
      </c>
      <c r="B97" s="149" t="s">
        <v>203</v>
      </c>
      <c r="C97" s="149" t="s">
        <v>69</v>
      </c>
      <c r="D97" s="149" t="s">
        <v>11</v>
      </c>
      <c r="E97" s="37">
        <f t="shared" si="36"/>
        <v>27207</v>
      </c>
      <c r="F97" s="37">
        <v>16013.4</v>
      </c>
      <c r="G97" s="37">
        <v>11193.6</v>
      </c>
      <c r="H97" s="37">
        <v>11193.5</v>
      </c>
      <c r="I97" s="37">
        <v>0</v>
      </c>
      <c r="J97" s="37"/>
      <c r="K97" s="37">
        <v>0</v>
      </c>
      <c r="L97" s="37">
        <v>0</v>
      </c>
      <c r="M97" s="38">
        <v>0</v>
      </c>
      <c r="N97" s="178"/>
    </row>
    <row r="98" spans="1:14" ht="107.25" customHeight="1" x14ac:dyDescent="0.25">
      <c r="A98" s="151" t="s">
        <v>206</v>
      </c>
      <c r="B98" s="149" t="s">
        <v>187</v>
      </c>
      <c r="C98" s="149" t="s">
        <v>69</v>
      </c>
      <c r="D98" s="149" t="s">
        <v>11</v>
      </c>
      <c r="E98" s="37">
        <f t="shared" si="36"/>
        <v>23438.799999999999</v>
      </c>
      <c r="F98" s="37">
        <v>0</v>
      </c>
      <c r="G98" s="37">
        <v>23438.799999999999</v>
      </c>
      <c r="H98" s="37">
        <v>21294.9</v>
      </c>
      <c r="I98" s="37">
        <v>0</v>
      </c>
      <c r="J98" s="37"/>
      <c r="K98" s="37">
        <v>0</v>
      </c>
      <c r="L98" s="37">
        <v>0</v>
      </c>
      <c r="M98" s="38">
        <v>0</v>
      </c>
      <c r="N98" s="178"/>
    </row>
    <row r="99" spans="1:14" ht="80.25" customHeight="1" x14ac:dyDescent="0.25">
      <c r="A99" s="151" t="s">
        <v>207</v>
      </c>
      <c r="B99" s="149" t="s">
        <v>160</v>
      </c>
      <c r="C99" s="149">
        <v>2023</v>
      </c>
      <c r="D99" s="149" t="s">
        <v>11</v>
      </c>
      <c r="E99" s="37">
        <f t="shared" si="36"/>
        <v>3169.5</v>
      </c>
      <c r="F99" s="37">
        <v>3169.5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175"/>
    </row>
    <row r="100" spans="1:14" ht="24.75" customHeight="1" x14ac:dyDescent="0.25">
      <c r="A100" s="176" t="s">
        <v>161</v>
      </c>
      <c r="B100" s="172" t="s">
        <v>162</v>
      </c>
      <c r="C100" s="172">
        <v>2023</v>
      </c>
      <c r="D100" s="149" t="s">
        <v>5</v>
      </c>
      <c r="E100" s="37">
        <f t="shared" si="36"/>
        <v>7222</v>
      </c>
      <c r="F100" s="37">
        <f t="shared" ref="F100:M100" si="37">SUM(F101:F104)</f>
        <v>7222</v>
      </c>
      <c r="G100" s="37">
        <f t="shared" si="37"/>
        <v>0</v>
      </c>
      <c r="H100" s="37">
        <f t="shared" si="37"/>
        <v>0</v>
      </c>
      <c r="I100" s="37">
        <f t="shared" si="37"/>
        <v>0</v>
      </c>
      <c r="J100" s="37">
        <f t="shared" si="37"/>
        <v>0</v>
      </c>
      <c r="K100" s="37">
        <f t="shared" si="37"/>
        <v>0</v>
      </c>
      <c r="L100" s="37">
        <f t="shared" si="37"/>
        <v>0</v>
      </c>
      <c r="M100" s="37">
        <f t="shared" si="37"/>
        <v>0</v>
      </c>
      <c r="N100" s="185" t="s">
        <v>144</v>
      </c>
    </row>
    <row r="101" spans="1:14" ht="24" customHeight="1" x14ac:dyDescent="0.25">
      <c r="A101" s="176"/>
      <c r="B101" s="172"/>
      <c r="C101" s="172"/>
      <c r="D101" s="149" t="s">
        <v>11</v>
      </c>
      <c r="E101" s="37">
        <f t="shared" si="36"/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178"/>
    </row>
    <row r="102" spans="1:14" ht="26.25" customHeight="1" x14ac:dyDescent="0.25">
      <c r="A102" s="176"/>
      <c r="B102" s="172"/>
      <c r="C102" s="172"/>
      <c r="D102" s="149" t="s">
        <v>8</v>
      </c>
      <c r="E102" s="37">
        <f t="shared" si="36"/>
        <v>7222</v>
      </c>
      <c r="F102" s="37">
        <f>F105</f>
        <v>7222</v>
      </c>
      <c r="G102" s="37">
        <f>G105</f>
        <v>0</v>
      </c>
      <c r="H102" s="37">
        <f>H105</f>
        <v>0</v>
      </c>
      <c r="I102" s="37">
        <v>0</v>
      </c>
      <c r="J102" s="37">
        <f>J105</f>
        <v>0</v>
      </c>
      <c r="K102" s="37">
        <v>0</v>
      </c>
      <c r="L102" s="37">
        <v>0</v>
      </c>
      <c r="M102" s="37">
        <v>0</v>
      </c>
      <c r="N102" s="178"/>
    </row>
    <row r="103" spans="1:14" ht="22.5" customHeight="1" x14ac:dyDescent="0.25">
      <c r="A103" s="176"/>
      <c r="B103" s="172"/>
      <c r="C103" s="172"/>
      <c r="D103" s="149" t="s">
        <v>9</v>
      </c>
      <c r="E103" s="37">
        <f t="shared" si="36"/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178"/>
    </row>
    <row r="104" spans="1:14" ht="19.5" customHeight="1" x14ac:dyDescent="0.25">
      <c r="A104" s="176"/>
      <c r="B104" s="172"/>
      <c r="C104" s="172"/>
      <c r="D104" s="149" t="s">
        <v>10</v>
      </c>
      <c r="E104" s="37">
        <f t="shared" si="36"/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178"/>
    </row>
    <row r="105" spans="1:14" ht="79.5" customHeight="1" x14ac:dyDescent="0.25">
      <c r="A105" s="151" t="s">
        <v>163</v>
      </c>
      <c r="B105" s="149" t="s">
        <v>173</v>
      </c>
      <c r="C105" s="149">
        <v>2023</v>
      </c>
      <c r="D105" s="149" t="s">
        <v>8</v>
      </c>
      <c r="E105" s="37">
        <f t="shared" si="36"/>
        <v>7222</v>
      </c>
      <c r="F105" s="37">
        <v>7222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175"/>
    </row>
    <row r="106" spans="1:14" ht="28.5" customHeight="1" x14ac:dyDescent="0.25">
      <c r="A106" s="176" t="s">
        <v>164</v>
      </c>
      <c r="B106" s="188" t="s">
        <v>165</v>
      </c>
      <c r="C106" s="173">
        <v>2023</v>
      </c>
      <c r="D106" s="149" t="s">
        <v>5</v>
      </c>
      <c r="E106" s="37">
        <f t="shared" si="36"/>
        <v>73</v>
      </c>
      <c r="F106" s="37">
        <f t="shared" ref="F106:M106" si="38">SUM(F107:F110)</f>
        <v>73</v>
      </c>
      <c r="G106" s="37">
        <f t="shared" si="38"/>
        <v>0</v>
      </c>
      <c r="H106" s="37">
        <f t="shared" si="38"/>
        <v>0</v>
      </c>
      <c r="I106" s="37">
        <f t="shared" si="38"/>
        <v>0</v>
      </c>
      <c r="J106" s="37">
        <f t="shared" si="38"/>
        <v>0</v>
      </c>
      <c r="K106" s="37">
        <f t="shared" si="38"/>
        <v>0</v>
      </c>
      <c r="L106" s="37">
        <f t="shared" si="38"/>
        <v>0</v>
      </c>
      <c r="M106" s="37">
        <f t="shared" si="38"/>
        <v>0</v>
      </c>
      <c r="N106" s="185" t="s">
        <v>144</v>
      </c>
    </row>
    <row r="107" spans="1:14" ht="28.5" customHeight="1" x14ac:dyDescent="0.25">
      <c r="A107" s="176"/>
      <c r="B107" s="189"/>
      <c r="C107" s="174"/>
      <c r="D107" s="149" t="s">
        <v>11</v>
      </c>
      <c r="E107" s="37">
        <f t="shared" si="36"/>
        <v>73</v>
      </c>
      <c r="F107" s="37">
        <f>F111</f>
        <v>73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178"/>
    </row>
    <row r="108" spans="1:14" ht="28.5" customHeight="1" x14ac:dyDescent="0.25">
      <c r="A108" s="176"/>
      <c r="B108" s="189"/>
      <c r="C108" s="174"/>
      <c r="D108" s="149" t="s">
        <v>8</v>
      </c>
      <c r="E108" s="37">
        <f t="shared" si="36"/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178"/>
    </row>
    <row r="109" spans="1:14" ht="28.5" customHeight="1" x14ac:dyDescent="0.25">
      <c r="A109" s="176"/>
      <c r="B109" s="189"/>
      <c r="C109" s="174"/>
      <c r="D109" s="149" t="s">
        <v>9</v>
      </c>
      <c r="E109" s="37">
        <f t="shared" si="36"/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178"/>
    </row>
    <row r="110" spans="1:14" ht="28.5" customHeight="1" x14ac:dyDescent="0.25">
      <c r="A110" s="176"/>
      <c r="B110" s="190"/>
      <c r="C110" s="184"/>
      <c r="D110" s="149" t="s">
        <v>10</v>
      </c>
      <c r="E110" s="37">
        <f t="shared" si="36"/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178"/>
    </row>
    <row r="111" spans="1:14" ht="63.75" customHeight="1" x14ac:dyDescent="0.25">
      <c r="A111" s="151" t="s">
        <v>166</v>
      </c>
      <c r="B111" s="149" t="s">
        <v>173</v>
      </c>
      <c r="C111" s="149">
        <v>2023</v>
      </c>
      <c r="D111" s="149" t="s">
        <v>11</v>
      </c>
      <c r="E111" s="37">
        <f t="shared" si="36"/>
        <v>73</v>
      </c>
      <c r="F111" s="37">
        <v>73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175"/>
    </row>
    <row r="112" spans="1:14" ht="26.25" customHeight="1" x14ac:dyDescent="0.25">
      <c r="A112" s="176" t="s">
        <v>167</v>
      </c>
      <c r="B112" s="173" t="s">
        <v>169</v>
      </c>
      <c r="C112" s="173" t="s">
        <v>138</v>
      </c>
      <c r="D112" s="149" t="s">
        <v>5</v>
      </c>
      <c r="E112" s="37">
        <f t="shared" si="36"/>
        <v>381090.2</v>
      </c>
      <c r="F112" s="37">
        <f t="shared" ref="F112:M112" si="39">SUM(F113:F116)</f>
        <v>105114.3</v>
      </c>
      <c r="G112" s="37">
        <f t="shared" si="39"/>
        <v>243522.6</v>
      </c>
      <c r="H112" s="37">
        <f t="shared" si="39"/>
        <v>207771.8</v>
      </c>
      <c r="I112" s="37">
        <f t="shared" si="39"/>
        <v>32453.300000000003</v>
      </c>
      <c r="J112" s="37">
        <f t="shared" si="39"/>
        <v>0</v>
      </c>
      <c r="K112" s="37">
        <f t="shared" si="39"/>
        <v>0</v>
      </c>
      <c r="L112" s="37">
        <f t="shared" si="39"/>
        <v>0</v>
      </c>
      <c r="M112" s="37">
        <f t="shared" si="39"/>
        <v>0</v>
      </c>
      <c r="N112" s="185" t="s">
        <v>144</v>
      </c>
    </row>
    <row r="113" spans="1:14" ht="39.75" customHeight="1" x14ac:dyDescent="0.25">
      <c r="A113" s="176"/>
      <c r="B113" s="174"/>
      <c r="C113" s="174"/>
      <c r="D113" s="149" t="s">
        <v>11</v>
      </c>
      <c r="E113" s="37">
        <f t="shared" si="36"/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178"/>
    </row>
    <row r="114" spans="1:14" ht="26.25" customHeight="1" x14ac:dyDescent="0.25">
      <c r="A114" s="176"/>
      <c r="B114" s="174"/>
      <c r="C114" s="174"/>
      <c r="D114" s="149" t="s">
        <v>8</v>
      </c>
      <c r="E114" s="37">
        <f t="shared" si="36"/>
        <v>381090.2</v>
      </c>
      <c r="F114" s="37">
        <f>F117+F118</f>
        <v>105114.3</v>
      </c>
      <c r="G114" s="37">
        <f>SUM(G117:G125)</f>
        <v>243522.6</v>
      </c>
      <c r="H114" s="37">
        <f>SUM(H117:H125)</f>
        <v>207771.8</v>
      </c>
      <c r="I114" s="37">
        <f>SUM(I117:I125)</f>
        <v>32453.300000000003</v>
      </c>
      <c r="J114" s="37">
        <f>SUM(J117:J125)</f>
        <v>0</v>
      </c>
      <c r="K114" s="37">
        <v>0</v>
      </c>
      <c r="L114" s="37">
        <v>0</v>
      </c>
      <c r="M114" s="37">
        <v>0</v>
      </c>
      <c r="N114" s="178"/>
    </row>
    <row r="115" spans="1:14" ht="39" customHeight="1" x14ac:dyDescent="0.25">
      <c r="A115" s="176"/>
      <c r="B115" s="174"/>
      <c r="C115" s="174"/>
      <c r="D115" s="149" t="s">
        <v>9</v>
      </c>
      <c r="E115" s="37">
        <f t="shared" si="36"/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178"/>
    </row>
    <row r="116" spans="1:14" ht="41.25" customHeight="1" x14ac:dyDescent="0.25">
      <c r="A116" s="176"/>
      <c r="B116" s="184"/>
      <c r="C116" s="184"/>
      <c r="D116" s="149" t="s">
        <v>10</v>
      </c>
      <c r="E116" s="37">
        <f t="shared" si="36"/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178"/>
    </row>
    <row r="117" spans="1:14" ht="31.5" customHeight="1" x14ac:dyDescent="0.25">
      <c r="A117" s="151" t="s">
        <v>168</v>
      </c>
      <c r="B117" s="149" t="s">
        <v>170</v>
      </c>
      <c r="C117" s="149" t="s">
        <v>69</v>
      </c>
      <c r="D117" s="149" t="s">
        <v>8</v>
      </c>
      <c r="E117" s="37">
        <f t="shared" si="36"/>
        <v>69609</v>
      </c>
      <c r="F117" s="37">
        <v>42311</v>
      </c>
      <c r="G117" s="37">
        <v>27298</v>
      </c>
      <c r="H117" s="37">
        <v>21505.7</v>
      </c>
      <c r="I117" s="37">
        <v>0</v>
      </c>
      <c r="J117" s="37">
        <v>0</v>
      </c>
      <c r="K117" s="37">
        <v>0</v>
      </c>
      <c r="L117" s="37">
        <v>0</v>
      </c>
      <c r="M117" s="38">
        <v>0</v>
      </c>
      <c r="N117" s="178"/>
    </row>
    <row r="118" spans="1:14" ht="72" customHeight="1" x14ac:dyDescent="0.25">
      <c r="A118" s="151" t="s">
        <v>171</v>
      </c>
      <c r="B118" s="149" t="s">
        <v>208</v>
      </c>
      <c r="C118" s="149" t="s">
        <v>69</v>
      </c>
      <c r="D118" s="149" t="s">
        <v>8</v>
      </c>
      <c r="E118" s="37">
        <f t="shared" si="36"/>
        <v>121936</v>
      </c>
      <c r="F118" s="37">
        <v>62803.3</v>
      </c>
      <c r="G118" s="37">
        <v>59132.7</v>
      </c>
      <c r="H118" s="37">
        <v>59132.7</v>
      </c>
      <c r="I118" s="37">
        <v>0</v>
      </c>
      <c r="J118" s="37">
        <v>0</v>
      </c>
      <c r="K118" s="37">
        <v>0</v>
      </c>
      <c r="L118" s="37">
        <v>0</v>
      </c>
      <c r="M118" s="38">
        <v>0</v>
      </c>
      <c r="N118" s="178"/>
    </row>
    <row r="119" spans="1:14" ht="84.75" customHeight="1" x14ac:dyDescent="0.25">
      <c r="A119" s="151" t="s">
        <v>209</v>
      </c>
      <c r="B119" s="149" t="s">
        <v>210</v>
      </c>
      <c r="C119" s="149" t="s">
        <v>441</v>
      </c>
      <c r="D119" s="149" t="s">
        <v>8</v>
      </c>
      <c r="E119" s="37">
        <f t="shared" si="36"/>
        <v>164133.19999999998</v>
      </c>
      <c r="F119" s="37"/>
      <c r="G119" s="37">
        <v>150089.29999999999</v>
      </c>
      <c r="H119" s="37">
        <v>127133.4</v>
      </c>
      <c r="I119" s="37">
        <v>14043.9</v>
      </c>
      <c r="J119" s="37">
        <v>0</v>
      </c>
      <c r="K119" s="37">
        <v>0</v>
      </c>
      <c r="L119" s="37">
        <v>0</v>
      </c>
      <c r="M119" s="38">
        <v>0</v>
      </c>
      <c r="N119" s="178"/>
    </row>
    <row r="120" spans="1:14" ht="99" customHeight="1" x14ac:dyDescent="0.25">
      <c r="A120" s="151" t="s">
        <v>243</v>
      </c>
      <c r="B120" s="149" t="s">
        <v>244</v>
      </c>
      <c r="C120" s="149">
        <v>2024</v>
      </c>
      <c r="D120" s="149" t="s">
        <v>8</v>
      </c>
      <c r="E120" s="37">
        <f t="shared" si="36"/>
        <v>7002.6</v>
      </c>
      <c r="F120" s="37"/>
      <c r="G120" s="37">
        <v>7002.6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8">
        <v>0</v>
      </c>
      <c r="N120" s="178"/>
    </row>
    <row r="121" spans="1:14" ht="92.25" customHeight="1" x14ac:dyDescent="0.25">
      <c r="A121" s="151" t="s">
        <v>494</v>
      </c>
      <c r="B121" s="149" t="s">
        <v>503</v>
      </c>
      <c r="C121" s="149">
        <v>2025</v>
      </c>
      <c r="D121" s="149" t="s">
        <v>8</v>
      </c>
      <c r="E121" s="37">
        <f t="shared" si="36"/>
        <v>3440.6</v>
      </c>
      <c r="F121" s="37"/>
      <c r="G121" s="37">
        <v>0</v>
      </c>
      <c r="H121" s="37">
        <v>0</v>
      </c>
      <c r="I121" s="37">
        <v>3440.6</v>
      </c>
      <c r="J121" s="37">
        <v>0</v>
      </c>
      <c r="K121" s="37">
        <v>0</v>
      </c>
      <c r="L121" s="37">
        <v>0</v>
      </c>
      <c r="M121" s="38">
        <v>0</v>
      </c>
      <c r="N121" s="178"/>
    </row>
    <row r="122" spans="1:14" ht="105.75" customHeight="1" x14ac:dyDescent="0.25">
      <c r="A122" s="151" t="s">
        <v>495</v>
      </c>
      <c r="B122" s="149" t="s">
        <v>498</v>
      </c>
      <c r="C122" s="149">
        <v>2025</v>
      </c>
      <c r="D122" s="149" t="s">
        <v>8</v>
      </c>
      <c r="E122" s="37">
        <f t="shared" si="36"/>
        <v>2392.8000000000002</v>
      </c>
      <c r="F122" s="37"/>
      <c r="G122" s="37">
        <v>0</v>
      </c>
      <c r="H122" s="37">
        <v>0</v>
      </c>
      <c r="I122" s="37">
        <v>2392.8000000000002</v>
      </c>
      <c r="J122" s="37">
        <v>0</v>
      </c>
      <c r="K122" s="37">
        <v>0</v>
      </c>
      <c r="L122" s="37">
        <v>0</v>
      </c>
      <c r="M122" s="38">
        <v>0</v>
      </c>
      <c r="N122" s="178"/>
    </row>
    <row r="123" spans="1:14" ht="69.75" customHeight="1" x14ac:dyDescent="0.25">
      <c r="A123" s="151" t="s">
        <v>496</v>
      </c>
      <c r="B123" s="149" t="s">
        <v>499</v>
      </c>
      <c r="C123" s="149">
        <v>2025</v>
      </c>
      <c r="D123" s="149" t="s">
        <v>8</v>
      </c>
      <c r="E123" s="37">
        <f t="shared" si="36"/>
        <v>4441.1000000000004</v>
      </c>
      <c r="F123" s="37"/>
      <c r="G123" s="37">
        <v>0</v>
      </c>
      <c r="H123" s="37">
        <v>0</v>
      </c>
      <c r="I123" s="37">
        <v>4441.1000000000004</v>
      </c>
      <c r="J123" s="37">
        <v>0</v>
      </c>
      <c r="K123" s="37">
        <v>0</v>
      </c>
      <c r="L123" s="37">
        <v>0</v>
      </c>
      <c r="M123" s="38">
        <v>0</v>
      </c>
      <c r="N123" s="178"/>
    </row>
    <row r="124" spans="1:14" ht="162.75" customHeight="1" x14ac:dyDescent="0.25">
      <c r="A124" s="151" t="s">
        <v>497</v>
      </c>
      <c r="B124" s="149" t="s">
        <v>500</v>
      </c>
      <c r="C124" s="149">
        <v>2025</v>
      </c>
      <c r="D124" s="149" t="s">
        <v>8</v>
      </c>
      <c r="E124" s="37">
        <f t="shared" si="36"/>
        <v>4650.5</v>
      </c>
      <c r="F124" s="37"/>
      <c r="G124" s="37">
        <v>0</v>
      </c>
      <c r="H124" s="37">
        <v>0</v>
      </c>
      <c r="I124" s="37">
        <v>4650.5</v>
      </c>
      <c r="J124" s="37">
        <v>0</v>
      </c>
      <c r="K124" s="37">
        <v>0</v>
      </c>
      <c r="L124" s="37">
        <v>0</v>
      </c>
      <c r="M124" s="38">
        <v>0</v>
      </c>
      <c r="N124" s="178"/>
    </row>
    <row r="125" spans="1:14" ht="88.5" customHeight="1" x14ac:dyDescent="0.25">
      <c r="A125" s="151" t="s">
        <v>502</v>
      </c>
      <c r="B125" s="149" t="s">
        <v>501</v>
      </c>
      <c r="C125" s="149">
        <v>2025</v>
      </c>
      <c r="D125" s="149" t="s">
        <v>8</v>
      </c>
      <c r="E125" s="37">
        <f t="shared" si="36"/>
        <v>3484.4</v>
      </c>
      <c r="F125" s="37"/>
      <c r="G125" s="37">
        <v>0</v>
      </c>
      <c r="H125" s="37">
        <v>0</v>
      </c>
      <c r="I125" s="37">
        <v>3484.4</v>
      </c>
      <c r="J125" s="37">
        <v>0</v>
      </c>
      <c r="K125" s="37">
        <v>0</v>
      </c>
      <c r="L125" s="37">
        <v>0</v>
      </c>
      <c r="M125" s="38">
        <v>0</v>
      </c>
      <c r="N125" s="175"/>
    </row>
    <row r="126" spans="1:14" ht="29.25" customHeight="1" x14ac:dyDescent="0.25">
      <c r="A126" s="176" t="s">
        <v>185</v>
      </c>
      <c r="B126" s="173" t="s">
        <v>456</v>
      </c>
      <c r="C126" s="173" t="s">
        <v>441</v>
      </c>
      <c r="D126" s="149" t="s">
        <v>5</v>
      </c>
      <c r="E126" s="37">
        <f t="shared" si="36"/>
        <v>118564.5</v>
      </c>
      <c r="F126" s="37">
        <f t="shared" ref="F126:M126" si="40">SUM(F127:F130)</f>
        <v>0</v>
      </c>
      <c r="G126" s="37">
        <f t="shared" si="40"/>
        <v>83189.5</v>
      </c>
      <c r="H126" s="37">
        <f t="shared" si="40"/>
        <v>30592.3</v>
      </c>
      <c r="I126" s="37">
        <f t="shared" si="40"/>
        <v>35375</v>
      </c>
      <c r="J126" s="37">
        <f t="shared" si="40"/>
        <v>0</v>
      </c>
      <c r="K126" s="37">
        <f t="shared" si="40"/>
        <v>0</v>
      </c>
      <c r="L126" s="37">
        <f t="shared" si="40"/>
        <v>0</v>
      </c>
      <c r="M126" s="37">
        <f t="shared" si="40"/>
        <v>0</v>
      </c>
      <c r="N126" s="191" t="s">
        <v>144</v>
      </c>
    </row>
    <row r="127" spans="1:14" ht="36" customHeight="1" x14ac:dyDescent="0.25">
      <c r="A127" s="176"/>
      <c r="B127" s="174"/>
      <c r="C127" s="174"/>
      <c r="D127" s="149" t="s">
        <v>11</v>
      </c>
      <c r="E127" s="37">
        <f t="shared" si="36"/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191"/>
    </row>
    <row r="128" spans="1:14" ht="29.25" customHeight="1" x14ac:dyDescent="0.25">
      <c r="A128" s="176"/>
      <c r="B128" s="174"/>
      <c r="C128" s="174"/>
      <c r="D128" s="149" t="s">
        <v>8</v>
      </c>
      <c r="E128" s="37">
        <f t="shared" si="36"/>
        <v>118564.5</v>
      </c>
      <c r="F128" s="37">
        <v>0</v>
      </c>
      <c r="G128" s="37">
        <f>SUM(G131:G135)</f>
        <v>83189.5</v>
      </c>
      <c r="H128" s="37">
        <f>SUM(H131:H135)</f>
        <v>30592.3</v>
      </c>
      <c r="I128" s="37">
        <f>SUM(I131:I135)</f>
        <v>35375</v>
      </c>
      <c r="J128" s="37">
        <f>SUM(J131:J135)</f>
        <v>0</v>
      </c>
      <c r="K128" s="37">
        <v>0</v>
      </c>
      <c r="L128" s="37">
        <v>0</v>
      </c>
      <c r="M128" s="37">
        <v>0</v>
      </c>
      <c r="N128" s="191"/>
    </row>
    <row r="129" spans="1:14" ht="29.25" customHeight="1" x14ac:dyDescent="0.25">
      <c r="A129" s="176"/>
      <c r="B129" s="174"/>
      <c r="C129" s="174"/>
      <c r="D129" s="149" t="s">
        <v>9</v>
      </c>
      <c r="E129" s="37">
        <f t="shared" si="36"/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191"/>
    </row>
    <row r="130" spans="1:14" ht="40.5" customHeight="1" x14ac:dyDescent="0.25">
      <c r="A130" s="176"/>
      <c r="B130" s="184"/>
      <c r="C130" s="184"/>
      <c r="D130" s="149" t="s">
        <v>10</v>
      </c>
      <c r="E130" s="37">
        <f t="shared" si="36"/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191"/>
    </row>
    <row r="131" spans="1:14" ht="77.25" customHeight="1" x14ac:dyDescent="0.25">
      <c r="A131" s="151" t="s">
        <v>186</v>
      </c>
      <c r="B131" s="149" t="s">
        <v>211</v>
      </c>
      <c r="C131" s="149" t="s">
        <v>441</v>
      </c>
      <c r="D131" s="149" t="s">
        <v>8</v>
      </c>
      <c r="E131" s="37">
        <f t="shared" si="36"/>
        <v>30819.599999999999</v>
      </c>
      <c r="F131" s="37">
        <v>0</v>
      </c>
      <c r="G131" s="37">
        <v>18129.099999999999</v>
      </c>
      <c r="H131" s="37">
        <f>5438.8-0.1</f>
        <v>5438.7</v>
      </c>
      <c r="I131" s="37">
        <v>12690.5</v>
      </c>
      <c r="J131" s="37"/>
      <c r="K131" s="37">
        <v>0</v>
      </c>
      <c r="L131" s="37">
        <v>0</v>
      </c>
      <c r="M131" s="38">
        <v>0</v>
      </c>
      <c r="N131" s="191"/>
    </row>
    <row r="132" spans="1:14" ht="71.25" customHeight="1" x14ac:dyDescent="0.25">
      <c r="A132" s="151" t="s">
        <v>212</v>
      </c>
      <c r="B132" s="149" t="s">
        <v>213</v>
      </c>
      <c r="C132" s="149">
        <v>2024</v>
      </c>
      <c r="D132" s="149" t="s">
        <v>8</v>
      </c>
      <c r="E132" s="37">
        <f t="shared" si="36"/>
        <v>9431</v>
      </c>
      <c r="F132" s="37">
        <v>0</v>
      </c>
      <c r="G132" s="37">
        <v>9431</v>
      </c>
      <c r="H132" s="37">
        <v>7752.1</v>
      </c>
      <c r="I132" s="37">
        <v>0</v>
      </c>
      <c r="J132" s="37"/>
      <c r="K132" s="37">
        <v>0</v>
      </c>
      <c r="L132" s="37">
        <v>0</v>
      </c>
      <c r="M132" s="38">
        <v>0</v>
      </c>
      <c r="N132" s="191"/>
    </row>
    <row r="133" spans="1:14" ht="60" x14ac:dyDescent="0.25">
      <c r="A133" s="151" t="s">
        <v>214</v>
      </c>
      <c r="B133" s="149" t="s">
        <v>215</v>
      </c>
      <c r="C133" s="149" t="s">
        <v>441</v>
      </c>
      <c r="D133" s="149" t="s">
        <v>8</v>
      </c>
      <c r="E133" s="37">
        <f t="shared" si="36"/>
        <v>55357.4</v>
      </c>
      <c r="F133" s="37">
        <v>0</v>
      </c>
      <c r="G133" s="37">
        <v>32672.9</v>
      </c>
      <c r="H133" s="37">
        <v>9801.7999999999993</v>
      </c>
      <c r="I133" s="37">
        <v>22684.5</v>
      </c>
      <c r="J133" s="37"/>
      <c r="K133" s="37">
        <v>0</v>
      </c>
      <c r="L133" s="37">
        <v>0</v>
      </c>
      <c r="M133" s="38">
        <v>0</v>
      </c>
      <c r="N133" s="191"/>
    </row>
    <row r="134" spans="1:14" ht="66.75" customHeight="1" x14ac:dyDescent="0.25">
      <c r="A134" s="151" t="s">
        <v>216</v>
      </c>
      <c r="B134" s="149" t="s">
        <v>217</v>
      </c>
      <c r="C134" s="149">
        <v>2024</v>
      </c>
      <c r="D134" s="149" t="s">
        <v>8</v>
      </c>
      <c r="E134" s="37">
        <f t="shared" si="36"/>
        <v>7716.4</v>
      </c>
      <c r="F134" s="37">
        <v>0</v>
      </c>
      <c r="G134" s="37">
        <v>7716.4</v>
      </c>
      <c r="H134" s="37">
        <v>7599.7</v>
      </c>
      <c r="I134" s="37">
        <v>0</v>
      </c>
      <c r="J134" s="37"/>
      <c r="K134" s="37">
        <v>0</v>
      </c>
      <c r="L134" s="37">
        <v>0</v>
      </c>
      <c r="M134" s="38">
        <v>0</v>
      </c>
      <c r="N134" s="191"/>
    </row>
    <row r="135" spans="1:14" ht="109.5" customHeight="1" x14ac:dyDescent="0.25">
      <c r="A135" s="151" t="s">
        <v>218</v>
      </c>
      <c r="B135" s="149" t="s">
        <v>245</v>
      </c>
      <c r="C135" s="149">
        <v>2024</v>
      </c>
      <c r="D135" s="149" t="s">
        <v>8</v>
      </c>
      <c r="E135" s="37">
        <f t="shared" si="36"/>
        <v>15240.1</v>
      </c>
      <c r="F135" s="37">
        <v>0</v>
      </c>
      <c r="G135" s="37">
        <v>15240.1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8">
        <v>0</v>
      </c>
      <c r="N135" s="191"/>
    </row>
    <row r="136" spans="1:14" ht="39.75" customHeight="1" x14ac:dyDescent="0.25">
      <c r="A136" s="176" t="s">
        <v>442</v>
      </c>
      <c r="B136" s="173" t="s">
        <v>457</v>
      </c>
      <c r="C136" s="173">
        <v>2025</v>
      </c>
      <c r="D136" s="149" t="s">
        <v>5</v>
      </c>
      <c r="E136" s="37">
        <f t="shared" si="36"/>
        <v>19705.2</v>
      </c>
      <c r="F136" s="37">
        <f t="shared" ref="F136:M136" si="41">SUM(F137:F140)</f>
        <v>0</v>
      </c>
      <c r="G136" s="37">
        <f t="shared" si="41"/>
        <v>0</v>
      </c>
      <c r="H136" s="37">
        <f t="shared" si="41"/>
        <v>0</v>
      </c>
      <c r="I136" s="37">
        <f t="shared" si="41"/>
        <v>19705.2</v>
      </c>
      <c r="J136" s="37">
        <f t="shared" ref="J136" si="42">SUM(J137:J140)</f>
        <v>0</v>
      </c>
      <c r="K136" s="37">
        <f t="shared" si="41"/>
        <v>0</v>
      </c>
      <c r="L136" s="37">
        <f t="shared" si="41"/>
        <v>0</v>
      </c>
      <c r="M136" s="37">
        <f t="shared" si="41"/>
        <v>0</v>
      </c>
      <c r="N136" s="185" t="s">
        <v>144</v>
      </c>
    </row>
    <row r="137" spans="1:14" ht="41.25" customHeight="1" x14ac:dyDescent="0.25">
      <c r="A137" s="176"/>
      <c r="B137" s="174"/>
      <c r="C137" s="174"/>
      <c r="D137" s="149" t="s">
        <v>11</v>
      </c>
      <c r="E137" s="37">
        <f t="shared" si="36"/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178"/>
    </row>
    <row r="138" spans="1:14" ht="39.75" customHeight="1" x14ac:dyDescent="0.25">
      <c r="A138" s="176"/>
      <c r="B138" s="174"/>
      <c r="C138" s="174"/>
      <c r="D138" s="149" t="s">
        <v>8</v>
      </c>
      <c r="E138" s="37">
        <f t="shared" si="36"/>
        <v>19705.2</v>
      </c>
      <c r="F138" s="37">
        <v>0</v>
      </c>
      <c r="G138" s="37">
        <v>0</v>
      </c>
      <c r="H138" s="37">
        <v>0</v>
      </c>
      <c r="I138" s="37">
        <f>I141</f>
        <v>19705.2</v>
      </c>
      <c r="J138" s="37">
        <f>J141</f>
        <v>0</v>
      </c>
      <c r="K138" s="37">
        <v>0</v>
      </c>
      <c r="L138" s="37">
        <v>0</v>
      </c>
      <c r="M138" s="37">
        <v>0</v>
      </c>
      <c r="N138" s="178"/>
    </row>
    <row r="139" spans="1:14" ht="35.25" customHeight="1" x14ac:dyDescent="0.25">
      <c r="A139" s="176"/>
      <c r="B139" s="174"/>
      <c r="C139" s="174"/>
      <c r="D139" s="149" t="s">
        <v>9</v>
      </c>
      <c r="E139" s="37">
        <f t="shared" si="36"/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178"/>
    </row>
    <row r="140" spans="1:14" ht="43.5" customHeight="1" x14ac:dyDescent="0.25">
      <c r="A140" s="176"/>
      <c r="B140" s="184"/>
      <c r="C140" s="184"/>
      <c r="D140" s="149" t="s">
        <v>10</v>
      </c>
      <c r="E140" s="37">
        <f t="shared" si="36"/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178"/>
    </row>
    <row r="141" spans="1:14" ht="114" customHeight="1" x14ac:dyDescent="0.25">
      <c r="A141" s="151" t="s">
        <v>443</v>
      </c>
      <c r="B141" s="149" t="s">
        <v>444</v>
      </c>
      <c r="C141" s="149">
        <v>2025</v>
      </c>
      <c r="D141" s="149" t="s">
        <v>8</v>
      </c>
      <c r="E141" s="37">
        <f t="shared" si="36"/>
        <v>19705.2</v>
      </c>
      <c r="F141" s="37">
        <v>0</v>
      </c>
      <c r="G141" s="37">
        <v>0</v>
      </c>
      <c r="H141" s="37">
        <v>0</v>
      </c>
      <c r="I141" s="37">
        <v>19705.2</v>
      </c>
      <c r="J141" s="37">
        <v>0</v>
      </c>
      <c r="K141" s="37">
        <v>0</v>
      </c>
      <c r="L141" s="37">
        <v>0</v>
      </c>
      <c r="M141" s="38">
        <v>0</v>
      </c>
      <c r="N141" s="175"/>
    </row>
    <row r="142" spans="1:14" ht="29.25" customHeight="1" x14ac:dyDescent="0.25">
      <c r="A142" s="176" t="s">
        <v>479</v>
      </c>
      <c r="B142" s="173" t="s">
        <v>480</v>
      </c>
      <c r="C142" s="173">
        <v>2025</v>
      </c>
      <c r="D142" s="149" t="s">
        <v>5</v>
      </c>
      <c r="E142" s="37">
        <f t="shared" si="36"/>
        <v>9463.5</v>
      </c>
      <c r="F142" s="37">
        <f t="shared" ref="F142:M142" si="43">SUM(F143:F146)</f>
        <v>0</v>
      </c>
      <c r="G142" s="37">
        <f t="shared" si="43"/>
        <v>0</v>
      </c>
      <c r="H142" s="37">
        <f t="shared" si="43"/>
        <v>0</v>
      </c>
      <c r="I142" s="37">
        <f t="shared" si="43"/>
        <v>9463.5</v>
      </c>
      <c r="J142" s="37">
        <f t="shared" si="43"/>
        <v>3659.6</v>
      </c>
      <c r="K142" s="37">
        <f t="shared" si="43"/>
        <v>0</v>
      </c>
      <c r="L142" s="37">
        <f t="shared" si="43"/>
        <v>0</v>
      </c>
      <c r="M142" s="37">
        <f t="shared" si="43"/>
        <v>0</v>
      </c>
      <c r="N142" s="185" t="s">
        <v>144</v>
      </c>
    </row>
    <row r="143" spans="1:14" ht="21.75" customHeight="1" x14ac:dyDescent="0.25">
      <c r="A143" s="176"/>
      <c r="B143" s="174"/>
      <c r="C143" s="174"/>
      <c r="D143" s="149" t="s">
        <v>11</v>
      </c>
      <c r="E143" s="37">
        <f t="shared" si="36"/>
        <v>9463.5</v>
      </c>
      <c r="F143" s="37">
        <v>0</v>
      </c>
      <c r="G143" s="37">
        <v>0</v>
      </c>
      <c r="H143" s="37">
        <v>0</v>
      </c>
      <c r="I143" s="37">
        <v>9463.5</v>
      </c>
      <c r="J143" s="37">
        <v>3659.6</v>
      </c>
      <c r="K143" s="37">
        <v>0</v>
      </c>
      <c r="L143" s="37">
        <v>0</v>
      </c>
      <c r="M143" s="37">
        <v>0</v>
      </c>
      <c r="N143" s="178"/>
    </row>
    <row r="144" spans="1:14" ht="27" customHeight="1" x14ac:dyDescent="0.25">
      <c r="A144" s="176"/>
      <c r="B144" s="174"/>
      <c r="C144" s="174"/>
      <c r="D144" s="149" t="s">
        <v>8</v>
      </c>
      <c r="E144" s="37">
        <f t="shared" si="36"/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178"/>
    </row>
    <row r="145" spans="1:14" ht="27.75" customHeight="1" x14ac:dyDescent="0.25">
      <c r="A145" s="176"/>
      <c r="B145" s="174"/>
      <c r="C145" s="174"/>
      <c r="D145" s="149" t="s">
        <v>9</v>
      </c>
      <c r="E145" s="37">
        <f t="shared" si="36"/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178"/>
    </row>
    <row r="146" spans="1:14" ht="29.25" customHeight="1" x14ac:dyDescent="0.25">
      <c r="A146" s="176"/>
      <c r="B146" s="184"/>
      <c r="C146" s="184"/>
      <c r="D146" s="149" t="s">
        <v>10</v>
      </c>
      <c r="E146" s="37">
        <f t="shared" si="36"/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175"/>
    </row>
    <row r="147" spans="1:14" ht="23.25" customHeight="1" x14ac:dyDescent="0.25">
      <c r="A147" s="168" t="s">
        <v>15</v>
      </c>
      <c r="B147" s="169" t="s">
        <v>29</v>
      </c>
      <c r="C147" s="169" t="s">
        <v>6</v>
      </c>
      <c r="D147" s="150" t="s">
        <v>5</v>
      </c>
      <c r="E147" s="42">
        <f t="shared" si="36"/>
        <v>2001771.4</v>
      </c>
      <c r="F147" s="42">
        <f t="shared" ref="F147:M147" si="44">SUM(F148:F151)</f>
        <v>253081</v>
      </c>
      <c r="G147" s="42">
        <f t="shared" si="44"/>
        <v>699114.7</v>
      </c>
      <c r="H147" s="42">
        <f t="shared" si="44"/>
        <v>654026.4</v>
      </c>
      <c r="I147" s="42">
        <f t="shared" si="44"/>
        <v>304460.09999999998</v>
      </c>
      <c r="J147" s="42">
        <f t="shared" si="44"/>
        <v>132097.5</v>
      </c>
      <c r="K147" s="42">
        <f t="shared" si="44"/>
        <v>0</v>
      </c>
      <c r="L147" s="42">
        <f t="shared" si="44"/>
        <v>0</v>
      </c>
      <c r="M147" s="42">
        <f t="shared" si="44"/>
        <v>745115.6</v>
      </c>
      <c r="N147" s="169" t="s">
        <v>144</v>
      </c>
    </row>
    <row r="148" spans="1:14" ht="27.75" customHeight="1" x14ac:dyDescent="0.25">
      <c r="A148" s="168"/>
      <c r="B148" s="169"/>
      <c r="C148" s="169"/>
      <c r="D148" s="150" t="s">
        <v>7</v>
      </c>
      <c r="E148" s="42">
        <f t="shared" si="36"/>
        <v>455724.1</v>
      </c>
      <c r="F148" s="42">
        <f>F153+F163+F172+F181+F190+F199+F207+F158+F219+F230</f>
        <v>5325</v>
      </c>
      <c r="G148" s="42">
        <f t="shared" ref="G148:L151" si="45">G153+G163+G172+G181+G190+G199+G207+G158+G219+G230</f>
        <v>31537</v>
      </c>
      <c r="H148" s="42">
        <f t="shared" si="45"/>
        <v>23863.9</v>
      </c>
      <c r="I148" s="42">
        <f t="shared" si="45"/>
        <v>16304.3</v>
      </c>
      <c r="J148" s="42">
        <f t="shared" si="45"/>
        <v>16304.3</v>
      </c>
      <c r="K148" s="42">
        <f t="shared" si="45"/>
        <v>0</v>
      </c>
      <c r="L148" s="42">
        <f t="shared" si="45"/>
        <v>0</v>
      </c>
      <c r="M148" s="42">
        <f t="shared" ref="M148:M151" si="46">M153+M163+M172+M181+M190+M199+M207+M158+M219</f>
        <v>402557.8</v>
      </c>
      <c r="N148" s="169"/>
    </row>
    <row r="149" spans="1:14" ht="23.25" customHeight="1" x14ac:dyDescent="0.25">
      <c r="A149" s="168"/>
      <c r="B149" s="169"/>
      <c r="C149" s="169"/>
      <c r="D149" s="150" t="s">
        <v>8</v>
      </c>
      <c r="E149" s="42">
        <f t="shared" si="36"/>
        <v>1546047.3</v>
      </c>
      <c r="F149" s="42">
        <f>F154+F164+F173+F182+F191+F200+F208+F159+F220+F231</f>
        <v>247756</v>
      </c>
      <c r="G149" s="42">
        <f t="shared" si="45"/>
        <v>667577.69999999995</v>
      </c>
      <c r="H149" s="42">
        <f t="shared" si="45"/>
        <v>630162.5</v>
      </c>
      <c r="I149" s="42">
        <f t="shared" si="45"/>
        <v>288155.8</v>
      </c>
      <c r="J149" s="42">
        <f t="shared" si="45"/>
        <v>115793.20000000001</v>
      </c>
      <c r="K149" s="42">
        <f t="shared" si="45"/>
        <v>0</v>
      </c>
      <c r="L149" s="42">
        <f t="shared" si="45"/>
        <v>0</v>
      </c>
      <c r="M149" s="42">
        <f t="shared" si="46"/>
        <v>342557.8</v>
      </c>
      <c r="N149" s="169"/>
    </row>
    <row r="150" spans="1:14" ht="16.5" customHeight="1" x14ac:dyDescent="0.25">
      <c r="A150" s="168"/>
      <c r="B150" s="169"/>
      <c r="C150" s="169"/>
      <c r="D150" s="150" t="s">
        <v>9</v>
      </c>
      <c r="E150" s="42">
        <f t="shared" si="36"/>
        <v>0</v>
      </c>
      <c r="F150" s="42">
        <f>F155+F165+F174+F183+F192+F201+F209+F160+F221+F232</f>
        <v>0</v>
      </c>
      <c r="G150" s="42">
        <f t="shared" si="45"/>
        <v>0</v>
      </c>
      <c r="H150" s="42">
        <f t="shared" si="45"/>
        <v>0</v>
      </c>
      <c r="I150" s="42">
        <f t="shared" si="45"/>
        <v>0</v>
      </c>
      <c r="J150" s="42">
        <f t="shared" si="45"/>
        <v>0</v>
      </c>
      <c r="K150" s="42">
        <f t="shared" si="45"/>
        <v>0</v>
      </c>
      <c r="L150" s="42">
        <f t="shared" si="45"/>
        <v>0</v>
      </c>
      <c r="M150" s="42">
        <f t="shared" si="46"/>
        <v>0</v>
      </c>
      <c r="N150" s="169"/>
    </row>
    <row r="151" spans="1:14" ht="15" customHeight="1" x14ac:dyDescent="0.25">
      <c r="A151" s="168"/>
      <c r="B151" s="169"/>
      <c r="C151" s="169"/>
      <c r="D151" s="150" t="s">
        <v>10</v>
      </c>
      <c r="E151" s="42">
        <f t="shared" si="36"/>
        <v>0</v>
      </c>
      <c r="F151" s="42">
        <f>F156+F166+F175+F184+F193+F202+F210+F161+F222+F233</f>
        <v>0</v>
      </c>
      <c r="G151" s="42">
        <f t="shared" si="45"/>
        <v>0</v>
      </c>
      <c r="H151" s="42">
        <f t="shared" si="45"/>
        <v>0</v>
      </c>
      <c r="I151" s="42">
        <f t="shared" si="45"/>
        <v>0</v>
      </c>
      <c r="J151" s="42">
        <f t="shared" si="45"/>
        <v>0</v>
      </c>
      <c r="K151" s="42">
        <f t="shared" si="45"/>
        <v>0</v>
      </c>
      <c r="L151" s="42">
        <f t="shared" si="45"/>
        <v>0</v>
      </c>
      <c r="M151" s="42">
        <f t="shared" si="46"/>
        <v>0</v>
      </c>
      <c r="N151" s="169"/>
    </row>
    <row r="152" spans="1:14" ht="21.75" hidden="1" customHeight="1" x14ac:dyDescent="0.25">
      <c r="A152" s="170"/>
      <c r="B152" s="171"/>
      <c r="C152" s="172"/>
      <c r="D152" s="149" t="s">
        <v>5</v>
      </c>
      <c r="E152" s="37">
        <f t="shared" ref="E152:E156" si="47">SUM(F152:M152)</f>
        <v>0</v>
      </c>
      <c r="F152" s="37">
        <f t="shared" ref="F152:M152" si="48">SUM(F153:F156)</f>
        <v>0</v>
      </c>
      <c r="G152" s="37">
        <f t="shared" si="48"/>
        <v>0</v>
      </c>
      <c r="H152" s="37"/>
      <c r="I152" s="37">
        <f t="shared" si="48"/>
        <v>0</v>
      </c>
      <c r="J152" s="37"/>
      <c r="K152" s="37">
        <f t="shared" si="48"/>
        <v>0</v>
      </c>
      <c r="L152" s="37">
        <f t="shared" si="48"/>
        <v>0</v>
      </c>
      <c r="M152" s="37">
        <f t="shared" si="48"/>
        <v>0</v>
      </c>
      <c r="N152" s="173" t="s">
        <v>144</v>
      </c>
    </row>
    <row r="153" spans="1:14" ht="21.75" hidden="1" customHeight="1" x14ac:dyDescent="0.25">
      <c r="A153" s="170"/>
      <c r="B153" s="171"/>
      <c r="C153" s="172"/>
      <c r="D153" s="149" t="s">
        <v>7</v>
      </c>
      <c r="E153" s="37">
        <f t="shared" si="47"/>
        <v>0</v>
      </c>
      <c r="F153" s="37">
        <v>0</v>
      </c>
      <c r="G153" s="37">
        <v>0</v>
      </c>
      <c r="H153" s="37"/>
      <c r="I153" s="37">
        <v>0</v>
      </c>
      <c r="J153" s="37"/>
      <c r="K153" s="37">
        <v>0</v>
      </c>
      <c r="L153" s="37">
        <v>0</v>
      </c>
      <c r="M153" s="37">
        <v>0</v>
      </c>
      <c r="N153" s="174"/>
    </row>
    <row r="154" spans="1:14" ht="21.75" hidden="1" customHeight="1" x14ac:dyDescent="0.25">
      <c r="A154" s="170"/>
      <c r="B154" s="171"/>
      <c r="C154" s="172"/>
      <c r="D154" s="149" t="s">
        <v>8</v>
      </c>
      <c r="E154" s="37">
        <f t="shared" si="47"/>
        <v>0</v>
      </c>
      <c r="F154" s="37">
        <v>0</v>
      </c>
      <c r="G154" s="37">
        <v>0</v>
      </c>
      <c r="H154" s="37"/>
      <c r="I154" s="37">
        <v>0</v>
      </c>
      <c r="J154" s="37"/>
      <c r="K154" s="37">
        <v>0</v>
      </c>
      <c r="L154" s="37">
        <v>0</v>
      </c>
      <c r="M154" s="37">
        <v>0</v>
      </c>
      <c r="N154" s="174"/>
    </row>
    <row r="155" spans="1:14" ht="21.75" hidden="1" customHeight="1" x14ac:dyDescent="0.25">
      <c r="A155" s="170"/>
      <c r="B155" s="171"/>
      <c r="C155" s="172"/>
      <c r="D155" s="149" t="s">
        <v>9</v>
      </c>
      <c r="E155" s="37">
        <f t="shared" si="47"/>
        <v>0</v>
      </c>
      <c r="F155" s="37">
        <v>0</v>
      </c>
      <c r="G155" s="37">
        <v>0</v>
      </c>
      <c r="H155" s="37"/>
      <c r="I155" s="37">
        <v>0</v>
      </c>
      <c r="J155" s="37"/>
      <c r="K155" s="37">
        <v>0</v>
      </c>
      <c r="L155" s="37">
        <v>0</v>
      </c>
      <c r="M155" s="37">
        <v>0</v>
      </c>
      <c r="N155" s="174"/>
    </row>
    <row r="156" spans="1:14" ht="21.75" hidden="1" customHeight="1" x14ac:dyDescent="0.25">
      <c r="A156" s="170"/>
      <c r="B156" s="171"/>
      <c r="C156" s="172"/>
      <c r="D156" s="149" t="s">
        <v>10</v>
      </c>
      <c r="E156" s="37">
        <f t="shared" si="47"/>
        <v>0</v>
      </c>
      <c r="F156" s="37">
        <v>0</v>
      </c>
      <c r="G156" s="37">
        <v>0</v>
      </c>
      <c r="H156" s="37"/>
      <c r="I156" s="37">
        <v>0</v>
      </c>
      <c r="J156" s="37"/>
      <c r="K156" s="37">
        <v>0</v>
      </c>
      <c r="L156" s="37">
        <v>0</v>
      </c>
      <c r="M156" s="37">
        <v>0</v>
      </c>
      <c r="N156" s="174"/>
    </row>
    <row r="157" spans="1:14" x14ac:dyDescent="0.25">
      <c r="A157" s="176" t="s">
        <v>30</v>
      </c>
      <c r="B157" s="171" t="s">
        <v>354</v>
      </c>
      <c r="C157" s="172">
        <v>2028</v>
      </c>
      <c r="D157" s="149" t="s">
        <v>5</v>
      </c>
      <c r="E157" s="37">
        <f t="shared" ref="E157:E220" si="49">F157+G157+I157+K157+L157+M157</f>
        <v>60000</v>
      </c>
      <c r="F157" s="37">
        <f t="shared" ref="F157:M157" si="50">SUM(F158:F161)</f>
        <v>0</v>
      </c>
      <c r="G157" s="37">
        <f t="shared" si="50"/>
        <v>0</v>
      </c>
      <c r="H157" s="37">
        <f t="shared" si="50"/>
        <v>0</v>
      </c>
      <c r="I157" s="37">
        <f t="shared" si="50"/>
        <v>0</v>
      </c>
      <c r="J157" s="37">
        <f t="shared" si="50"/>
        <v>0</v>
      </c>
      <c r="K157" s="37">
        <f t="shared" si="50"/>
        <v>0</v>
      </c>
      <c r="L157" s="37">
        <f t="shared" si="50"/>
        <v>0</v>
      </c>
      <c r="M157" s="37">
        <f t="shared" si="50"/>
        <v>60000</v>
      </c>
      <c r="N157" s="174"/>
    </row>
    <row r="158" spans="1:14" x14ac:dyDescent="0.25">
      <c r="A158" s="176"/>
      <c r="B158" s="171"/>
      <c r="C158" s="172"/>
      <c r="D158" s="149" t="s">
        <v>7</v>
      </c>
      <c r="E158" s="37">
        <f t="shared" si="49"/>
        <v>60000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60000</v>
      </c>
      <c r="N158" s="174"/>
    </row>
    <row r="159" spans="1:14" x14ac:dyDescent="0.25">
      <c r="A159" s="176"/>
      <c r="B159" s="171"/>
      <c r="C159" s="172"/>
      <c r="D159" s="149" t="s">
        <v>8</v>
      </c>
      <c r="E159" s="37">
        <f t="shared" si="49"/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174"/>
    </row>
    <row r="160" spans="1:14" x14ac:dyDescent="0.25">
      <c r="A160" s="176"/>
      <c r="B160" s="171"/>
      <c r="C160" s="172"/>
      <c r="D160" s="149" t="s">
        <v>9</v>
      </c>
      <c r="E160" s="37">
        <f t="shared" si="49"/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174"/>
    </row>
    <row r="161" spans="1:14" ht="24.75" customHeight="1" x14ac:dyDescent="0.25">
      <c r="A161" s="176"/>
      <c r="B161" s="171"/>
      <c r="C161" s="172"/>
      <c r="D161" s="149" t="s">
        <v>10</v>
      </c>
      <c r="E161" s="37">
        <f t="shared" si="49"/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174"/>
    </row>
    <row r="162" spans="1:14" ht="25.5" customHeight="1" x14ac:dyDescent="0.25">
      <c r="A162" s="176" t="s">
        <v>32</v>
      </c>
      <c r="B162" s="171" t="s">
        <v>31</v>
      </c>
      <c r="C162" s="172" t="s">
        <v>6</v>
      </c>
      <c r="D162" s="149" t="s">
        <v>5</v>
      </c>
      <c r="E162" s="37">
        <f t="shared" si="49"/>
        <v>378094.8</v>
      </c>
      <c r="F162" s="37">
        <f t="shared" ref="F162:M162" si="51">SUM(F163:F166)</f>
        <v>4000</v>
      </c>
      <c r="G162" s="37">
        <f t="shared" si="51"/>
        <v>31537</v>
      </c>
      <c r="H162" s="37">
        <f t="shared" si="51"/>
        <v>23863.8</v>
      </c>
      <c r="I162" s="37">
        <f t="shared" si="51"/>
        <v>0</v>
      </c>
      <c r="J162" s="37">
        <f t="shared" si="51"/>
        <v>0</v>
      </c>
      <c r="K162" s="37">
        <f t="shared" si="51"/>
        <v>0</v>
      </c>
      <c r="L162" s="37">
        <f t="shared" si="51"/>
        <v>0</v>
      </c>
      <c r="M162" s="37">
        <f t="shared" si="51"/>
        <v>342557.8</v>
      </c>
      <c r="N162" s="174"/>
    </row>
    <row r="163" spans="1:14" ht="25.5" customHeight="1" x14ac:dyDescent="0.25">
      <c r="A163" s="176"/>
      <c r="B163" s="171"/>
      <c r="C163" s="172"/>
      <c r="D163" s="149" t="s">
        <v>7</v>
      </c>
      <c r="E163" s="37">
        <f t="shared" si="49"/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174"/>
    </row>
    <row r="164" spans="1:14" ht="25.5" customHeight="1" x14ac:dyDescent="0.25">
      <c r="A164" s="176"/>
      <c r="B164" s="171"/>
      <c r="C164" s="172"/>
      <c r="D164" s="149" t="s">
        <v>8</v>
      </c>
      <c r="E164" s="37">
        <f t="shared" si="49"/>
        <v>378094.8</v>
      </c>
      <c r="F164" s="37">
        <f>SUM(F167:F170)</f>
        <v>4000</v>
      </c>
      <c r="G164" s="37">
        <f>SUM(G167:G170)</f>
        <v>31537</v>
      </c>
      <c r="H164" s="37">
        <f>SUM(H167:H170)</f>
        <v>23863.8</v>
      </c>
      <c r="I164" s="37">
        <v>0</v>
      </c>
      <c r="J164" s="37">
        <f>SUM(J167:J170)</f>
        <v>0</v>
      </c>
      <c r="K164" s="37">
        <v>0</v>
      </c>
      <c r="L164" s="37">
        <v>0</v>
      </c>
      <c r="M164" s="37">
        <v>342557.8</v>
      </c>
      <c r="N164" s="174"/>
    </row>
    <row r="165" spans="1:14" ht="29.25" customHeight="1" x14ac:dyDescent="0.25">
      <c r="A165" s="176"/>
      <c r="B165" s="171"/>
      <c r="C165" s="172"/>
      <c r="D165" s="149" t="s">
        <v>9</v>
      </c>
      <c r="E165" s="37">
        <f t="shared" si="49"/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174"/>
    </row>
    <row r="166" spans="1:14" ht="34.5" customHeight="1" x14ac:dyDescent="0.25">
      <c r="A166" s="176"/>
      <c r="B166" s="171"/>
      <c r="C166" s="172"/>
      <c r="D166" s="149" t="s">
        <v>10</v>
      </c>
      <c r="E166" s="37">
        <f t="shared" si="49"/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174"/>
    </row>
    <row r="167" spans="1:14" ht="74.25" customHeight="1" x14ac:dyDescent="0.25">
      <c r="A167" s="145" t="s">
        <v>357</v>
      </c>
      <c r="B167" s="152" t="s">
        <v>87</v>
      </c>
      <c r="C167" s="149">
        <v>2023</v>
      </c>
      <c r="D167" s="149" t="s">
        <v>8</v>
      </c>
      <c r="E167" s="37">
        <f t="shared" si="49"/>
        <v>4000</v>
      </c>
      <c r="F167" s="37">
        <v>4000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8">
        <v>0</v>
      </c>
      <c r="N167" s="174"/>
    </row>
    <row r="168" spans="1:14" ht="65.25" customHeight="1" x14ac:dyDescent="0.25">
      <c r="A168" s="145" t="s">
        <v>358</v>
      </c>
      <c r="B168" s="152" t="s">
        <v>219</v>
      </c>
      <c r="C168" s="149">
        <v>2024</v>
      </c>
      <c r="D168" s="149" t="s">
        <v>8</v>
      </c>
      <c r="E168" s="37">
        <f t="shared" si="49"/>
        <v>19737</v>
      </c>
      <c r="F168" s="37">
        <v>0</v>
      </c>
      <c r="G168" s="37">
        <v>19737</v>
      </c>
      <c r="H168" s="37">
        <v>22176.3</v>
      </c>
      <c r="I168" s="37">
        <v>0</v>
      </c>
      <c r="J168" s="37"/>
      <c r="K168" s="37">
        <v>0</v>
      </c>
      <c r="L168" s="37">
        <v>0</v>
      </c>
      <c r="M168" s="38">
        <v>0</v>
      </c>
      <c r="N168" s="174"/>
    </row>
    <row r="169" spans="1:14" ht="37.5" customHeight="1" x14ac:dyDescent="0.25">
      <c r="A169" s="145" t="s">
        <v>359</v>
      </c>
      <c r="B169" s="152" t="s">
        <v>220</v>
      </c>
      <c r="C169" s="149">
        <v>2024</v>
      </c>
      <c r="D169" s="149" t="s">
        <v>8</v>
      </c>
      <c r="E169" s="37">
        <f t="shared" si="49"/>
        <v>10000</v>
      </c>
      <c r="F169" s="37">
        <v>0</v>
      </c>
      <c r="G169" s="37">
        <v>10000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8">
        <v>0</v>
      </c>
      <c r="N169" s="174"/>
    </row>
    <row r="170" spans="1:14" ht="49.5" customHeight="1" x14ac:dyDescent="0.25">
      <c r="A170" s="145" t="s">
        <v>360</v>
      </c>
      <c r="B170" s="152" t="s">
        <v>221</v>
      </c>
      <c r="C170" s="149">
        <v>2024</v>
      </c>
      <c r="D170" s="149" t="s">
        <v>8</v>
      </c>
      <c r="E170" s="37">
        <f t="shared" si="49"/>
        <v>1800</v>
      </c>
      <c r="F170" s="37">
        <v>0</v>
      </c>
      <c r="G170" s="37">
        <v>1800</v>
      </c>
      <c r="H170" s="37">
        <v>1687.5</v>
      </c>
      <c r="I170" s="37">
        <v>0</v>
      </c>
      <c r="J170" s="37"/>
      <c r="K170" s="37">
        <v>0</v>
      </c>
      <c r="L170" s="37">
        <v>0</v>
      </c>
      <c r="M170" s="38">
        <v>0</v>
      </c>
      <c r="N170" s="174"/>
    </row>
    <row r="171" spans="1:14" ht="51" customHeight="1" x14ac:dyDescent="0.25">
      <c r="A171" s="176" t="s">
        <v>61</v>
      </c>
      <c r="B171" s="171" t="s">
        <v>33</v>
      </c>
      <c r="C171" s="172" t="s">
        <v>6</v>
      </c>
      <c r="D171" s="149" t="s">
        <v>5</v>
      </c>
      <c r="E171" s="37">
        <f t="shared" si="49"/>
        <v>378094.8</v>
      </c>
      <c r="F171" s="37">
        <f t="shared" ref="F171:M171" si="52">SUM(F172:F175)</f>
        <v>4000</v>
      </c>
      <c r="G171" s="37">
        <f t="shared" si="52"/>
        <v>31537</v>
      </c>
      <c r="H171" s="37">
        <f t="shared" si="52"/>
        <v>23863.9</v>
      </c>
      <c r="I171" s="37">
        <f t="shared" si="52"/>
        <v>0</v>
      </c>
      <c r="J171" s="37">
        <f t="shared" si="52"/>
        <v>0</v>
      </c>
      <c r="K171" s="37">
        <f t="shared" si="52"/>
        <v>0</v>
      </c>
      <c r="L171" s="37">
        <f t="shared" si="52"/>
        <v>0</v>
      </c>
      <c r="M171" s="37">
        <f t="shared" si="52"/>
        <v>342557.8</v>
      </c>
      <c r="N171" s="174"/>
    </row>
    <row r="172" spans="1:14" ht="30" customHeight="1" x14ac:dyDescent="0.25">
      <c r="A172" s="176"/>
      <c r="B172" s="171"/>
      <c r="C172" s="172"/>
      <c r="D172" s="149" t="s">
        <v>7</v>
      </c>
      <c r="E172" s="37">
        <f t="shared" si="49"/>
        <v>378094.8</v>
      </c>
      <c r="F172" s="37">
        <f>F176</f>
        <v>4000</v>
      </c>
      <c r="G172" s="37">
        <f>SUM(G176:G179)</f>
        <v>31537</v>
      </c>
      <c r="H172" s="37">
        <f>SUM(H176:H179)</f>
        <v>23863.9</v>
      </c>
      <c r="I172" s="37">
        <v>0</v>
      </c>
      <c r="J172" s="37">
        <f>SUM(J176:J179)</f>
        <v>0</v>
      </c>
      <c r="K172" s="37">
        <v>0</v>
      </c>
      <c r="L172" s="37">
        <v>0</v>
      </c>
      <c r="M172" s="37">
        <v>342557.8</v>
      </c>
      <c r="N172" s="174"/>
    </row>
    <row r="173" spans="1:14" ht="33.75" customHeight="1" x14ac:dyDescent="0.25">
      <c r="A173" s="176"/>
      <c r="B173" s="171"/>
      <c r="C173" s="172"/>
      <c r="D173" s="149" t="s">
        <v>8</v>
      </c>
      <c r="E173" s="37">
        <f t="shared" si="49"/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174"/>
    </row>
    <row r="174" spans="1:14" ht="33.75" customHeight="1" x14ac:dyDescent="0.25">
      <c r="A174" s="176"/>
      <c r="B174" s="171"/>
      <c r="C174" s="172"/>
      <c r="D174" s="149" t="s">
        <v>9</v>
      </c>
      <c r="E174" s="37">
        <f t="shared" si="49"/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174"/>
    </row>
    <row r="175" spans="1:14" ht="41.25" customHeight="1" x14ac:dyDescent="0.25">
      <c r="A175" s="176"/>
      <c r="B175" s="171"/>
      <c r="C175" s="172"/>
      <c r="D175" s="149" t="s">
        <v>10</v>
      </c>
      <c r="E175" s="37">
        <f t="shared" si="49"/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174"/>
    </row>
    <row r="176" spans="1:14" ht="82.5" customHeight="1" x14ac:dyDescent="0.25">
      <c r="A176" s="145" t="s">
        <v>88</v>
      </c>
      <c r="B176" s="152" t="s">
        <v>87</v>
      </c>
      <c r="C176" s="149">
        <v>2023</v>
      </c>
      <c r="D176" s="149" t="s">
        <v>11</v>
      </c>
      <c r="E176" s="37">
        <f t="shared" si="49"/>
        <v>4000</v>
      </c>
      <c r="F176" s="37">
        <v>4000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175"/>
    </row>
    <row r="177" spans="1:14" ht="65.25" customHeight="1" x14ac:dyDescent="0.25">
      <c r="A177" s="145" t="s">
        <v>222</v>
      </c>
      <c r="B177" s="152" t="s">
        <v>219</v>
      </c>
      <c r="C177" s="149">
        <v>2024</v>
      </c>
      <c r="D177" s="149" t="s">
        <v>11</v>
      </c>
      <c r="E177" s="37">
        <f t="shared" si="49"/>
        <v>19737</v>
      </c>
      <c r="F177" s="37">
        <v>0</v>
      </c>
      <c r="G177" s="37">
        <v>19737</v>
      </c>
      <c r="H177" s="37">
        <v>22176.400000000001</v>
      </c>
      <c r="I177" s="37">
        <v>0</v>
      </c>
      <c r="J177" s="37"/>
      <c r="K177" s="37">
        <v>0</v>
      </c>
      <c r="L177" s="37">
        <v>0</v>
      </c>
      <c r="M177" s="38">
        <v>0</v>
      </c>
      <c r="N177" s="185" t="s">
        <v>144</v>
      </c>
    </row>
    <row r="178" spans="1:14" ht="36" customHeight="1" x14ac:dyDescent="0.25">
      <c r="A178" s="145" t="s">
        <v>223</v>
      </c>
      <c r="B178" s="152" t="s">
        <v>220</v>
      </c>
      <c r="C178" s="149">
        <v>2024</v>
      </c>
      <c r="D178" s="149" t="s">
        <v>11</v>
      </c>
      <c r="E178" s="37">
        <f t="shared" si="49"/>
        <v>10000</v>
      </c>
      <c r="F178" s="37">
        <v>0</v>
      </c>
      <c r="G178" s="37">
        <v>10000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8">
        <v>0</v>
      </c>
      <c r="N178" s="178"/>
    </row>
    <row r="179" spans="1:14" ht="51" customHeight="1" x14ac:dyDescent="0.25">
      <c r="A179" s="145" t="s">
        <v>224</v>
      </c>
      <c r="B179" s="152" t="s">
        <v>221</v>
      </c>
      <c r="C179" s="149">
        <v>2024</v>
      </c>
      <c r="D179" s="149" t="s">
        <v>11</v>
      </c>
      <c r="E179" s="37">
        <f t="shared" si="49"/>
        <v>1800</v>
      </c>
      <c r="F179" s="37">
        <v>0</v>
      </c>
      <c r="G179" s="37">
        <v>1800</v>
      </c>
      <c r="H179" s="37">
        <v>1687.5</v>
      </c>
      <c r="I179" s="37">
        <v>0</v>
      </c>
      <c r="J179" s="37"/>
      <c r="K179" s="37">
        <v>0</v>
      </c>
      <c r="L179" s="37">
        <v>0</v>
      </c>
      <c r="M179" s="38">
        <v>0</v>
      </c>
      <c r="N179" s="175"/>
    </row>
    <row r="180" spans="1:14" ht="24.75" customHeight="1" x14ac:dyDescent="0.25">
      <c r="A180" s="176" t="s">
        <v>172</v>
      </c>
      <c r="B180" s="172" t="s">
        <v>162</v>
      </c>
      <c r="C180" s="172">
        <v>2023</v>
      </c>
      <c r="D180" s="149" t="s">
        <v>5</v>
      </c>
      <c r="E180" s="37">
        <f t="shared" si="49"/>
        <v>131174.79999999999</v>
      </c>
      <c r="F180" s="37">
        <f t="shared" ref="F180:M180" si="53">SUM(F181:F184)</f>
        <v>131174.79999999999</v>
      </c>
      <c r="G180" s="37">
        <f t="shared" si="53"/>
        <v>0</v>
      </c>
      <c r="H180" s="37">
        <f t="shared" si="53"/>
        <v>0</v>
      </c>
      <c r="I180" s="37">
        <f t="shared" si="53"/>
        <v>0</v>
      </c>
      <c r="J180" s="37">
        <f t="shared" si="53"/>
        <v>0</v>
      </c>
      <c r="K180" s="37">
        <f t="shared" si="53"/>
        <v>0</v>
      </c>
      <c r="L180" s="37">
        <f t="shared" si="53"/>
        <v>0</v>
      </c>
      <c r="M180" s="37">
        <f t="shared" si="53"/>
        <v>0</v>
      </c>
      <c r="N180" s="185" t="s">
        <v>144</v>
      </c>
    </row>
    <row r="181" spans="1:14" ht="24" customHeight="1" x14ac:dyDescent="0.25">
      <c r="A181" s="176"/>
      <c r="B181" s="172"/>
      <c r="C181" s="172"/>
      <c r="D181" s="149" t="s">
        <v>11</v>
      </c>
      <c r="E181" s="37">
        <f t="shared" si="49"/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178"/>
    </row>
    <row r="182" spans="1:14" ht="21" customHeight="1" x14ac:dyDescent="0.25">
      <c r="A182" s="176"/>
      <c r="B182" s="172"/>
      <c r="C182" s="172"/>
      <c r="D182" s="149" t="s">
        <v>8</v>
      </c>
      <c r="E182" s="37">
        <f t="shared" si="49"/>
        <v>131174.79999999999</v>
      </c>
      <c r="F182" s="37">
        <f>SUM(F185:F188)</f>
        <v>131174.79999999999</v>
      </c>
      <c r="G182" s="37">
        <v>0</v>
      </c>
      <c r="H182" s="37">
        <f>SUM(H185:H188)</f>
        <v>0</v>
      </c>
      <c r="I182" s="37">
        <v>0</v>
      </c>
      <c r="J182" s="37">
        <f>SUM(J185:J188)</f>
        <v>0</v>
      </c>
      <c r="K182" s="37">
        <v>0</v>
      </c>
      <c r="L182" s="37">
        <v>0</v>
      </c>
      <c r="M182" s="37">
        <v>0</v>
      </c>
      <c r="N182" s="178"/>
    </row>
    <row r="183" spans="1:14" ht="22.5" customHeight="1" x14ac:dyDescent="0.25">
      <c r="A183" s="176"/>
      <c r="B183" s="172"/>
      <c r="C183" s="172"/>
      <c r="D183" s="149" t="s">
        <v>9</v>
      </c>
      <c r="E183" s="37">
        <f t="shared" si="49"/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178"/>
    </row>
    <row r="184" spans="1:14" ht="26.25" customHeight="1" x14ac:dyDescent="0.25">
      <c r="A184" s="176"/>
      <c r="B184" s="172"/>
      <c r="C184" s="172"/>
      <c r="D184" s="149" t="s">
        <v>10</v>
      </c>
      <c r="E184" s="37">
        <f t="shared" si="49"/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175"/>
    </row>
    <row r="185" spans="1:14" ht="80.25" customHeight="1" x14ac:dyDescent="0.25">
      <c r="A185" s="145" t="s">
        <v>175</v>
      </c>
      <c r="B185" s="152" t="s">
        <v>375</v>
      </c>
      <c r="C185" s="149">
        <v>2023</v>
      </c>
      <c r="D185" s="149" t="s">
        <v>8</v>
      </c>
      <c r="E185" s="37">
        <f t="shared" si="49"/>
        <v>25581.599999999999</v>
      </c>
      <c r="F185" s="37">
        <v>25581.599999999999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191" t="s">
        <v>144</v>
      </c>
    </row>
    <row r="186" spans="1:14" ht="69.75" customHeight="1" x14ac:dyDescent="0.25">
      <c r="A186" s="145" t="s">
        <v>361</v>
      </c>
      <c r="B186" s="152" t="s">
        <v>376</v>
      </c>
      <c r="C186" s="149">
        <v>2023</v>
      </c>
      <c r="D186" s="149" t="s">
        <v>8</v>
      </c>
      <c r="E186" s="37">
        <f t="shared" si="49"/>
        <v>27126</v>
      </c>
      <c r="F186" s="37">
        <v>27126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191"/>
    </row>
    <row r="187" spans="1:14" ht="59.25" customHeight="1" x14ac:dyDescent="0.25">
      <c r="A187" s="145" t="s">
        <v>362</v>
      </c>
      <c r="B187" s="152" t="s">
        <v>377</v>
      </c>
      <c r="C187" s="149">
        <v>2023</v>
      </c>
      <c r="D187" s="149" t="s">
        <v>8</v>
      </c>
      <c r="E187" s="37">
        <f t="shared" si="49"/>
        <v>22374</v>
      </c>
      <c r="F187" s="37">
        <v>22374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191"/>
    </row>
    <row r="188" spans="1:14" ht="119.25" customHeight="1" x14ac:dyDescent="0.25">
      <c r="A188" s="145" t="s">
        <v>363</v>
      </c>
      <c r="B188" s="152" t="s">
        <v>174</v>
      </c>
      <c r="C188" s="149">
        <v>2023</v>
      </c>
      <c r="D188" s="149" t="s">
        <v>8</v>
      </c>
      <c r="E188" s="37">
        <f t="shared" si="49"/>
        <v>56093.2</v>
      </c>
      <c r="F188" s="37">
        <v>56093.2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191"/>
    </row>
    <row r="189" spans="1:14" ht="36" customHeight="1" x14ac:dyDescent="0.25">
      <c r="A189" s="176" t="s">
        <v>176</v>
      </c>
      <c r="B189" s="173" t="s">
        <v>165</v>
      </c>
      <c r="C189" s="173">
        <v>2023</v>
      </c>
      <c r="D189" s="149" t="s">
        <v>5</v>
      </c>
      <c r="E189" s="37">
        <f t="shared" si="49"/>
        <v>1325</v>
      </c>
      <c r="F189" s="37">
        <f t="shared" ref="F189:M189" si="54">SUM(F190:F193)</f>
        <v>1325</v>
      </c>
      <c r="G189" s="37">
        <f t="shared" si="54"/>
        <v>0</v>
      </c>
      <c r="H189" s="37">
        <f t="shared" si="54"/>
        <v>0</v>
      </c>
      <c r="I189" s="37">
        <f t="shared" si="54"/>
        <v>0</v>
      </c>
      <c r="J189" s="37">
        <f t="shared" si="54"/>
        <v>0</v>
      </c>
      <c r="K189" s="37">
        <f t="shared" si="54"/>
        <v>0</v>
      </c>
      <c r="L189" s="37">
        <f t="shared" si="54"/>
        <v>0</v>
      </c>
      <c r="M189" s="37">
        <f t="shared" si="54"/>
        <v>0</v>
      </c>
      <c r="N189" s="191" t="s">
        <v>144</v>
      </c>
    </row>
    <row r="190" spans="1:14" ht="28.5" customHeight="1" x14ac:dyDescent="0.25">
      <c r="A190" s="176"/>
      <c r="B190" s="174"/>
      <c r="C190" s="174"/>
      <c r="D190" s="149" t="s">
        <v>11</v>
      </c>
      <c r="E190" s="37">
        <f t="shared" si="49"/>
        <v>1325</v>
      </c>
      <c r="F190" s="37">
        <f>SUM(F194:F197)</f>
        <v>1325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191"/>
    </row>
    <row r="191" spans="1:14" ht="39" customHeight="1" x14ac:dyDescent="0.25">
      <c r="A191" s="176"/>
      <c r="B191" s="174"/>
      <c r="C191" s="174"/>
      <c r="D191" s="149" t="s">
        <v>8</v>
      </c>
      <c r="E191" s="37">
        <f t="shared" si="49"/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191"/>
    </row>
    <row r="192" spans="1:14" ht="24.75" customHeight="1" x14ac:dyDescent="0.25">
      <c r="A192" s="176"/>
      <c r="B192" s="174"/>
      <c r="C192" s="174"/>
      <c r="D192" s="149" t="s">
        <v>9</v>
      </c>
      <c r="E192" s="37">
        <f t="shared" si="49"/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191"/>
    </row>
    <row r="193" spans="1:14" ht="29.25" customHeight="1" x14ac:dyDescent="0.25">
      <c r="A193" s="176"/>
      <c r="B193" s="184"/>
      <c r="C193" s="184"/>
      <c r="D193" s="149" t="s">
        <v>10</v>
      </c>
      <c r="E193" s="37">
        <f t="shared" si="49"/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191"/>
    </row>
    <row r="194" spans="1:14" ht="72.75" customHeight="1" x14ac:dyDescent="0.25">
      <c r="A194" s="145" t="s">
        <v>177</v>
      </c>
      <c r="B194" s="152" t="s">
        <v>375</v>
      </c>
      <c r="C194" s="149">
        <v>2023</v>
      </c>
      <c r="D194" s="149" t="s">
        <v>11</v>
      </c>
      <c r="E194" s="37">
        <f t="shared" si="49"/>
        <v>258.39999999999998</v>
      </c>
      <c r="F194" s="37">
        <v>258.39999999999998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185" t="s">
        <v>144</v>
      </c>
    </row>
    <row r="195" spans="1:14" ht="71.25" customHeight="1" x14ac:dyDescent="0.25">
      <c r="A195" s="145" t="s">
        <v>178</v>
      </c>
      <c r="B195" s="152" t="s">
        <v>376</v>
      </c>
      <c r="C195" s="149">
        <v>2023</v>
      </c>
      <c r="D195" s="149" t="s">
        <v>11</v>
      </c>
      <c r="E195" s="37">
        <f t="shared" si="49"/>
        <v>274</v>
      </c>
      <c r="F195" s="37">
        <v>274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178"/>
    </row>
    <row r="196" spans="1:14" ht="60.75" customHeight="1" x14ac:dyDescent="0.25">
      <c r="A196" s="145" t="s">
        <v>179</v>
      </c>
      <c r="B196" s="152" t="s">
        <v>377</v>
      </c>
      <c r="C196" s="149">
        <v>2023</v>
      </c>
      <c r="D196" s="149" t="s">
        <v>11</v>
      </c>
      <c r="E196" s="37">
        <f t="shared" si="49"/>
        <v>226</v>
      </c>
      <c r="F196" s="37">
        <v>226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178"/>
    </row>
    <row r="197" spans="1:14" ht="117" customHeight="1" x14ac:dyDescent="0.25">
      <c r="A197" s="145" t="s">
        <v>180</v>
      </c>
      <c r="B197" s="152" t="s">
        <v>174</v>
      </c>
      <c r="C197" s="149">
        <v>2023</v>
      </c>
      <c r="D197" s="149" t="s">
        <v>11</v>
      </c>
      <c r="E197" s="37">
        <f t="shared" si="49"/>
        <v>566.6</v>
      </c>
      <c r="F197" s="37">
        <v>566.6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175"/>
    </row>
    <row r="198" spans="1:14" ht="36.75" customHeight="1" x14ac:dyDescent="0.25">
      <c r="A198" s="176" t="s">
        <v>181</v>
      </c>
      <c r="B198" s="173" t="s">
        <v>169</v>
      </c>
      <c r="C198" s="173" t="s">
        <v>69</v>
      </c>
      <c r="D198" s="149" t="s">
        <v>5</v>
      </c>
      <c r="E198" s="37">
        <f t="shared" si="49"/>
        <v>223762</v>
      </c>
      <c r="F198" s="37">
        <f t="shared" ref="F198:M198" si="55">SUM(F199:F202)</f>
        <v>112581.2</v>
      </c>
      <c r="G198" s="37">
        <f t="shared" si="55"/>
        <v>111180.8</v>
      </c>
      <c r="H198" s="37">
        <f t="shared" si="55"/>
        <v>109338.5</v>
      </c>
      <c r="I198" s="37">
        <f t="shared" si="55"/>
        <v>0</v>
      </c>
      <c r="J198" s="37">
        <f t="shared" si="55"/>
        <v>0</v>
      </c>
      <c r="K198" s="37">
        <f t="shared" si="55"/>
        <v>0</v>
      </c>
      <c r="L198" s="37">
        <f t="shared" si="55"/>
        <v>0</v>
      </c>
      <c r="M198" s="37">
        <f t="shared" si="55"/>
        <v>0</v>
      </c>
      <c r="N198" s="185" t="s">
        <v>144</v>
      </c>
    </row>
    <row r="199" spans="1:14" ht="36.75" customHeight="1" x14ac:dyDescent="0.25">
      <c r="A199" s="176"/>
      <c r="B199" s="174"/>
      <c r="C199" s="174"/>
      <c r="D199" s="149" t="s">
        <v>11</v>
      </c>
      <c r="E199" s="37">
        <f t="shared" si="49"/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178"/>
    </row>
    <row r="200" spans="1:14" ht="42" customHeight="1" x14ac:dyDescent="0.25">
      <c r="A200" s="176"/>
      <c r="B200" s="174"/>
      <c r="C200" s="174"/>
      <c r="D200" s="149" t="s">
        <v>8</v>
      </c>
      <c r="E200" s="37">
        <f t="shared" si="49"/>
        <v>223762</v>
      </c>
      <c r="F200" s="37">
        <f>SUM(F203:F205)</f>
        <v>112581.2</v>
      </c>
      <c r="G200" s="37">
        <f>SUM(G203:G205)</f>
        <v>111180.8</v>
      </c>
      <c r="H200" s="37">
        <f>SUM(H203:H205)</f>
        <v>109338.5</v>
      </c>
      <c r="I200" s="37">
        <v>0</v>
      </c>
      <c r="J200" s="37">
        <f>SUM(J203:J205)</f>
        <v>0</v>
      </c>
      <c r="K200" s="37">
        <v>0</v>
      </c>
      <c r="L200" s="37">
        <v>0</v>
      </c>
      <c r="M200" s="37">
        <v>0</v>
      </c>
      <c r="N200" s="178"/>
    </row>
    <row r="201" spans="1:14" ht="31.5" customHeight="1" x14ac:dyDescent="0.25">
      <c r="A201" s="176"/>
      <c r="B201" s="174"/>
      <c r="C201" s="174"/>
      <c r="D201" s="149" t="s">
        <v>9</v>
      </c>
      <c r="E201" s="37">
        <f t="shared" si="49"/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178"/>
    </row>
    <row r="202" spans="1:14" ht="26.25" customHeight="1" x14ac:dyDescent="0.25">
      <c r="A202" s="176"/>
      <c r="B202" s="184"/>
      <c r="C202" s="184"/>
      <c r="D202" s="149" t="s">
        <v>10</v>
      </c>
      <c r="E202" s="37">
        <f t="shared" si="49"/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178"/>
    </row>
    <row r="203" spans="1:14" ht="96.75" customHeight="1" x14ac:dyDescent="0.25">
      <c r="A203" s="145" t="s">
        <v>183</v>
      </c>
      <c r="B203" s="147" t="s">
        <v>182</v>
      </c>
      <c r="C203" s="147">
        <v>2023</v>
      </c>
      <c r="D203" s="149" t="s">
        <v>8</v>
      </c>
      <c r="E203" s="37">
        <f t="shared" si="49"/>
        <v>27084.3</v>
      </c>
      <c r="F203" s="37">
        <v>27084.3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178"/>
    </row>
    <row r="204" spans="1:14" ht="144" customHeight="1" x14ac:dyDescent="0.25">
      <c r="A204" s="145" t="s">
        <v>184</v>
      </c>
      <c r="B204" s="147" t="s">
        <v>225</v>
      </c>
      <c r="C204" s="147" t="s">
        <v>69</v>
      </c>
      <c r="D204" s="149" t="s">
        <v>8</v>
      </c>
      <c r="E204" s="37">
        <f t="shared" si="49"/>
        <v>86720.7</v>
      </c>
      <c r="F204" s="37">
        <v>85496.9</v>
      </c>
      <c r="G204" s="37">
        <v>1223.8</v>
      </c>
      <c r="H204" s="37">
        <v>1223.8</v>
      </c>
      <c r="I204" s="37">
        <v>0</v>
      </c>
      <c r="J204" s="37"/>
      <c r="K204" s="37">
        <v>0</v>
      </c>
      <c r="L204" s="37">
        <v>0</v>
      </c>
      <c r="M204" s="37">
        <v>0</v>
      </c>
      <c r="N204" s="178"/>
    </row>
    <row r="205" spans="1:14" ht="106.5" customHeight="1" x14ac:dyDescent="0.25">
      <c r="A205" s="145" t="s">
        <v>226</v>
      </c>
      <c r="B205" s="147" t="s">
        <v>227</v>
      </c>
      <c r="C205" s="147">
        <v>2024</v>
      </c>
      <c r="D205" s="149" t="s">
        <v>8</v>
      </c>
      <c r="E205" s="37">
        <f t="shared" si="49"/>
        <v>109957</v>
      </c>
      <c r="F205" s="37">
        <v>0</v>
      </c>
      <c r="G205" s="37">
        <v>109957</v>
      </c>
      <c r="H205" s="37">
        <v>108114.7</v>
      </c>
      <c r="I205" s="37">
        <v>0</v>
      </c>
      <c r="J205" s="37"/>
      <c r="K205" s="37">
        <v>0</v>
      </c>
      <c r="L205" s="37">
        <v>0</v>
      </c>
      <c r="M205" s="37">
        <v>0</v>
      </c>
      <c r="N205" s="175"/>
    </row>
    <row r="206" spans="1:14" ht="39.75" customHeight="1" x14ac:dyDescent="0.25">
      <c r="A206" s="192" t="s">
        <v>228</v>
      </c>
      <c r="B206" s="173" t="s">
        <v>456</v>
      </c>
      <c r="C206" s="173" t="s">
        <v>441</v>
      </c>
      <c r="D206" s="149" t="s">
        <v>5</v>
      </c>
      <c r="E206" s="37">
        <f t="shared" si="49"/>
        <v>527530</v>
      </c>
      <c r="F206" s="37">
        <f t="shared" ref="F206:M206" si="56">SUM(F207:F210)</f>
        <v>0</v>
      </c>
      <c r="G206" s="37">
        <f t="shared" si="56"/>
        <v>524859.9</v>
      </c>
      <c r="H206" s="37">
        <f t="shared" si="56"/>
        <v>496960.20000000007</v>
      </c>
      <c r="I206" s="37">
        <f t="shared" si="56"/>
        <v>2670.1</v>
      </c>
      <c r="J206" s="37">
        <f t="shared" si="56"/>
        <v>2670.1</v>
      </c>
      <c r="K206" s="37">
        <f t="shared" si="56"/>
        <v>0</v>
      </c>
      <c r="L206" s="37">
        <f t="shared" si="56"/>
        <v>0</v>
      </c>
      <c r="M206" s="37">
        <f t="shared" si="56"/>
        <v>0</v>
      </c>
      <c r="N206" s="185" t="s">
        <v>144</v>
      </c>
    </row>
    <row r="207" spans="1:14" ht="30.75" customHeight="1" x14ac:dyDescent="0.25">
      <c r="A207" s="193"/>
      <c r="B207" s="174"/>
      <c r="C207" s="174"/>
      <c r="D207" s="149" t="s">
        <v>11</v>
      </c>
      <c r="E207" s="37">
        <f t="shared" si="49"/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178"/>
    </row>
    <row r="208" spans="1:14" ht="33" customHeight="1" x14ac:dyDescent="0.25">
      <c r="A208" s="193"/>
      <c r="B208" s="174"/>
      <c r="C208" s="174"/>
      <c r="D208" s="149" t="s">
        <v>8</v>
      </c>
      <c r="E208" s="37">
        <f t="shared" si="49"/>
        <v>527530</v>
      </c>
      <c r="F208" s="37">
        <v>0</v>
      </c>
      <c r="G208" s="37">
        <f>SUM(G211:G217)</f>
        <v>524859.9</v>
      </c>
      <c r="H208" s="37">
        <f>SUM(H211:H217)</f>
        <v>496960.20000000007</v>
      </c>
      <c r="I208" s="37">
        <f>SUM(I211:I217)</f>
        <v>2670.1</v>
      </c>
      <c r="J208" s="37">
        <f>SUM(J211:J217)</f>
        <v>2670.1</v>
      </c>
      <c r="K208" s="37">
        <v>0</v>
      </c>
      <c r="L208" s="37">
        <v>0</v>
      </c>
      <c r="M208" s="37">
        <v>0</v>
      </c>
      <c r="N208" s="178"/>
    </row>
    <row r="209" spans="1:14" ht="25.5" customHeight="1" x14ac:dyDescent="0.25">
      <c r="A209" s="193"/>
      <c r="B209" s="174"/>
      <c r="C209" s="174"/>
      <c r="D209" s="149" t="s">
        <v>9</v>
      </c>
      <c r="E209" s="37">
        <f t="shared" si="49"/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178"/>
    </row>
    <row r="210" spans="1:14" ht="24.75" customHeight="1" x14ac:dyDescent="0.25">
      <c r="A210" s="194"/>
      <c r="B210" s="184"/>
      <c r="C210" s="184"/>
      <c r="D210" s="149" t="s">
        <v>10</v>
      </c>
      <c r="E210" s="37">
        <f t="shared" si="49"/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178"/>
    </row>
    <row r="211" spans="1:14" ht="166.5" customHeight="1" x14ac:dyDescent="0.25">
      <c r="A211" s="145" t="s">
        <v>229</v>
      </c>
      <c r="B211" s="147" t="s">
        <v>230</v>
      </c>
      <c r="C211" s="147">
        <v>2024</v>
      </c>
      <c r="D211" s="149" t="s">
        <v>8</v>
      </c>
      <c r="E211" s="37">
        <f t="shared" si="49"/>
        <v>226350</v>
      </c>
      <c r="F211" s="37">
        <v>0</v>
      </c>
      <c r="G211" s="37">
        <v>226350</v>
      </c>
      <c r="H211" s="37">
        <v>232061.2</v>
      </c>
      <c r="I211" s="37">
        <v>0</v>
      </c>
      <c r="J211" s="37"/>
      <c r="K211" s="37">
        <v>0</v>
      </c>
      <c r="L211" s="37">
        <v>0</v>
      </c>
      <c r="M211" s="37">
        <v>0</v>
      </c>
      <c r="N211" s="178"/>
    </row>
    <row r="212" spans="1:14" ht="40.5" customHeight="1" x14ac:dyDescent="0.25">
      <c r="A212" s="145" t="s">
        <v>231</v>
      </c>
      <c r="B212" s="147" t="s">
        <v>232</v>
      </c>
      <c r="C212" s="147">
        <v>2024</v>
      </c>
      <c r="D212" s="149" t="s">
        <v>8</v>
      </c>
      <c r="E212" s="37">
        <f t="shared" si="49"/>
        <v>14340.6</v>
      </c>
      <c r="F212" s="37">
        <v>0</v>
      </c>
      <c r="G212" s="37">
        <v>14340.6</v>
      </c>
      <c r="H212" s="37">
        <v>14308.1</v>
      </c>
      <c r="I212" s="37">
        <v>0</v>
      </c>
      <c r="J212" s="37"/>
      <c r="K212" s="37">
        <v>0</v>
      </c>
      <c r="L212" s="37">
        <v>0</v>
      </c>
      <c r="M212" s="37">
        <v>0</v>
      </c>
      <c r="N212" s="178"/>
    </row>
    <row r="213" spans="1:14" ht="201" customHeight="1" x14ac:dyDescent="0.25">
      <c r="A213" s="145" t="s">
        <v>233</v>
      </c>
      <c r="B213" s="147" t="s">
        <v>234</v>
      </c>
      <c r="C213" s="147" t="s">
        <v>441</v>
      </c>
      <c r="D213" s="149" t="s">
        <v>8</v>
      </c>
      <c r="E213" s="37">
        <f t="shared" si="49"/>
        <v>68570.100000000006</v>
      </c>
      <c r="F213" s="37">
        <v>0</v>
      </c>
      <c r="G213" s="37">
        <v>65900</v>
      </c>
      <c r="H213" s="37">
        <v>63289.599999999999</v>
      </c>
      <c r="I213" s="37">
        <v>2670.1</v>
      </c>
      <c r="J213" s="37">
        <v>2670.1</v>
      </c>
      <c r="K213" s="37">
        <v>0</v>
      </c>
      <c r="L213" s="37">
        <v>0</v>
      </c>
      <c r="M213" s="37">
        <v>0</v>
      </c>
      <c r="N213" s="178"/>
    </row>
    <row r="214" spans="1:14" ht="176.25" customHeight="1" x14ac:dyDescent="0.25">
      <c r="A214" s="145" t="s">
        <v>364</v>
      </c>
      <c r="B214" s="147" t="s">
        <v>235</v>
      </c>
      <c r="C214" s="147">
        <v>2024</v>
      </c>
      <c r="D214" s="149" t="s">
        <v>8</v>
      </c>
      <c r="E214" s="37">
        <f t="shared" si="49"/>
        <v>44139.4</v>
      </c>
      <c r="F214" s="37">
        <v>0</v>
      </c>
      <c r="G214" s="37">
        <v>44139.4</v>
      </c>
      <c r="H214" s="37">
        <v>43949.9</v>
      </c>
      <c r="I214" s="37">
        <v>0</v>
      </c>
      <c r="J214" s="37"/>
      <c r="K214" s="37">
        <v>0</v>
      </c>
      <c r="L214" s="37">
        <v>0</v>
      </c>
      <c r="M214" s="37">
        <v>0</v>
      </c>
      <c r="N214" s="178"/>
    </row>
    <row r="215" spans="1:14" ht="301.5" customHeight="1" x14ac:dyDescent="0.25">
      <c r="A215" s="145" t="s">
        <v>365</v>
      </c>
      <c r="B215" s="147" t="s">
        <v>236</v>
      </c>
      <c r="C215" s="147">
        <v>2024</v>
      </c>
      <c r="D215" s="149" t="s">
        <v>8</v>
      </c>
      <c r="E215" s="37">
        <f t="shared" si="49"/>
        <v>116229.9</v>
      </c>
      <c r="F215" s="37">
        <v>0</v>
      </c>
      <c r="G215" s="37">
        <v>116229.9</v>
      </c>
      <c r="H215" s="37">
        <v>99387.7</v>
      </c>
      <c r="I215" s="37">
        <v>0</v>
      </c>
      <c r="J215" s="37"/>
      <c r="K215" s="37">
        <v>0</v>
      </c>
      <c r="L215" s="37">
        <v>0</v>
      </c>
      <c r="M215" s="37">
        <v>0</v>
      </c>
      <c r="N215" s="178"/>
    </row>
    <row r="216" spans="1:14" ht="168" x14ac:dyDescent="0.25">
      <c r="A216" s="145" t="s">
        <v>366</v>
      </c>
      <c r="B216" s="147" t="s">
        <v>237</v>
      </c>
      <c r="C216" s="147">
        <v>2024</v>
      </c>
      <c r="D216" s="149" t="s">
        <v>8</v>
      </c>
      <c r="E216" s="37">
        <f t="shared" si="49"/>
        <v>55000</v>
      </c>
      <c r="F216" s="37">
        <v>0</v>
      </c>
      <c r="G216" s="37">
        <v>55000</v>
      </c>
      <c r="H216" s="37">
        <v>41079.800000000003</v>
      </c>
      <c r="I216" s="37">
        <v>0</v>
      </c>
      <c r="J216" s="37"/>
      <c r="K216" s="37">
        <v>0</v>
      </c>
      <c r="L216" s="37">
        <v>0</v>
      </c>
      <c r="M216" s="37">
        <v>0</v>
      </c>
      <c r="N216" s="178"/>
    </row>
    <row r="217" spans="1:14" ht="87" customHeight="1" x14ac:dyDescent="0.25">
      <c r="A217" s="145" t="s">
        <v>367</v>
      </c>
      <c r="B217" s="147" t="s">
        <v>238</v>
      </c>
      <c r="C217" s="147">
        <v>2024</v>
      </c>
      <c r="D217" s="149" t="s">
        <v>8</v>
      </c>
      <c r="E217" s="37">
        <f t="shared" si="49"/>
        <v>2900</v>
      </c>
      <c r="F217" s="37">
        <v>0</v>
      </c>
      <c r="G217" s="37">
        <v>2900</v>
      </c>
      <c r="H217" s="37">
        <v>2883.9</v>
      </c>
      <c r="I217" s="37">
        <v>0</v>
      </c>
      <c r="J217" s="37"/>
      <c r="K217" s="37">
        <v>0</v>
      </c>
      <c r="L217" s="37">
        <v>0</v>
      </c>
      <c r="M217" s="37">
        <v>0</v>
      </c>
      <c r="N217" s="175"/>
    </row>
    <row r="218" spans="1:14" ht="19.5" customHeight="1" x14ac:dyDescent="0.25">
      <c r="A218" s="192" t="s">
        <v>445</v>
      </c>
      <c r="B218" s="173" t="s">
        <v>481</v>
      </c>
      <c r="C218" s="173">
        <v>2025</v>
      </c>
      <c r="D218" s="149" t="s">
        <v>5</v>
      </c>
      <c r="E218" s="37">
        <f t="shared" si="49"/>
        <v>285485.7</v>
      </c>
      <c r="F218" s="37">
        <f t="shared" ref="F218:M218" si="57">SUM(F219:F222)</f>
        <v>0</v>
      </c>
      <c r="G218" s="37">
        <f t="shared" si="57"/>
        <v>0</v>
      </c>
      <c r="H218" s="37">
        <f t="shared" si="57"/>
        <v>0</v>
      </c>
      <c r="I218" s="37">
        <f t="shared" si="57"/>
        <v>285485.7</v>
      </c>
      <c r="J218" s="37">
        <f t="shared" si="57"/>
        <v>113123.1</v>
      </c>
      <c r="K218" s="37">
        <f t="shared" si="57"/>
        <v>0</v>
      </c>
      <c r="L218" s="37">
        <f t="shared" si="57"/>
        <v>0</v>
      </c>
      <c r="M218" s="37">
        <f t="shared" si="57"/>
        <v>0</v>
      </c>
      <c r="N218" s="148"/>
    </row>
    <row r="219" spans="1:14" ht="28.5" customHeight="1" x14ac:dyDescent="0.25">
      <c r="A219" s="193"/>
      <c r="B219" s="174"/>
      <c r="C219" s="174"/>
      <c r="D219" s="149" t="s">
        <v>11</v>
      </c>
      <c r="E219" s="37">
        <f t="shared" si="49"/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148"/>
    </row>
    <row r="220" spans="1:14" ht="31.5" customHeight="1" x14ac:dyDescent="0.25">
      <c r="A220" s="193"/>
      <c r="B220" s="174"/>
      <c r="C220" s="174"/>
      <c r="D220" s="149" t="s">
        <v>8</v>
      </c>
      <c r="E220" s="37">
        <f t="shared" si="49"/>
        <v>285485.7</v>
      </c>
      <c r="F220" s="37">
        <f>F223+F224+F225+F228</f>
        <v>0</v>
      </c>
      <c r="G220" s="37">
        <f t="shared" ref="G220:M220" si="58">G223+G224+G225+G228</f>
        <v>0</v>
      </c>
      <c r="H220" s="37">
        <f t="shared" si="58"/>
        <v>0</v>
      </c>
      <c r="I220" s="37">
        <f>I223+I224+I225+I228+I226+I227</f>
        <v>285485.7</v>
      </c>
      <c r="J220" s="37">
        <f t="shared" si="58"/>
        <v>113123.1</v>
      </c>
      <c r="K220" s="37">
        <f t="shared" si="58"/>
        <v>0</v>
      </c>
      <c r="L220" s="37">
        <f t="shared" si="58"/>
        <v>0</v>
      </c>
      <c r="M220" s="37">
        <f t="shared" si="58"/>
        <v>0</v>
      </c>
      <c r="N220" s="148"/>
    </row>
    <row r="221" spans="1:14" ht="35.25" customHeight="1" x14ac:dyDescent="0.25">
      <c r="A221" s="193"/>
      <c r="B221" s="174"/>
      <c r="C221" s="174"/>
      <c r="D221" s="149" t="s">
        <v>9</v>
      </c>
      <c r="E221" s="37">
        <f t="shared" ref="E221:E291" si="59">F221+G221+I221+K221+L221+M221</f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148"/>
    </row>
    <row r="222" spans="1:14" ht="49.5" customHeight="1" x14ac:dyDescent="0.25">
      <c r="A222" s="194"/>
      <c r="B222" s="184"/>
      <c r="C222" s="184"/>
      <c r="D222" s="149" t="s">
        <v>10</v>
      </c>
      <c r="E222" s="37">
        <f t="shared" si="59"/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148"/>
    </row>
    <row r="223" spans="1:14" ht="115.5" customHeight="1" x14ac:dyDescent="0.25">
      <c r="A223" s="145" t="s">
        <v>446</v>
      </c>
      <c r="B223" s="147" t="s">
        <v>447</v>
      </c>
      <c r="C223" s="147">
        <v>2025</v>
      </c>
      <c r="D223" s="149" t="s">
        <v>8</v>
      </c>
      <c r="E223" s="37">
        <f t="shared" si="59"/>
        <v>67514</v>
      </c>
      <c r="F223" s="37">
        <v>0</v>
      </c>
      <c r="G223" s="37">
        <v>0</v>
      </c>
      <c r="H223" s="37">
        <v>0</v>
      </c>
      <c r="I223" s="37">
        <v>67514</v>
      </c>
      <c r="J223" s="37">
        <v>65870.2</v>
      </c>
      <c r="K223" s="37">
        <v>0</v>
      </c>
      <c r="L223" s="37">
        <v>0</v>
      </c>
      <c r="M223" s="37">
        <v>0</v>
      </c>
      <c r="N223" s="148"/>
    </row>
    <row r="224" spans="1:14" ht="103.5" customHeight="1" x14ac:dyDescent="0.25">
      <c r="A224" s="145" t="s">
        <v>448</v>
      </c>
      <c r="B224" s="147" t="s">
        <v>451</v>
      </c>
      <c r="C224" s="147">
        <v>2025</v>
      </c>
      <c r="D224" s="149" t="s">
        <v>8</v>
      </c>
      <c r="E224" s="37">
        <f t="shared" si="59"/>
        <v>31679.9</v>
      </c>
      <c r="F224" s="37">
        <v>0</v>
      </c>
      <c r="G224" s="37">
        <v>0</v>
      </c>
      <c r="H224" s="37">
        <v>0</v>
      </c>
      <c r="I224" s="37">
        <v>31679.9</v>
      </c>
      <c r="J224" s="37">
        <v>31382.9</v>
      </c>
      <c r="K224" s="37">
        <v>0</v>
      </c>
      <c r="L224" s="37">
        <v>0</v>
      </c>
      <c r="M224" s="37">
        <v>0</v>
      </c>
      <c r="N224" s="148"/>
    </row>
    <row r="225" spans="1:15" ht="72.75" customHeight="1" x14ac:dyDescent="0.25">
      <c r="A225" s="145" t="s">
        <v>449</v>
      </c>
      <c r="B225" s="147" t="s">
        <v>452</v>
      </c>
      <c r="C225" s="147">
        <v>2025</v>
      </c>
      <c r="D225" s="149" t="s">
        <v>8</v>
      </c>
      <c r="E225" s="37">
        <f t="shared" si="59"/>
        <v>52900</v>
      </c>
      <c r="F225" s="37">
        <v>0</v>
      </c>
      <c r="G225" s="37">
        <v>0</v>
      </c>
      <c r="H225" s="37">
        <v>0</v>
      </c>
      <c r="I225" s="37">
        <v>52900</v>
      </c>
      <c r="J225" s="37">
        <v>15870</v>
      </c>
      <c r="K225" s="37">
        <v>0</v>
      </c>
      <c r="L225" s="37">
        <v>0</v>
      </c>
      <c r="M225" s="37">
        <v>0</v>
      </c>
      <c r="N225" s="148"/>
    </row>
    <row r="226" spans="1:15" ht="95.25" customHeight="1" x14ac:dyDescent="0.25">
      <c r="A226" s="145" t="s">
        <v>450</v>
      </c>
      <c r="B226" s="147" t="s">
        <v>453</v>
      </c>
      <c r="C226" s="147">
        <v>2025</v>
      </c>
      <c r="D226" s="149" t="s">
        <v>8</v>
      </c>
      <c r="E226" s="37">
        <f t="shared" si="59"/>
        <v>79000</v>
      </c>
      <c r="F226" s="37">
        <v>0</v>
      </c>
      <c r="G226" s="37">
        <v>0</v>
      </c>
      <c r="H226" s="37">
        <v>0</v>
      </c>
      <c r="I226" s="37">
        <v>79000</v>
      </c>
      <c r="J226" s="37">
        <v>23700</v>
      </c>
      <c r="K226" s="37">
        <v>0</v>
      </c>
      <c r="L226" s="37">
        <v>0</v>
      </c>
      <c r="M226" s="37">
        <v>0</v>
      </c>
      <c r="N226" s="148"/>
    </row>
    <row r="227" spans="1:15" ht="81" customHeight="1" x14ac:dyDescent="0.25">
      <c r="A227" s="145" t="s">
        <v>504</v>
      </c>
      <c r="B227" s="147" t="s">
        <v>506</v>
      </c>
      <c r="C227" s="147">
        <v>2025</v>
      </c>
      <c r="D227" s="149" t="s">
        <v>8</v>
      </c>
      <c r="E227" s="37">
        <f t="shared" si="59"/>
        <v>23176.9</v>
      </c>
      <c r="F227" s="37">
        <v>0</v>
      </c>
      <c r="G227" s="37">
        <v>0</v>
      </c>
      <c r="H227" s="37">
        <v>0</v>
      </c>
      <c r="I227" s="37">
        <v>23176.9</v>
      </c>
      <c r="J227" s="37">
        <v>0</v>
      </c>
      <c r="K227" s="37">
        <v>0</v>
      </c>
      <c r="L227" s="37">
        <v>0</v>
      </c>
      <c r="M227" s="37">
        <v>0</v>
      </c>
      <c r="N227" s="148"/>
    </row>
    <row r="228" spans="1:15" ht="166.5" customHeight="1" x14ac:dyDescent="0.25">
      <c r="A228" s="145" t="s">
        <v>505</v>
      </c>
      <c r="B228" s="147" t="s">
        <v>507</v>
      </c>
      <c r="C228" s="147">
        <v>2025</v>
      </c>
      <c r="D228" s="149" t="s">
        <v>8</v>
      </c>
      <c r="E228" s="37">
        <f t="shared" si="59"/>
        <v>31214.9</v>
      </c>
      <c r="F228" s="37">
        <v>0</v>
      </c>
      <c r="G228" s="37">
        <v>0</v>
      </c>
      <c r="H228" s="37">
        <v>0</v>
      </c>
      <c r="I228" s="37">
        <v>31214.9</v>
      </c>
      <c r="J228" s="37">
        <v>0</v>
      </c>
      <c r="K228" s="37">
        <v>0</v>
      </c>
      <c r="L228" s="37">
        <v>0</v>
      </c>
      <c r="M228" s="37">
        <v>0</v>
      </c>
      <c r="N228" s="148"/>
    </row>
    <row r="229" spans="1:15" ht="29.25" customHeight="1" x14ac:dyDescent="0.25">
      <c r="A229" s="176" t="s">
        <v>482</v>
      </c>
      <c r="B229" s="173" t="s">
        <v>480</v>
      </c>
      <c r="C229" s="173">
        <v>2025</v>
      </c>
      <c r="D229" s="149" t="s">
        <v>5</v>
      </c>
      <c r="E229" s="37">
        <f t="shared" si="59"/>
        <v>16304.3</v>
      </c>
      <c r="F229" s="37">
        <f t="shared" ref="F229:M229" si="60">SUM(F230:F233)</f>
        <v>0</v>
      </c>
      <c r="G229" s="37">
        <f t="shared" si="60"/>
        <v>0</v>
      </c>
      <c r="H229" s="37">
        <f t="shared" si="60"/>
        <v>0</v>
      </c>
      <c r="I229" s="37">
        <f t="shared" si="60"/>
        <v>16304.3</v>
      </c>
      <c r="J229" s="37">
        <f t="shared" si="60"/>
        <v>16304.3</v>
      </c>
      <c r="K229" s="37">
        <f t="shared" si="60"/>
        <v>0</v>
      </c>
      <c r="L229" s="37">
        <f t="shared" si="60"/>
        <v>0</v>
      </c>
      <c r="M229" s="37">
        <f t="shared" si="60"/>
        <v>0</v>
      </c>
      <c r="N229" s="185" t="s">
        <v>144</v>
      </c>
    </row>
    <row r="230" spans="1:15" ht="29.25" customHeight="1" x14ac:dyDescent="0.25">
      <c r="A230" s="176"/>
      <c r="B230" s="174"/>
      <c r="C230" s="174"/>
      <c r="D230" s="149" t="s">
        <v>11</v>
      </c>
      <c r="E230" s="37">
        <f t="shared" si="59"/>
        <v>16304.3</v>
      </c>
      <c r="F230" s="37">
        <v>0</v>
      </c>
      <c r="G230" s="37">
        <v>0</v>
      </c>
      <c r="H230" s="37">
        <v>0</v>
      </c>
      <c r="I230" s="37">
        <v>16304.3</v>
      </c>
      <c r="J230" s="37">
        <v>16304.3</v>
      </c>
      <c r="K230" s="37">
        <v>0</v>
      </c>
      <c r="L230" s="37">
        <v>0</v>
      </c>
      <c r="M230" s="37">
        <v>0</v>
      </c>
      <c r="N230" s="178"/>
    </row>
    <row r="231" spans="1:15" ht="39.75" customHeight="1" x14ac:dyDescent="0.25">
      <c r="A231" s="176"/>
      <c r="B231" s="174"/>
      <c r="C231" s="174"/>
      <c r="D231" s="149" t="s">
        <v>8</v>
      </c>
      <c r="E231" s="37">
        <f t="shared" si="59"/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178"/>
    </row>
    <row r="232" spans="1:15" ht="35.25" customHeight="1" x14ac:dyDescent="0.25">
      <c r="A232" s="176"/>
      <c r="B232" s="174"/>
      <c r="C232" s="174"/>
      <c r="D232" s="149" t="s">
        <v>9</v>
      </c>
      <c r="E232" s="37">
        <f t="shared" si="59"/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178"/>
    </row>
    <row r="233" spans="1:15" ht="29.25" customHeight="1" x14ac:dyDescent="0.25">
      <c r="A233" s="176"/>
      <c r="B233" s="184"/>
      <c r="C233" s="184"/>
      <c r="D233" s="149" t="s">
        <v>10</v>
      </c>
      <c r="E233" s="37">
        <f t="shared" si="59"/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175"/>
    </row>
    <row r="234" spans="1:15" ht="18" customHeight="1" x14ac:dyDescent="0.25">
      <c r="A234" s="170" t="s">
        <v>409</v>
      </c>
      <c r="B234" s="172" t="s">
        <v>410</v>
      </c>
      <c r="C234" s="172">
        <v>2025</v>
      </c>
      <c r="D234" s="160" t="s">
        <v>5</v>
      </c>
      <c r="E234" s="35">
        <f t="shared" si="59"/>
        <v>261</v>
      </c>
      <c r="F234" s="35">
        <f t="shared" ref="F234:M234" si="61">SUM(F235:F238)</f>
        <v>0</v>
      </c>
      <c r="G234" s="35">
        <f t="shared" si="61"/>
        <v>0</v>
      </c>
      <c r="H234" s="35">
        <f t="shared" si="61"/>
        <v>0</v>
      </c>
      <c r="I234" s="35">
        <f t="shared" si="61"/>
        <v>261</v>
      </c>
      <c r="J234" s="35">
        <f t="shared" si="61"/>
        <v>177</v>
      </c>
      <c r="K234" s="35">
        <f t="shared" si="61"/>
        <v>0</v>
      </c>
      <c r="L234" s="35">
        <f t="shared" si="61"/>
        <v>0</v>
      </c>
      <c r="M234" s="35">
        <f t="shared" si="61"/>
        <v>0</v>
      </c>
      <c r="N234" s="172" t="s">
        <v>144</v>
      </c>
      <c r="O234" s="90"/>
    </row>
    <row r="235" spans="1:15" ht="21" customHeight="1" x14ac:dyDescent="0.25">
      <c r="A235" s="170"/>
      <c r="B235" s="172"/>
      <c r="C235" s="172"/>
      <c r="D235" s="160" t="s">
        <v>7</v>
      </c>
      <c r="E235" s="35">
        <f t="shared" si="59"/>
        <v>261</v>
      </c>
      <c r="F235" s="35">
        <f>F239</f>
        <v>0</v>
      </c>
      <c r="G235" s="35">
        <f t="shared" ref="G235:M235" si="62">G239</f>
        <v>0</v>
      </c>
      <c r="H235" s="35">
        <f t="shared" si="62"/>
        <v>0</v>
      </c>
      <c r="I235" s="35">
        <f t="shared" si="62"/>
        <v>261</v>
      </c>
      <c r="J235" s="35">
        <f t="shared" si="62"/>
        <v>177</v>
      </c>
      <c r="K235" s="35">
        <f t="shared" si="62"/>
        <v>0</v>
      </c>
      <c r="L235" s="35">
        <f t="shared" si="62"/>
        <v>0</v>
      </c>
      <c r="M235" s="35">
        <f t="shared" si="62"/>
        <v>0</v>
      </c>
      <c r="N235" s="172"/>
    </row>
    <row r="236" spans="1:15" ht="21.75" customHeight="1" x14ac:dyDescent="0.25">
      <c r="A236" s="170"/>
      <c r="B236" s="172"/>
      <c r="C236" s="172"/>
      <c r="D236" s="160" t="s">
        <v>8</v>
      </c>
      <c r="E236" s="35">
        <f t="shared" si="59"/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f>M242+M252+M261+M270+M279+M288+M306+M247</f>
        <v>0</v>
      </c>
      <c r="N236" s="172"/>
    </row>
    <row r="237" spans="1:15" ht="19.5" customHeight="1" x14ac:dyDescent="0.25">
      <c r="A237" s="170"/>
      <c r="B237" s="172"/>
      <c r="C237" s="172"/>
      <c r="D237" s="160" t="s">
        <v>9</v>
      </c>
      <c r="E237" s="35">
        <f t="shared" si="59"/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f>M243+M253+M262+M271+M280+M289+M307+M248</f>
        <v>0</v>
      </c>
      <c r="N237" s="172"/>
    </row>
    <row r="238" spans="1:15" ht="21" customHeight="1" x14ac:dyDescent="0.25">
      <c r="A238" s="170"/>
      <c r="B238" s="172"/>
      <c r="C238" s="172"/>
      <c r="D238" s="160" t="s">
        <v>10</v>
      </c>
      <c r="E238" s="35">
        <f t="shared" si="59"/>
        <v>0</v>
      </c>
      <c r="F238" s="35">
        <v>0</v>
      </c>
      <c r="G238" s="35">
        <v>0</v>
      </c>
      <c r="H238" s="35">
        <v>0</v>
      </c>
      <c r="I238" s="35">
        <f>I244+I254+I263+I272+I281+I290+I308+I249</f>
        <v>0</v>
      </c>
      <c r="J238" s="35">
        <v>0</v>
      </c>
      <c r="K238" s="35">
        <f>K244+K254+K263+K272+K281+K290+K308+K249</f>
        <v>0</v>
      </c>
      <c r="L238" s="35">
        <f>L244+L254+L263+L272+L281+L290+L308+L249</f>
        <v>0</v>
      </c>
      <c r="M238" s="35">
        <f>M244+M254+M263+M272+M281+M290+M308+M249</f>
        <v>0</v>
      </c>
      <c r="N238" s="172"/>
    </row>
    <row r="239" spans="1:15" ht="105" customHeight="1" x14ac:dyDescent="0.25">
      <c r="A239" s="145" t="s">
        <v>411</v>
      </c>
      <c r="B239" s="147" t="s">
        <v>455</v>
      </c>
      <c r="C239" s="147">
        <v>2025</v>
      </c>
      <c r="D239" s="149" t="s">
        <v>11</v>
      </c>
      <c r="E239" s="37">
        <f t="shared" si="59"/>
        <v>261</v>
      </c>
      <c r="F239" s="37">
        <v>0</v>
      </c>
      <c r="G239" s="37">
        <v>0</v>
      </c>
      <c r="H239" s="37">
        <v>0</v>
      </c>
      <c r="I239" s="37">
        <v>261</v>
      </c>
      <c r="J239" s="37">
        <v>177</v>
      </c>
      <c r="K239" s="37">
        <v>0</v>
      </c>
      <c r="L239" s="37">
        <v>0</v>
      </c>
      <c r="M239" s="37">
        <v>0</v>
      </c>
      <c r="N239" s="149" t="s">
        <v>144</v>
      </c>
    </row>
    <row r="240" spans="1:15" s="120" customFormat="1" ht="21" customHeight="1" x14ac:dyDescent="0.25">
      <c r="A240" s="170" t="s">
        <v>156</v>
      </c>
      <c r="B240" s="171" t="s">
        <v>34</v>
      </c>
      <c r="C240" s="172" t="s">
        <v>69</v>
      </c>
      <c r="D240" s="160" t="s">
        <v>5</v>
      </c>
      <c r="E240" s="37">
        <f t="shared" si="59"/>
        <v>1207861.1000000001</v>
      </c>
      <c r="F240" s="37">
        <f t="shared" ref="F240:M240" si="63">SUM(F241:F244)</f>
        <v>604597.6</v>
      </c>
      <c r="G240" s="37">
        <f t="shared" si="63"/>
        <v>603263.5</v>
      </c>
      <c r="H240" s="37">
        <f t="shared" ref="H240:J240" si="64">SUM(H241:H244)</f>
        <v>603263.5</v>
      </c>
      <c r="I240" s="37">
        <f t="shared" si="63"/>
        <v>0</v>
      </c>
      <c r="J240" s="37">
        <f t="shared" si="64"/>
        <v>0</v>
      </c>
      <c r="K240" s="37">
        <f t="shared" si="63"/>
        <v>0</v>
      </c>
      <c r="L240" s="37">
        <f t="shared" si="63"/>
        <v>0</v>
      </c>
      <c r="M240" s="37">
        <f t="shared" si="63"/>
        <v>0</v>
      </c>
      <c r="N240" s="172" t="s">
        <v>144</v>
      </c>
    </row>
    <row r="241" spans="1:14" s="120" customFormat="1" ht="16.5" customHeight="1" x14ac:dyDescent="0.25">
      <c r="A241" s="170"/>
      <c r="B241" s="171"/>
      <c r="C241" s="172"/>
      <c r="D241" s="160" t="s">
        <v>11</v>
      </c>
      <c r="E241" s="37">
        <f t="shared" si="59"/>
        <v>127861.1</v>
      </c>
      <c r="F241" s="37">
        <f>F246+F269+F292</f>
        <v>64597.599999999999</v>
      </c>
      <c r="G241" s="37">
        <f>G246+G269+G292</f>
        <v>63263.5</v>
      </c>
      <c r="H241" s="37">
        <f>H246+H269+H292</f>
        <v>63263.5</v>
      </c>
      <c r="I241" s="37">
        <v>0</v>
      </c>
      <c r="J241" s="37">
        <f>J246+J269+J292</f>
        <v>0</v>
      </c>
      <c r="K241" s="37">
        <f t="shared" ref="K241:M241" si="65">K246+K269</f>
        <v>0</v>
      </c>
      <c r="L241" s="37">
        <f t="shared" si="65"/>
        <v>0</v>
      </c>
      <c r="M241" s="37">
        <f t="shared" si="65"/>
        <v>0</v>
      </c>
      <c r="N241" s="172"/>
    </row>
    <row r="242" spans="1:14" s="120" customFormat="1" ht="23.25" customHeight="1" x14ac:dyDescent="0.25">
      <c r="A242" s="170"/>
      <c r="B242" s="171"/>
      <c r="C242" s="172"/>
      <c r="D242" s="160" t="s">
        <v>8</v>
      </c>
      <c r="E242" s="37">
        <f t="shared" si="59"/>
        <v>1080000</v>
      </c>
      <c r="F242" s="37">
        <f t="shared" ref="F242:M244" si="66">F247+F270</f>
        <v>540000</v>
      </c>
      <c r="G242" s="37">
        <f t="shared" si="66"/>
        <v>540000</v>
      </c>
      <c r="H242" s="37">
        <f t="shared" si="66"/>
        <v>540000</v>
      </c>
      <c r="I242" s="37">
        <v>0</v>
      </c>
      <c r="J242" s="37">
        <f t="shared" si="66"/>
        <v>0</v>
      </c>
      <c r="K242" s="37">
        <f t="shared" si="66"/>
        <v>0</v>
      </c>
      <c r="L242" s="37">
        <f t="shared" si="66"/>
        <v>0</v>
      </c>
      <c r="M242" s="37">
        <f t="shared" si="66"/>
        <v>0</v>
      </c>
      <c r="N242" s="172"/>
    </row>
    <row r="243" spans="1:14" s="120" customFormat="1" ht="15.75" customHeight="1" x14ac:dyDescent="0.25">
      <c r="A243" s="170"/>
      <c r="B243" s="171"/>
      <c r="C243" s="172"/>
      <c r="D243" s="160" t="s">
        <v>9</v>
      </c>
      <c r="E243" s="37">
        <f t="shared" si="59"/>
        <v>0</v>
      </c>
      <c r="F243" s="37">
        <f t="shared" si="66"/>
        <v>0</v>
      </c>
      <c r="G243" s="37">
        <f t="shared" si="66"/>
        <v>0</v>
      </c>
      <c r="H243" s="37">
        <f t="shared" si="66"/>
        <v>0</v>
      </c>
      <c r="I243" s="37">
        <f t="shared" si="66"/>
        <v>0</v>
      </c>
      <c r="J243" s="37">
        <f t="shared" si="66"/>
        <v>0</v>
      </c>
      <c r="K243" s="37">
        <f t="shared" si="66"/>
        <v>0</v>
      </c>
      <c r="L243" s="37">
        <f t="shared" si="66"/>
        <v>0</v>
      </c>
      <c r="M243" s="37">
        <f t="shared" si="66"/>
        <v>0</v>
      </c>
      <c r="N243" s="172"/>
    </row>
    <row r="244" spans="1:14" s="120" customFormat="1" ht="12.75" customHeight="1" x14ac:dyDescent="0.25">
      <c r="A244" s="170"/>
      <c r="B244" s="171"/>
      <c r="C244" s="172"/>
      <c r="D244" s="160" t="s">
        <v>10</v>
      </c>
      <c r="E244" s="37">
        <f t="shared" si="59"/>
        <v>0</v>
      </c>
      <c r="F244" s="37">
        <f t="shared" si="66"/>
        <v>0</v>
      </c>
      <c r="G244" s="37">
        <f t="shared" si="66"/>
        <v>0</v>
      </c>
      <c r="H244" s="37">
        <f t="shared" si="66"/>
        <v>0</v>
      </c>
      <c r="I244" s="37">
        <f t="shared" si="66"/>
        <v>0</v>
      </c>
      <c r="J244" s="37">
        <f t="shared" si="66"/>
        <v>0</v>
      </c>
      <c r="K244" s="37">
        <f t="shared" si="66"/>
        <v>0</v>
      </c>
      <c r="L244" s="37">
        <f t="shared" si="66"/>
        <v>0</v>
      </c>
      <c r="M244" s="37">
        <f t="shared" si="66"/>
        <v>0</v>
      </c>
      <c r="N244" s="172"/>
    </row>
    <row r="245" spans="1:14" ht="24" customHeight="1" x14ac:dyDescent="0.25">
      <c r="A245" s="176" t="s">
        <v>25</v>
      </c>
      <c r="B245" s="171" t="s">
        <v>158</v>
      </c>
      <c r="C245" s="172" t="s">
        <v>69</v>
      </c>
      <c r="D245" s="149" t="s">
        <v>5</v>
      </c>
      <c r="E245" s="37">
        <f t="shared" si="59"/>
        <v>1080000</v>
      </c>
      <c r="F245" s="37">
        <f t="shared" ref="F245:M245" si="67">SUM(F246:F249)</f>
        <v>540000</v>
      </c>
      <c r="G245" s="37">
        <f t="shared" si="67"/>
        <v>540000</v>
      </c>
      <c r="H245" s="37">
        <f t="shared" ref="H245:J245" si="68">SUM(H246:H249)</f>
        <v>540000</v>
      </c>
      <c r="I245" s="37">
        <f t="shared" si="67"/>
        <v>0</v>
      </c>
      <c r="J245" s="37">
        <f t="shared" si="68"/>
        <v>0</v>
      </c>
      <c r="K245" s="37">
        <f t="shared" si="67"/>
        <v>0</v>
      </c>
      <c r="L245" s="37">
        <f t="shared" si="67"/>
        <v>0</v>
      </c>
      <c r="M245" s="37">
        <f t="shared" si="67"/>
        <v>0</v>
      </c>
      <c r="N245" s="173" t="s">
        <v>144</v>
      </c>
    </row>
    <row r="246" spans="1:14" ht="24" customHeight="1" x14ac:dyDescent="0.25">
      <c r="A246" s="176"/>
      <c r="B246" s="171"/>
      <c r="C246" s="172"/>
      <c r="D246" s="149" t="s">
        <v>11</v>
      </c>
      <c r="E246" s="37">
        <f t="shared" si="59"/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174"/>
    </row>
    <row r="247" spans="1:14" ht="33.75" customHeight="1" x14ac:dyDescent="0.25">
      <c r="A247" s="176"/>
      <c r="B247" s="171"/>
      <c r="C247" s="172"/>
      <c r="D247" s="149" t="s">
        <v>8</v>
      </c>
      <c r="E247" s="37">
        <f t="shared" si="59"/>
        <v>1080000</v>
      </c>
      <c r="F247" s="37">
        <f>F250</f>
        <v>540000</v>
      </c>
      <c r="G247" s="37">
        <v>540000</v>
      </c>
      <c r="H247" s="37">
        <v>540000</v>
      </c>
      <c r="I247" s="37">
        <v>0</v>
      </c>
      <c r="J247" s="37"/>
      <c r="K247" s="37">
        <v>0</v>
      </c>
      <c r="L247" s="37">
        <v>0</v>
      </c>
      <c r="M247" s="37">
        <v>0</v>
      </c>
      <c r="N247" s="174"/>
    </row>
    <row r="248" spans="1:14" ht="36" customHeight="1" x14ac:dyDescent="0.25">
      <c r="A248" s="176"/>
      <c r="B248" s="171"/>
      <c r="C248" s="172"/>
      <c r="D248" s="149" t="s">
        <v>9</v>
      </c>
      <c r="E248" s="37">
        <f t="shared" si="59"/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174"/>
    </row>
    <row r="249" spans="1:14" ht="39" customHeight="1" x14ac:dyDescent="0.25">
      <c r="A249" s="176"/>
      <c r="B249" s="171"/>
      <c r="C249" s="172"/>
      <c r="D249" s="149" t="s">
        <v>10</v>
      </c>
      <c r="E249" s="37">
        <f t="shared" si="59"/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174"/>
    </row>
    <row r="250" spans="1:14" ht="36" customHeight="1" x14ac:dyDescent="0.25">
      <c r="A250" s="192" t="s">
        <v>157</v>
      </c>
      <c r="B250" s="152" t="s">
        <v>89</v>
      </c>
      <c r="C250" s="173" t="s">
        <v>69</v>
      </c>
      <c r="D250" s="173" t="s">
        <v>8</v>
      </c>
      <c r="E250" s="198">
        <f t="shared" si="59"/>
        <v>1080000</v>
      </c>
      <c r="F250" s="198">
        <v>540000</v>
      </c>
      <c r="G250" s="198">
        <v>540000</v>
      </c>
      <c r="H250" s="198">
        <v>540000</v>
      </c>
      <c r="I250" s="198">
        <v>0</v>
      </c>
      <c r="J250" s="198"/>
      <c r="K250" s="198">
        <v>0</v>
      </c>
      <c r="L250" s="198">
        <v>0</v>
      </c>
      <c r="M250" s="195">
        <v>0</v>
      </c>
      <c r="N250" s="174"/>
    </row>
    <row r="251" spans="1:14" ht="31.5" customHeight="1" x14ac:dyDescent="0.25">
      <c r="A251" s="193"/>
      <c r="B251" s="152" t="s">
        <v>90</v>
      </c>
      <c r="C251" s="174"/>
      <c r="D251" s="174"/>
      <c r="E251" s="199">
        <f t="shared" si="59"/>
        <v>0</v>
      </c>
      <c r="F251" s="199"/>
      <c r="G251" s="199"/>
      <c r="H251" s="199"/>
      <c r="I251" s="199"/>
      <c r="J251" s="199"/>
      <c r="K251" s="199"/>
      <c r="L251" s="199"/>
      <c r="M251" s="196"/>
      <c r="N251" s="174"/>
    </row>
    <row r="252" spans="1:14" ht="38.25" customHeight="1" x14ac:dyDescent="0.25">
      <c r="A252" s="193"/>
      <c r="B252" s="152" t="s">
        <v>91</v>
      </c>
      <c r="C252" s="174"/>
      <c r="D252" s="174"/>
      <c r="E252" s="199">
        <f t="shared" si="59"/>
        <v>0</v>
      </c>
      <c r="F252" s="199"/>
      <c r="G252" s="199"/>
      <c r="H252" s="199"/>
      <c r="I252" s="199"/>
      <c r="J252" s="199"/>
      <c r="K252" s="199"/>
      <c r="L252" s="199"/>
      <c r="M252" s="196"/>
      <c r="N252" s="174"/>
    </row>
    <row r="253" spans="1:14" ht="30" customHeight="1" x14ac:dyDescent="0.25">
      <c r="A253" s="193"/>
      <c r="B253" s="152" t="s">
        <v>92</v>
      </c>
      <c r="C253" s="174"/>
      <c r="D253" s="174"/>
      <c r="E253" s="199">
        <f t="shared" si="59"/>
        <v>0</v>
      </c>
      <c r="F253" s="199"/>
      <c r="G253" s="199"/>
      <c r="H253" s="199"/>
      <c r="I253" s="199"/>
      <c r="J253" s="199"/>
      <c r="K253" s="199"/>
      <c r="L253" s="199"/>
      <c r="M253" s="196"/>
      <c r="N253" s="174"/>
    </row>
    <row r="254" spans="1:14" ht="31.5" customHeight="1" x14ac:dyDescent="0.25">
      <c r="A254" s="193"/>
      <c r="B254" s="152" t="s">
        <v>93</v>
      </c>
      <c r="C254" s="174"/>
      <c r="D254" s="174"/>
      <c r="E254" s="199">
        <f t="shared" si="59"/>
        <v>0</v>
      </c>
      <c r="F254" s="199"/>
      <c r="G254" s="199"/>
      <c r="H254" s="199"/>
      <c r="I254" s="199"/>
      <c r="J254" s="199"/>
      <c r="K254" s="199"/>
      <c r="L254" s="199"/>
      <c r="M254" s="196"/>
      <c r="N254" s="174"/>
    </row>
    <row r="255" spans="1:14" ht="47.25" customHeight="1" x14ac:dyDescent="0.25">
      <c r="A255" s="193"/>
      <c r="B255" s="152" t="s">
        <v>94</v>
      </c>
      <c r="C255" s="174"/>
      <c r="D255" s="174"/>
      <c r="E255" s="199">
        <f t="shared" si="59"/>
        <v>0</v>
      </c>
      <c r="F255" s="199"/>
      <c r="G255" s="199"/>
      <c r="H255" s="199"/>
      <c r="I255" s="199"/>
      <c r="J255" s="199"/>
      <c r="K255" s="199"/>
      <c r="L255" s="199"/>
      <c r="M255" s="196"/>
      <c r="N255" s="174"/>
    </row>
    <row r="256" spans="1:14" ht="48" x14ac:dyDescent="0.25">
      <c r="A256" s="193"/>
      <c r="B256" s="152" t="s">
        <v>95</v>
      </c>
      <c r="C256" s="174"/>
      <c r="D256" s="174"/>
      <c r="E256" s="199">
        <f t="shared" si="59"/>
        <v>0</v>
      </c>
      <c r="F256" s="199"/>
      <c r="G256" s="199"/>
      <c r="H256" s="199"/>
      <c r="I256" s="199"/>
      <c r="J256" s="199"/>
      <c r="K256" s="199"/>
      <c r="L256" s="199"/>
      <c r="M256" s="196"/>
      <c r="N256" s="174"/>
    </row>
    <row r="257" spans="1:14" ht="29.25" customHeight="1" x14ac:dyDescent="0.25">
      <c r="A257" s="193"/>
      <c r="B257" s="152" t="s">
        <v>96</v>
      </c>
      <c r="C257" s="174"/>
      <c r="D257" s="174"/>
      <c r="E257" s="199">
        <f t="shared" si="59"/>
        <v>0</v>
      </c>
      <c r="F257" s="199"/>
      <c r="G257" s="199"/>
      <c r="H257" s="199"/>
      <c r="I257" s="199"/>
      <c r="J257" s="199"/>
      <c r="K257" s="199"/>
      <c r="L257" s="199"/>
      <c r="M257" s="196"/>
      <c r="N257" s="174"/>
    </row>
    <row r="258" spans="1:14" x14ac:dyDescent="0.25">
      <c r="A258" s="193"/>
      <c r="B258" s="152" t="s">
        <v>97</v>
      </c>
      <c r="C258" s="174"/>
      <c r="D258" s="174"/>
      <c r="E258" s="199">
        <f t="shared" si="59"/>
        <v>0</v>
      </c>
      <c r="F258" s="199"/>
      <c r="G258" s="199"/>
      <c r="H258" s="199"/>
      <c r="I258" s="199"/>
      <c r="J258" s="199"/>
      <c r="K258" s="199"/>
      <c r="L258" s="199"/>
      <c r="M258" s="196"/>
      <c r="N258" s="174"/>
    </row>
    <row r="259" spans="1:14" x14ac:dyDescent="0.25">
      <c r="A259" s="193"/>
      <c r="B259" s="152" t="s">
        <v>98</v>
      </c>
      <c r="C259" s="174"/>
      <c r="D259" s="174"/>
      <c r="E259" s="199">
        <f t="shared" si="59"/>
        <v>0</v>
      </c>
      <c r="F259" s="199"/>
      <c r="G259" s="199"/>
      <c r="H259" s="199"/>
      <c r="I259" s="199"/>
      <c r="J259" s="199"/>
      <c r="K259" s="199"/>
      <c r="L259" s="199"/>
      <c r="M259" s="196"/>
      <c r="N259" s="174"/>
    </row>
    <row r="260" spans="1:14" ht="41.25" customHeight="1" x14ac:dyDescent="0.25">
      <c r="A260" s="193"/>
      <c r="B260" s="152" t="s">
        <v>99</v>
      </c>
      <c r="C260" s="174"/>
      <c r="D260" s="174"/>
      <c r="E260" s="199">
        <f t="shared" si="59"/>
        <v>0</v>
      </c>
      <c r="F260" s="199"/>
      <c r="G260" s="199"/>
      <c r="H260" s="199"/>
      <c r="I260" s="199"/>
      <c r="J260" s="199"/>
      <c r="K260" s="199"/>
      <c r="L260" s="199"/>
      <c r="M260" s="196"/>
      <c r="N260" s="174"/>
    </row>
    <row r="261" spans="1:14" ht="48" x14ac:dyDescent="0.25">
      <c r="A261" s="193"/>
      <c r="B261" s="152" t="s">
        <v>100</v>
      </c>
      <c r="C261" s="174"/>
      <c r="D261" s="174"/>
      <c r="E261" s="199">
        <f t="shared" si="59"/>
        <v>0</v>
      </c>
      <c r="F261" s="199"/>
      <c r="G261" s="199"/>
      <c r="H261" s="199"/>
      <c r="I261" s="199"/>
      <c r="J261" s="199"/>
      <c r="K261" s="199"/>
      <c r="L261" s="199"/>
      <c r="M261" s="196"/>
      <c r="N261" s="174"/>
    </row>
    <row r="262" spans="1:14" ht="129.75" customHeight="1" x14ac:dyDescent="0.25">
      <c r="A262" s="193"/>
      <c r="B262" s="152" t="s">
        <v>101</v>
      </c>
      <c r="C262" s="174"/>
      <c r="D262" s="174"/>
      <c r="E262" s="199">
        <f t="shared" si="59"/>
        <v>0</v>
      </c>
      <c r="F262" s="199"/>
      <c r="G262" s="199"/>
      <c r="H262" s="199"/>
      <c r="I262" s="199"/>
      <c r="J262" s="199"/>
      <c r="K262" s="199"/>
      <c r="L262" s="199"/>
      <c r="M262" s="196"/>
      <c r="N262" s="174"/>
    </row>
    <row r="263" spans="1:14" ht="47.25" customHeight="1" x14ac:dyDescent="0.25">
      <c r="A263" s="193"/>
      <c r="B263" s="152" t="s">
        <v>102</v>
      </c>
      <c r="C263" s="174"/>
      <c r="D263" s="174"/>
      <c r="E263" s="199">
        <f t="shared" si="59"/>
        <v>0</v>
      </c>
      <c r="F263" s="199"/>
      <c r="G263" s="199"/>
      <c r="H263" s="199"/>
      <c r="I263" s="199"/>
      <c r="J263" s="199"/>
      <c r="K263" s="199"/>
      <c r="L263" s="199"/>
      <c r="M263" s="196"/>
      <c r="N263" s="174"/>
    </row>
    <row r="264" spans="1:14" ht="27.75" customHeight="1" x14ac:dyDescent="0.25">
      <c r="A264" s="193"/>
      <c r="B264" s="152" t="s">
        <v>103</v>
      </c>
      <c r="C264" s="174"/>
      <c r="D264" s="174"/>
      <c r="E264" s="199">
        <f t="shared" si="59"/>
        <v>0</v>
      </c>
      <c r="F264" s="199"/>
      <c r="G264" s="199"/>
      <c r="H264" s="199"/>
      <c r="I264" s="199"/>
      <c r="J264" s="199"/>
      <c r="K264" s="199"/>
      <c r="L264" s="199"/>
      <c r="M264" s="196"/>
      <c r="N264" s="174"/>
    </row>
    <row r="265" spans="1:14" ht="27.75" customHeight="1" x14ac:dyDescent="0.25">
      <c r="A265" s="193"/>
      <c r="B265" s="152" t="s">
        <v>104</v>
      </c>
      <c r="C265" s="174"/>
      <c r="D265" s="174"/>
      <c r="E265" s="199">
        <f t="shared" si="59"/>
        <v>0</v>
      </c>
      <c r="F265" s="199"/>
      <c r="G265" s="199"/>
      <c r="H265" s="199"/>
      <c r="I265" s="199"/>
      <c r="J265" s="199"/>
      <c r="K265" s="199"/>
      <c r="L265" s="199"/>
      <c r="M265" s="196"/>
      <c r="N265" s="174"/>
    </row>
    <row r="266" spans="1:14" ht="65.25" customHeight="1" x14ac:dyDescent="0.25">
      <c r="A266" s="193"/>
      <c r="B266" s="152" t="s">
        <v>105</v>
      </c>
      <c r="C266" s="174"/>
      <c r="D266" s="174"/>
      <c r="E266" s="199">
        <f t="shared" si="59"/>
        <v>0</v>
      </c>
      <c r="F266" s="199"/>
      <c r="G266" s="199"/>
      <c r="H266" s="199"/>
      <c r="I266" s="199"/>
      <c r="J266" s="199"/>
      <c r="K266" s="199"/>
      <c r="L266" s="199"/>
      <c r="M266" s="196"/>
      <c r="N266" s="174"/>
    </row>
    <row r="267" spans="1:14" ht="30" customHeight="1" x14ac:dyDescent="0.25">
      <c r="A267" s="194"/>
      <c r="B267" s="152" t="s">
        <v>106</v>
      </c>
      <c r="C267" s="184"/>
      <c r="D267" s="184"/>
      <c r="E267" s="200">
        <f t="shared" si="59"/>
        <v>0</v>
      </c>
      <c r="F267" s="200"/>
      <c r="G267" s="200"/>
      <c r="H267" s="200"/>
      <c r="I267" s="200"/>
      <c r="J267" s="200"/>
      <c r="K267" s="200"/>
      <c r="L267" s="200"/>
      <c r="M267" s="197"/>
      <c r="N267" s="174"/>
    </row>
    <row r="268" spans="1:14" ht="30" customHeight="1" x14ac:dyDescent="0.25">
      <c r="A268" s="176" t="s">
        <v>35</v>
      </c>
      <c r="B268" s="171" t="s">
        <v>36</v>
      </c>
      <c r="C268" s="172" t="s">
        <v>69</v>
      </c>
      <c r="D268" s="149" t="s">
        <v>5</v>
      </c>
      <c r="E268" s="37">
        <f t="shared" si="59"/>
        <v>120000</v>
      </c>
      <c r="F268" s="37">
        <f t="shared" ref="F268:M268" si="69">SUM(F269:F272)</f>
        <v>60000</v>
      </c>
      <c r="G268" s="37">
        <f t="shared" si="69"/>
        <v>60000</v>
      </c>
      <c r="H268" s="37">
        <f t="shared" si="69"/>
        <v>60000</v>
      </c>
      <c r="I268" s="37">
        <f t="shared" si="69"/>
        <v>0</v>
      </c>
      <c r="J268" s="37">
        <f t="shared" si="69"/>
        <v>0</v>
      </c>
      <c r="K268" s="37">
        <f t="shared" si="69"/>
        <v>0</v>
      </c>
      <c r="L268" s="37">
        <f t="shared" si="69"/>
        <v>0</v>
      </c>
      <c r="M268" s="37">
        <f t="shared" si="69"/>
        <v>0</v>
      </c>
      <c r="N268" s="174"/>
    </row>
    <row r="269" spans="1:14" ht="30" customHeight="1" x14ac:dyDescent="0.25">
      <c r="A269" s="176"/>
      <c r="B269" s="171"/>
      <c r="C269" s="172"/>
      <c r="D269" s="149" t="s">
        <v>11</v>
      </c>
      <c r="E269" s="37">
        <f t="shared" si="59"/>
        <v>120000</v>
      </c>
      <c r="F269" s="37">
        <f>F273</f>
        <v>60000</v>
      </c>
      <c r="G269" s="37">
        <v>60000</v>
      </c>
      <c r="H269" s="37">
        <v>60000</v>
      </c>
      <c r="I269" s="37">
        <v>0</v>
      </c>
      <c r="J269" s="37"/>
      <c r="K269" s="37">
        <v>0</v>
      </c>
      <c r="L269" s="37">
        <v>0</v>
      </c>
      <c r="M269" s="37">
        <v>0</v>
      </c>
      <c r="N269" s="174"/>
    </row>
    <row r="270" spans="1:14" ht="42.75" customHeight="1" x14ac:dyDescent="0.25">
      <c r="A270" s="176"/>
      <c r="B270" s="171"/>
      <c r="C270" s="172"/>
      <c r="D270" s="149" t="s">
        <v>8</v>
      </c>
      <c r="E270" s="37">
        <f t="shared" si="59"/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174"/>
    </row>
    <row r="271" spans="1:14" ht="30" customHeight="1" x14ac:dyDescent="0.25">
      <c r="A271" s="176"/>
      <c r="B271" s="171"/>
      <c r="C271" s="172"/>
      <c r="D271" s="149" t="s">
        <v>9</v>
      </c>
      <c r="E271" s="37">
        <f t="shared" si="59"/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174"/>
    </row>
    <row r="272" spans="1:14" ht="36" customHeight="1" x14ac:dyDescent="0.25">
      <c r="A272" s="176"/>
      <c r="B272" s="171"/>
      <c r="C272" s="172"/>
      <c r="D272" s="149" t="s">
        <v>10</v>
      </c>
      <c r="E272" s="37">
        <f t="shared" si="59"/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174"/>
    </row>
    <row r="273" spans="1:14" ht="36" x14ac:dyDescent="0.25">
      <c r="A273" s="192" t="s">
        <v>159</v>
      </c>
      <c r="B273" s="152" t="s">
        <v>89</v>
      </c>
      <c r="C273" s="173" t="s">
        <v>69</v>
      </c>
      <c r="D273" s="173" t="s">
        <v>11</v>
      </c>
      <c r="E273" s="198">
        <f t="shared" si="59"/>
        <v>120000</v>
      </c>
      <c r="F273" s="198">
        <v>60000</v>
      </c>
      <c r="G273" s="198">
        <v>60000</v>
      </c>
      <c r="H273" s="198">
        <v>60000</v>
      </c>
      <c r="I273" s="195">
        <v>0</v>
      </c>
      <c r="J273" s="198">
        <v>0</v>
      </c>
      <c r="K273" s="198">
        <v>0</v>
      </c>
      <c r="L273" s="198">
        <v>0</v>
      </c>
      <c r="M273" s="195">
        <v>0</v>
      </c>
      <c r="N273" s="178"/>
    </row>
    <row r="274" spans="1:14" ht="33" customHeight="1" x14ac:dyDescent="0.25">
      <c r="A274" s="193"/>
      <c r="B274" s="152" t="s">
        <v>90</v>
      </c>
      <c r="C274" s="174"/>
      <c r="D274" s="174"/>
      <c r="E274" s="199">
        <f t="shared" si="59"/>
        <v>0</v>
      </c>
      <c r="F274" s="199"/>
      <c r="G274" s="199"/>
      <c r="H274" s="199"/>
      <c r="I274" s="196"/>
      <c r="J274" s="199"/>
      <c r="K274" s="199"/>
      <c r="L274" s="199"/>
      <c r="M274" s="196"/>
      <c r="N274" s="178"/>
    </row>
    <row r="275" spans="1:14" ht="52.5" customHeight="1" x14ac:dyDescent="0.25">
      <c r="A275" s="193"/>
      <c r="B275" s="152" t="s">
        <v>91</v>
      </c>
      <c r="C275" s="174"/>
      <c r="D275" s="174"/>
      <c r="E275" s="199">
        <f t="shared" si="59"/>
        <v>0</v>
      </c>
      <c r="F275" s="199"/>
      <c r="G275" s="199"/>
      <c r="H275" s="199"/>
      <c r="I275" s="196"/>
      <c r="J275" s="199"/>
      <c r="K275" s="199"/>
      <c r="L275" s="199"/>
      <c r="M275" s="196"/>
      <c r="N275" s="178"/>
    </row>
    <row r="276" spans="1:14" ht="44.25" customHeight="1" x14ac:dyDescent="0.25">
      <c r="A276" s="193"/>
      <c r="B276" s="152" t="s">
        <v>92</v>
      </c>
      <c r="C276" s="174"/>
      <c r="D276" s="174"/>
      <c r="E276" s="199">
        <f t="shared" si="59"/>
        <v>0</v>
      </c>
      <c r="F276" s="199"/>
      <c r="G276" s="199"/>
      <c r="H276" s="199"/>
      <c r="I276" s="196"/>
      <c r="J276" s="199"/>
      <c r="K276" s="199"/>
      <c r="L276" s="199"/>
      <c r="M276" s="196"/>
      <c r="N276" s="178"/>
    </row>
    <row r="277" spans="1:14" ht="44.25" customHeight="1" x14ac:dyDescent="0.25">
      <c r="A277" s="193"/>
      <c r="B277" s="152" t="s">
        <v>93</v>
      </c>
      <c r="C277" s="174"/>
      <c r="D277" s="174"/>
      <c r="E277" s="199">
        <f t="shared" si="59"/>
        <v>0</v>
      </c>
      <c r="F277" s="199"/>
      <c r="G277" s="199"/>
      <c r="H277" s="199"/>
      <c r="I277" s="196"/>
      <c r="J277" s="199"/>
      <c r="K277" s="199"/>
      <c r="L277" s="199"/>
      <c r="M277" s="196"/>
      <c r="N277" s="178"/>
    </row>
    <row r="278" spans="1:14" ht="54.75" customHeight="1" x14ac:dyDescent="0.25">
      <c r="A278" s="193"/>
      <c r="B278" s="152" t="s">
        <v>94</v>
      </c>
      <c r="C278" s="174"/>
      <c r="D278" s="174"/>
      <c r="E278" s="199">
        <f t="shared" si="59"/>
        <v>0</v>
      </c>
      <c r="F278" s="199"/>
      <c r="G278" s="199"/>
      <c r="H278" s="199"/>
      <c r="I278" s="196"/>
      <c r="J278" s="199"/>
      <c r="K278" s="199"/>
      <c r="L278" s="199"/>
      <c r="M278" s="196"/>
      <c r="N278" s="178"/>
    </row>
    <row r="279" spans="1:14" ht="45" customHeight="1" x14ac:dyDescent="0.25">
      <c r="A279" s="193"/>
      <c r="B279" s="152" t="s">
        <v>95</v>
      </c>
      <c r="C279" s="174"/>
      <c r="D279" s="174"/>
      <c r="E279" s="199">
        <f t="shared" si="59"/>
        <v>0</v>
      </c>
      <c r="F279" s="199"/>
      <c r="G279" s="199"/>
      <c r="H279" s="199"/>
      <c r="I279" s="196"/>
      <c r="J279" s="199"/>
      <c r="K279" s="199"/>
      <c r="L279" s="199"/>
      <c r="M279" s="196"/>
      <c r="N279" s="178"/>
    </row>
    <row r="280" spans="1:14" ht="41.25" customHeight="1" x14ac:dyDescent="0.25">
      <c r="A280" s="193"/>
      <c r="B280" s="152" t="s">
        <v>96</v>
      </c>
      <c r="C280" s="174"/>
      <c r="D280" s="174"/>
      <c r="E280" s="199">
        <f t="shared" si="59"/>
        <v>0</v>
      </c>
      <c r="F280" s="199"/>
      <c r="G280" s="199"/>
      <c r="H280" s="199"/>
      <c r="I280" s="196"/>
      <c r="J280" s="199"/>
      <c r="K280" s="199"/>
      <c r="L280" s="199"/>
      <c r="M280" s="196"/>
      <c r="N280" s="178"/>
    </row>
    <row r="281" spans="1:14" x14ac:dyDescent="0.25">
      <c r="A281" s="193"/>
      <c r="B281" s="152" t="s">
        <v>97</v>
      </c>
      <c r="C281" s="174"/>
      <c r="D281" s="174"/>
      <c r="E281" s="199">
        <f t="shared" si="59"/>
        <v>0</v>
      </c>
      <c r="F281" s="199"/>
      <c r="G281" s="199"/>
      <c r="H281" s="199"/>
      <c r="I281" s="196"/>
      <c r="J281" s="199"/>
      <c r="K281" s="199"/>
      <c r="L281" s="199"/>
      <c r="M281" s="196"/>
      <c r="N281" s="178"/>
    </row>
    <row r="282" spans="1:14" x14ac:dyDescent="0.25">
      <c r="A282" s="193"/>
      <c r="B282" s="152" t="s">
        <v>98</v>
      </c>
      <c r="C282" s="174"/>
      <c r="D282" s="174"/>
      <c r="E282" s="199">
        <f t="shared" si="59"/>
        <v>0</v>
      </c>
      <c r="F282" s="199"/>
      <c r="G282" s="199"/>
      <c r="H282" s="199"/>
      <c r="I282" s="196"/>
      <c r="J282" s="199"/>
      <c r="K282" s="199"/>
      <c r="L282" s="199"/>
      <c r="M282" s="196"/>
      <c r="N282" s="178"/>
    </row>
    <row r="283" spans="1:14" ht="45.75" customHeight="1" x14ac:dyDescent="0.25">
      <c r="A283" s="193"/>
      <c r="B283" s="152" t="s">
        <v>99</v>
      </c>
      <c r="C283" s="174"/>
      <c r="D283" s="174"/>
      <c r="E283" s="199">
        <f t="shared" si="59"/>
        <v>0</v>
      </c>
      <c r="F283" s="199"/>
      <c r="G283" s="199"/>
      <c r="H283" s="199"/>
      <c r="I283" s="196"/>
      <c r="J283" s="199"/>
      <c r="K283" s="199"/>
      <c r="L283" s="199"/>
      <c r="M283" s="196"/>
      <c r="N283" s="178"/>
    </row>
    <row r="284" spans="1:14" ht="53.25" customHeight="1" x14ac:dyDescent="0.25">
      <c r="A284" s="193"/>
      <c r="B284" s="152" t="s">
        <v>100</v>
      </c>
      <c r="C284" s="174"/>
      <c r="D284" s="174"/>
      <c r="E284" s="199">
        <f t="shared" si="59"/>
        <v>0</v>
      </c>
      <c r="F284" s="199"/>
      <c r="G284" s="199"/>
      <c r="H284" s="199"/>
      <c r="I284" s="196"/>
      <c r="J284" s="199"/>
      <c r="K284" s="199"/>
      <c r="L284" s="199"/>
      <c r="M284" s="196"/>
      <c r="N284" s="178"/>
    </row>
    <row r="285" spans="1:14" ht="134.25" customHeight="1" x14ac:dyDescent="0.25">
      <c r="A285" s="193"/>
      <c r="B285" s="152" t="s">
        <v>101</v>
      </c>
      <c r="C285" s="174"/>
      <c r="D285" s="174"/>
      <c r="E285" s="199">
        <f t="shared" si="59"/>
        <v>0</v>
      </c>
      <c r="F285" s="199"/>
      <c r="G285" s="199"/>
      <c r="H285" s="199"/>
      <c r="I285" s="196"/>
      <c r="J285" s="199"/>
      <c r="K285" s="199"/>
      <c r="L285" s="199"/>
      <c r="M285" s="196"/>
      <c r="N285" s="178"/>
    </row>
    <row r="286" spans="1:14" ht="53.25" customHeight="1" x14ac:dyDescent="0.25">
      <c r="A286" s="193"/>
      <c r="B286" s="152" t="s">
        <v>102</v>
      </c>
      <c r="C286" s="174"/>
      <c r="D286" s="174"/>
      <c r="E286" s="199">
        <f t="shared" si="59"/>
        <v>0</v>
      </c>
      <c r="F286" s="199"/>
      <c r="G286" s="199"/>
      <c r="H286" s="199"/>
      <c r="I286" s="196"/>
      <c r="J286" s="199"/>
      <c r="K286" s="199"/>
      <c r="L286" s="199"/>
      <c r="M286" s="196"/>
      <c r="N286" s="178"/>
    </row>
    <row r="287" spans="1:14" ht="36.75" customHeight="1" x14ac:dyDescent="0.25">
      <c r="A287" s="193"/>
      <c r="B287" s="152" t="s">
        <v>103</v>
      </c>
      <c r="C287" s="174"/>
      <c r="D287" s="174"/>
      <c r="E287" s="199">
        <f t="shared" si="59"/>
        <v>0</v>
      </c>
      <c r="F287" s="199"/>
      <c r="G287" s="199"/>
      <c r="H287" s="199"/>
      <c r="I287" s="196"/>
      <c r="J287" s="199"/>
      <c r="K287" s="199"/>
      <c r="L287" s="199"/>
      <c r="M287" s="196"/>
      <c r="N287" s="178"/>
    </row>
    <row r="288" spans="1:14" ht="36.75" customHeight="1" x14ac:dyDescent="0.25">
      <c r="A288" s="193"/>
      <c r="B288" s="152" t="s">
        <v>104</v>
      </c>
      <c r="C288" s="174"/>
      <c r="D288" s="174"/>
      <c r="E288" s="199">
        <f t="shared" si="59"/>
        <v>0</v>
      </c>
      <c r="F288" s="199"/>
      <c r="G288" s="199"/>
      <c r="H288" s="199"/>
      <c r="I288" s="196"/>
      <c r="J288" s="199"/>
      <c r="K288" s="199"/>
      <c r="L288" s="199"/>
      <c r="M288" s="196"/>
      <c r="N288" s="178"/>
    </row>
    <row r="289" spans="1:14" ht="56.25" customHeight="1" x14ac:dyDescent="0.25">
      <c r="A289" s="193"/>
      <c r="B289" s="152" t="s">
        <v>105</v>
      </c>
      <c r="C289" s="174"/>
      <c r="D289" s="174"/>
      <c r="E289" s="199">
        <f t="shared" si="59"/>
        <v>0</v>
      </c>
      <c r="F289" s="199"/>
      <c r="G289" s="199"/>
      <c r="H289" s="199"/>
      <c r="I289" s="196"/>
      <c r="J289" s="199"/>
      <c r="K289" s="199"/>
      <c r="L289" s="199"/>
      <c r="M289" s="196"/>
      <c r="N289" s="178"/>
    </row>
    <row r="290" spans="1:14" ht="27.75" customHeight="1" x14ac:dyDescent="0.25">
      <c r="A290" s="194"/>
      <c r="B290" s="152" t="s">
        <v>106</v>
      </c>
      <c r="C290" s="184"/>
      <c r="D290" s="184"/>
      <c r="E290" s="200">
        <f t="shared" si="59"/>
        <v>0</v>
      </c>
      <c r="F290" s="200"/>
      <c r="G290" s="200"/>
      <c r="H290" s="200"/>
      <c r="I290" s="197"/>
      <c r="J290" s="200"/>
      <c r="K290" s="200"/>
      <c r="L290" s="200"/>
      <c r="M290" s="197"/>
      <c r="N290" s="175"/>
    </row>
    <row r="291" spans="1:14" ht="32.25" customHeight="1" x14ac:dyDescent="0.25">
      <c r="A291" s="176" t="s">
        <v>80</v>
      </c>
      <c r="B291" s="171" t="s">
        <v>60</v>
      </c>
      <c r="C291" s="172" t="s">
        <v>69</v>
      </c>
      <c r="D291" s="149" t="s">
        <v>5</v>
      </c>
      <c r="E291" s="37">
        <f t="shared" si="59"/>
        <v>7861.1</v>
      </c>
      <c r="F291" s="37">
        <f t="shared" ref="F291:M291" si="70">SUM(F292:F295)</f>
        <v>4597.6000000000004</v>
      </c>
      <c r="G291" s="37">
        <f t="shared" si="70"/>
        <v>3263.5</v>
      </c>
      <c r="H291" s="37">
        <f t="shared" si="70"/>
        <v>3263.5</v>
      </c>
      <c r="I291" s="37">
        <f t="shared" si="70"/>
        <v>0</v>
      </c>
      <c r="J291" s="37">
        <f t="shared" si="70"/>
        <v>0</v>
      </c>
      <c r="K291" s="37">
        <f t="shared" si="70"/>
        <v>0</v>
      </c>
      <c r="L291" s="37">
        <f t="shared" si="70"/>
        <v>0</v>
      </c>
      <c r="M291" s="37">
        <f t="shared" si="70"/>
        <v>0</v>
      </c>
      <c r="N291" s="185" t="s">
        <v>144</v>
      </c>
    </row>
    <row r="292" spans="1:14" ht="24.75" customHeight="1" x14ac:dyDescent="0.25">
      <c r="A292" s="176"/>
      <c r="B292" s="171"/>
      <c r="C292" s="172"/>
      <c r="D292" s="149" t="s">
        <v>11</v>
      </c>
      <c r="E292" s="37">
        <f t="shared" ref="E292:E315" si="71">F292+G292+I292+K292+L292+M292</f>
        <v>7861.1</v>
      </c>
      <c r="F292" s="37">
        <v>4597.6000000000004</v>
      </c>
      <c r="G292" s="37">
        <v>3263.5</v>
      </c>
      <c r="H292" s="37">
        <v>3263.5</v>
      </c>
      <c r="I292" s="37">
        <v>0</v>
      </c>
      <c r="J292" s="37"/>
      <c r="K292" s="37">
        <v>0</v>
      </c>
      <c r="L292" s="37">
        <v>0</v>
      </c>
      <c r="M292" s="37">
        <v>0</v>
      </c>
      <c r="N292" s="178"/>
    </row>
    <row r="293" spans="1:14" ht="35.25" customHeight="1" x14ac:dyDescent="0.25">
      <c r="A293" s="176"/>
      <c r="B293" s="171"/>
      <c r="C293" s="172"/>
      <c r="D293" s="149" t="s">
        <v>8</v>
      </c>
      <c r="E293" s="37">
        <f t="shared" si="71"/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178"/>
    </row>
    <row r="294" spans="1:14" ht="24.75" customHeight="1" x14ac:dyDescent="0.25">
      <c r="A294" s="176"/>
      <c r="B294" s="171"/>
      <c r="C294" s="172"/>
      <c r="D294" s="149" t="s">
        <v>9</v>
      </c>
      <c r="E294" s="37">
        <f t="shared" si="71"/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178"/>
    </row>
    <row r="295" spans="1:14" ht="38.25" customHeight="1" x14ac:dyDescent="0.25">
      <c r="A295" s="176"/>
      <c r="B295" s="171"/>
      <c r="C295" s="172"/>
      <c r="D295" s="149" t="s">
        <v>10</v>
      </c>
      <c r="E295" s="37">
        <f t="shared" si="71"/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175"/>
    </row>
    <row r="296" spans="1:14" s="120" customFormat="1" ht="15" customHeight="1" x14ac:dyDescent="0.25">
      <c r="A296" s="170" t="s">
        <v>412</v>
      </c>
      <c r="B296" s="171" t="s">
        <v>416</v>
      </c>
      <c r="C296" s="172" t="s">
        <v>414</v>
      </c>
      <c r="D296" s="160" t="s">
        <v>5</v>
      </c>
      <c r="E296" s="37">
        <f t="shared" si="71"/>
        <v>2343478.2999999998</v>
      </c>
      <c r="F296" s="37">
        <f t="shared" ref="F296:M296" si="72">SUM(F297:F300)</f>
        <v>0</v>
      </c>
      <c r="G296" s="37">
        <f t="shared" si="72"/>
        <v>0</v>
      </c>
      <c r="H296" s="37">
        <f t="shared" si="72"/>
        <v>0</v>
      </c>
      <c r="I296" s="37">
        <f t="shared" si="72"/>
        <v>1143478.3</v>
      </c>
      <c r="J296" s="37">
        <f t="shared" si="72"/>
        <v>583094.1</v>
      </c>
      <c r="K296" s="37">
        <f t="shared" si="72"/>
        <v>600000</v>
      </c>
      <c r="L296" s="37">
        <f t="shared" si="72"/>
        <v>600000</v>
      </c>
      <c r="M296" s="37">
        <f t="shared" si="72"/>
        <v>0</v>
      </c>
      <c r="N296" s="172" t="s">
        <v>144</v>
      </c>
    </row>
    <row r="297" spans="1:14" s="120" customFormat="1" ht="15" customHeight="1" x14ac:dyDescent="0.25">
      <c r="A297" s="170"/>
      <c r="B297" s="171"/>
      <c r="C297" s="172"/>
      <c r="D297" s="160" t="s">
        <v>11</v>
      </c>
      <c r="E297" s="37">
        <f t="shared" si="71"/>
        <v>222478.3</v>
      </c>
      <c r="F297" s="37">
        <f>F302+F307+F312</f>
        <v>0</v>
      </c>
      <c r="G297" s="37">
        <f t="shared" ref="G297:M297" si="73">G302+G307+G312</f>
        <v>0</v>
      </c>
      <c r="H297" s="37">
        <f t="shared" si="73"/>
        <v>0</v>
      </c>
      <c r="I297" s="37">
        <f t="shared" si="73"/>
        <v>102478.3</v>
      </c>
      <c r="J297" s="37">
        <f t="shared" si="73"/>
        <v>54491</v>
      </c>
      <c r="K297" s="37">
        <f t="shared" si="73"/>
        <v>60000</v>
      </c>
      <c r="L297" s="37">
        <f t="shared" si="73"/>
        <v>60000</v>
      </c>
      <c r="M297" s="37">
        <f t="shared" si="73"/>
        <v>0</v>
      </c>
      <c r="N297" s="172"/>
    </row>
    <row r="298" spans="1:14" s="120" customFormat="1" ht="15" customHeight="1" x14ac:dyDescent="0.25">
      <c r="A298" s="170"/>
      <c r="B298" s="171"/>
      <c r="C298" s="172"/>
      <c r="D298" s="160" t="s">
        <v>8</v>
      </c>
      <c r="E298" s="37">
        <f t="shared" si="71"/>
        <v>1621000</v>
      </c>
      <c r="F298" s="37">
        <f t="shared" ref="F298:M300" si="74">F303+F308+F313</f>
        <v>0</v>
      </c>
      <c r="G298" s="37">
        <f t="shared" si="74"/>
        <v>0</v>
      </c>
      <c r="H298" s="37">
        <f t="shared" si="74"/>
        <v>0</v>
      </c>
      <c r="I298" s="37">
        <f t="shared" si="74"/>
        <v>541000</v>
      </c>
      <c r="J298" s="37">
        <f t="shared" si="74"/>
        <v>367754.7</v>
      </c>
      <c r="K298" s="37">
        <f t="shared" si="74"/>
        <v>540000</v>
      </c>
      <c r="L298" s="37">
        <f t="shared" si="74"/>
        <v>540000</v>
      </c>
      <c r="M298" s="37">
        <f t="shared" si="74"/>
        <v>0</v>
      </c>
      <c r="N298" s="172"/>
    </row>
    <row r="299" spans="1:14" s="120" customFormat="1" ht="15" customHeight="1" x14ac:dyDescent="0.25">
      <c r="A299" s="170"/>
      <c r="B299" s="171"/>
      <c r="C299" s="172"/>
      <c r="D299" s="160" t="s">
        <v>9</v>
      </c>
      <c r="E299" s="37">
        <f t="shared" si="71"/>
        <v>500000</v>
      </c>
      <c r="F299" s="37">
        <f t="shared" si="74"/>
        <v>0</v>
      </c>
      <c r="G299" s="37">
        <f t="shared" si="74"/>
        <v>0</v>
      </c>
      <c r="H299" s="37">
        <f t="shared" si="74"/>
        <v>0</v>
      </c>
      <c r="I299" s="37">
        <f t="shared" si="74"/>
        <v>500000</v>
      </c>
      <c r="J299" s="37">
        <f t="shared" si="74"/>
        <v>160848.4</v>
      </c>
      <c r="K299" s="37">
        <f t="shared" si="74"/>
        <v>0</v>
      </c>
      <c r="L299" s="37">
        <f t="shared" si="74"/>
        <v>0</v>
      </c>
      <c r="M299" s="37">
        <f t="shared" si="74"/>
        <v>0</v>
      </c>
      <c r="N299" s="172"/>
    </row>
    <row r="300" spans="1:14" s="120" customFormat="1" ht="15" customHeight="1" x14ac:dyDescent="0.25">
      <c r="A300" s="170"/>
      <c r="B300" s="171"/>
      <c r="C300" s="172"/>
      <c r="D300" s="160" t="s">
        <v>10</v>
      </c>
      <c r="E300" s="37">
        <f t="shared" si="71"/>
        <v>0</v>
      </c>
      <c r="F300" s="37">
        <f t="shared" si="74"/>
        <v>0</v>
      </c>
      <c r="G300" s="37">
        <f t="shared" si="74"/>
        <v>0</v>
      </c>
      <c r="H300" s="37">
        <f t="shared" si="74"/>
        <v>0</v>
      </c>
      <c r="I300" s="37">
        <f t="shared" si="74"/>
        <v>0</v>
      </c>
      <c r="J300" s="37">
        <f t="shared" si="74"/>
        <v>0</v>
      </c>
      <c r="K300" s="37">
        <f t="shared" si="74"/>
        <v>0</v>
      </c>
      <c r="L300" s="37">
        <f t="shared" si="74"/>
        <v>0</v>
      </c>
      <c r="M300" s="37">
        <f t="shared" si="74"/>
        <v>0</v>
      </c>
      <c r="N300" s="172"/>
    </row>
    <row r="301" spans="1:14" ht="52.5" customHeight="1" x14ac:dyDescent="0.25">
      <c r="A301" s="176" t="s">
        <v>27</v>
      </c>
      <c r="B301" s="171" t="s">
        <v>413</v>
      </c>
      <c r="C301" s="172" t="s">
        <v>414</v>
      </c>
      <c r="D301" s="149" t="s">
        <v>5</v>
      </c>
      <c r="E301" s="37">
        <f t="shared" si="71"/>
        <v>1620000</v>
      </c>
      <c r="F301" s="37">
        <f t="shared" ref="F301:M301" si="75">SUM(F302:F305)</f>
        <v>0</v>
      </c>
      <c r="G301" s="37">
        <f t="shared" si="75"/>
        <v>0</v>
      </c>
      <c r="H301" s="37">
        <f t="shared" si="75"/>
        <v>0</v>
      </c>
      <c r="I301" s="37">
        <f t="shared" si="75"/>
        <v>540000</v>
      </c>
      <c r="J301" s="37">
        <f t="shared" ref="J301" si="76">SUM(J302:J305)</f>
        <v>367433</v>
      </c>
      <c r="K301" s="37">
        <f t="shared" si="75"/>
        <v>540000</v>
      </c>
      <c r="L301" s="37">
        <f t="shared" si="75"/>
        <v>540000</v>
      </c>
      <c r="M301" s="37">
        <f t="shared" si="75"/>
        <v>0</v>
      </c>
      <c r="N301" s="172" t="s">
        <v>144</v>
      </c>
    </row>
    <row r="302" spans="1:14" ht="43.5" customHeight="1" x14ac:dyDescent="0.25">
      <c r="A302" s="176"/>
      <c r="B302" s="171"/>
      <c r="C302" s="172"/>
      <c r="D302" s="149" t="s">
        <v>11</v>
      </c>
      <c r="E302" s="37">
        <f t="shared" si="71"/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172"/>
    </row>
    <row r="303" spans="1:14" ht="73.5" customHeight="1" x14ac:dyDescent="0.25">
      <c r="A303" s="176"/>
      <c r="B303" s="171"/>
      <c r="C303" s="172"/>
      <c r="D303" s="149" t="s">
        <v>8</v>
      </c>
      <c r="E303" s="37">
        <f t="shared" si="71"/>
        <v>1620000</v>
      </c>
      <c r="F303" s="37">
        <v>0</v>
      </c>
      <c r="G303" s="37">
        <v>0</v>
      </c>
      <c r="H303" s="37">
        <v>0</v>
      </c>
      <c r="I303" s="37">
        <v>540000</v>
      </c>
      <c r="J303" s="37">
        <v>367433</v>
      </c>
      <c r="K303" s="37">
        <v>540000</v>
      </c>
      <c r="L303" s="37">
        <v>540000</v>
      </c>
      <c r="M303" s="37">
        <v>0</v>
      </c>
      <c r="N303" s="172"/>
    </row>
    <row r="304" spans="1:14" ht="60" customHeight="1" x14ac:dyDescent="0.25">
      <c r="A304" s="176"/>
      <c r="B304" s="171"/>
      <c r="C304" s="172"/>
      <c r="D304" s="149" t="s">
        <v>9</v>
      </c>
      <c r="E304" s="37">
        <f t="shared" si="71"/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172"/>
    </row>
    <row r="305" spans="1:16" ht="61.5" customHeight="1" x14ac:dyDescent="0.25">
      <c r="A305" s="176"/>
      <c r="B305" s="171"/>
      <c r="C305" s="172"/>
      <c r="D305" s="149" t="s">
        <v>10</v>
      </c>
      <c r="E305" s="37">
        <f t="shared" si="71"/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172"/>
    </row>
    <row r="306" spans="1:16" ht="30" customHeight="1" x14ac:dyDescent="0.25">
      <c r="A306" s="176" t="s">
        <v>28</v>
      </c>
      <c r="B306" s="171" t="s">
        <v>415</v>
      </c>
      <c r="C306" s="172" t="s">
        <v>414</v>
      </c>
      <c r="D306" s="149" t="s">
        <v>5</v>
      </c>
      <c r="E306" s="37">
        <f t="shared" si="71"/>
        <v>180000</v>
      </c>
      <c r="F306" s="37">
        <f t="shared" ref="F306:M306" si="77">SUM(F307:F310)</f>
        <v>0</v>
      </c>
      <c r="G306" s="37">
        <f t="shared" si="77"/>
        <v>0</v>
      </c>
      <c r="H306" s="37">
        <f t="shared" si="77"/>
        <v>0</v>
      </c>
      <c r="I306" s="37">
        <f t="shared" si="77"/>
        <v>60000</v>
      </c>
      <c r="J306" s="37">
        <f t="shared" si="77"/>
        <v>40825.9</v>
      </c>
      <c r="K306" s="37">
        <f t="shared" si="77"/>
        <v>60000</v>
      </c>
      <c r="L306" s="37">
        <f t="shared" si="77"/>
        <v>60000</v>
      </c>
      <c r="M306" s="37">
        <f t="shared" si="77"/>
        <v>0</v>
      </c>
      <c r="N306" s="172"/>
    </row>
    <row r="307" spans="1:16" ht="30" customHeight="1" x14ac:dyDescent="0.25">
      <c r="A307" s="176"/>
      <c r="B307" s="171"/>
      <c r="C307" s="172"/>
      <c r="D307" s="149" t="s">
        <v>11</v>
      </c>
      <c r="E307" s="37">
        <f t="shared" si="71"/>
        <v>180000</v>
      </c>
      <c r="F307" s="37">
        <v>0</v>
      </c>
      <c r="G307" s="37">
        <v>0</v>
      </c>
      <c r="H307" s="37">
        <v>0</v>
      </c>
      <c r="I307" s="37">
        <v>60000</v>
      </c>
      <c r="J307" s="37">
        <v>40825.9</v>
      </c>
      <c r="K307" s="37">
        <v>60000</v>
      </c>
      <c r="L307" s="37">
        <v>60000</v>
      </c>
      <c r="M307" s="37">
        <v>0</v>
      </c>
      <c r="N307" s="172"/>
    </row>
    <row r="308" spans="1:16" ht="42.75" customHeight="1" x14ac:dyDescent="0.25">
      <c r="A308" s="176"/>
      <c r="B308" s="171"/>
      <c r="C308" s="172"/>
      <c r="D308" s="149" t="s">
        <v>8</v>
      </c>
      <c r="E308" s="37">
        <f t="shared" si="71"/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  <c r="N308" s="172"/>
    </row>
    <row r="309" spans="1:16" ht="40.5" customHeight="1" x14ac:dyDescent="0.25">
      <c r="A309" s="176"/>
      <c r="B309" s="171"/>
      <c r="C309" s="172"/>
      <c r="D309" s="149" t="s">
        <v>9</v>
      </c>
      <c r="E309" s="37">
        <f t="shared" si="71"/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172"/>
    </row>
    <row r="310" spans="1:16" ht="36" customHeight="1" x14ac:dyDescent="0.25">
      <c r="A310" s="176"/>
      <c r="B310" s="171"/>
      <c r="C310" s="172"/>
      <c r="D310" s="149" t="s">
        <v>10</v>
      </c>
      <c r="E310" s="37">
        <f t="shared" si="71"/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172"/>
    </row>
    <row r="311" spans="1:16" ht="27.75" customHeight="1" x14ac:dyDescent="0.25">
      <c r="A311" s="176" t="s">
        <v>161</v>
      </c>
      <c r="B311" s="171" t="s">
        <v>454</v>
      </c>
      <c r="C311" s="172">
        <v>2025</v>
      </c>
      <c r="D311" s="149" t="s">
        <v>5</v>
      </c>
      <c r="E311" s="37">
        <f t="shared" si="71"/>
        <v>543478.30000000005</v>
      </c>
      <c r="F311" s="37">
        <f t="shared" ref="F311:M311" si="78">SUM(F312:F315)</f>
        <v>0</v>
      </c>
      <c r="G311" s="37">
        <f t="shared" si="78"/>
        <v>0</v>
      </c>
      <c r="H311" s="37">
        <f t="shared" si="78"/>
        <v>0</v>
      </c>
      <c r="I311" s="37">
        <f t="shared" si="78"/>
        <v>543478.30000000005</v>
      </c>
      <c r="J311" s="37">
        <f t="shared" si="78"/>
        <v>174835.19999999998</v>
      </c>
      <c r="K311" s="37">
        <f t="shared" si="78"/>
        <v>0</v>
      </c>
      <c r="L311" s="37">
        <f t="shared" si="78"/>
        <v>0</v>
      </c>
      <c r="M311" s="37">
        <f t="shared" si="78"/>
        <v>0</v>
      </c>
      <c r="N311" s="185" t="s">
        <v>144</v>
      </c>
    </row>
    <row r="312" spans="1:16" ht="35.25" customHeight="1" x14ac:dyDescent="0.25">
      <c r="A312" s="176"/>
      <c r="B312" s="171"/>
      <c r="C312" s="172"/>
      <c r="D312" s="149" t="s">
        <v>11</v>
      </c>
      <c r="E312" s="37">
        <f t="shared" si="71"/>
        <v>42478.3</v>
      </c>
      <c r="F312" s="37">
        <v>0</v>
      </c>
      <c r="G312" s="37">
        <v>0</v>
      </c>
      <c r="H312" s="37">
        <v>0</v>
      </c>
      <c r="I312" s="37">
        <v>42478.3</v>
      </c>
      <c r="J312" s="37">
        <v>13665.1</v>
      </c>
      <c r="K312" s="37">
        <v>0</v>
      </c>
      <c r="L312" s="37">
        <v>0</v>
      </c>
      <c r="M312" s="37">
        <v>0</v>
      </c>
      <c r="N312" s="178"/>
    </row>
    <row r="313" spans="1:16" ht="43.5" customHeight="1" x14ac:dyDescent="0.25">
      <c r="A313" s="176"/>
      <c r="B313" s="171"/>
      <c r="C313" s="172"/>
      <c r="D313" s="149" t="s">
        <v>8</v>
      </c>
      <c r="E313" s="37">
        <f t="shared" si="71"/>
        <v>1000</v>
      </c>
      <c r="F313" s="37">
        <v>0</v>
      </c>
      <c r="G313" s="37">
        <v>0</v>
      </c>
      <c r="H313" s="37">
        <v>0</v>
      </c>
      <c r="I313" s="37">
        <v>1000</v>
      </c>
      <c r="J313" s="37">
        <v>321.7</v>
      </c>
      <c r="K313" s="37"/>
      <c r="L313" s="37"/>
      <c r="M313" s="37">
        <v>0</v>
      </c>
      <c r="N313" s="178"/>
    </row>
    <row r="314" spans="1:16" ht="39" customHeight="1" x14ac:dyDescent="0.25">
      <c r="A314" s="176"/>
      <c r="B314" s="171"/>
      <c r="C314" s="172"/>
      <c r="D314" s="149" t="s">
        <v>9</v>
      </c>
      <c r="E314" s="37">
        <f t="shared" si="71"/>
        <v>500000</v>
      </c>
      <c r="F314" s="37">
        <v>0</v>
      </c>
      <c r="G314" s="37">
        <v>0</v>
      </c>
      <c r="H314" s="37">
        <v>0</v>
      </c>
      <c r="I314" s="37">
        <v>500000</v>
      </c>
      <c r="J314" s="37">
        <v>160848.4</v>
      </c>
      <c r="K314" s="37">
        <v>0</v>
      </c>
      <c r="L314" s="37">
        <v>0</v>
      </c>
      <c r="M314" s="37">
        <v>0</v>
      </c>
      <c r="N314" s="178"/>
    </row>
    <row r="315" spans="1:16" ht="50.25" customHeight="1" x14ac:dyDescent="0.25">
      <c r="A315" s="176"/>
      <c r="B315" s="171"/>
      <c r="C315" s="172"/>
      <c r="D315" s="149" t="s">
        <v>10</v>
      </c>
      <c r="E315" s="37">
        <f t="shared" si="71"/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175"/>
    </row>
    <row r="316" spans="1:16" s="2" customFormat="1" x14ac:dyDescent="0.25">
      <c r="A316" s="170">
        <v>2</v>
      </c>
      <c r="B316" s="172" t="s">
        <v>37</v>
      </c>
      <c r="C316" s="172" t="s">
        <v>6</v>
      </c>
      <c r="D316" s="159" t="s">
        <v>5</v>
      </c>
      <c r="E316" s="3">
        <f>SUM(E317:E320)</f>
        <v>205667.7</v>
      </c>
      <c r="F316" s="3">
        <f t="shared" ref="F316:M316" si="79">SUM(F317:F320)</f>
        <v>95617.299999999988</v>
      </c>
      <c r="G316" s="3">
        <f t="shared" si="79"/>
        <v>53740.1</v>
      </c>
      <c r="H316" s="3">
        <f>SUM(H317:H320)</f>
        <v>20447.2</v>
      </c>
      <c r="I316" s="3">
        <f t="shared" si="79"/>
        <v>46361</v>
      </c>
      <c r="J316" s="3">
        <f>SUM(J317:J320)</f>
        <v>6752.3</v>
      </c>
      <c r="K316" s="3">
        <f t="shared" si="79"/>
        <v>2983.1</v>
      </c>
      <c r="L316" s="3">
        <f t="shared" si="79"/>
        <v>2983.1</v>
      </c>
      <c r="M316" s="3">
        <f t="shared" si="79"/>
        <v>3983.1</v>
      </c>
      <c r="N316" s="172"/>
      <c r="O316" s="167">
        <f>F316+G316+I316+K316+L316+M316-E316</f>
        <v>0</v>
      </c>
      <c r="P316" s="167"/>
    </row>
    <row r="317" spans="1:16" s="2" customFormat="1" x14ac:dyDescent="0.25">
      <c r="A317" s="170"/>
      <c r="B317" s="172"/>
      <c r="C317" s="172"/>
      <c r="D317" s="159" t="s">
        <v>11</v>
      </c>
      <c r="E317" s="3">
        <f>F317+G317+I317+K317+L317+M317</f>
        <v>86972.1</v>
      </c>
      <c r="F317" s="3">
        <f t="shared" ref="F317:M320" si="80">F322+F332</f>
        <v>49800.2</v>
      </c>
      <c r="G317" s="3">
        <f t="shared" si="80"/>
        <v>20861.599999999999</v>
      </c>
      <c r="H317" s="3">
        <f>H322+H332</f>
        <v>7526.7000000000007</v>
      </c>
      <c r="I317" s="3">
        <f>I322+I332</f>
        <v>6361</v>
      </c>
      <c r="J317" s="3">
        <f>J322+J332</f>
        <v>6752.3</v>
      </c>
      <c r="K317" s="3">
        <f t="shared" si="80"/>
        <v>2983.1</v>
      </c>
      <c r="L317" s="3">
        <f t="shared" si="80"/>
        <v>2983.1</v>
      </c>
      <c r="M317" s="3">
        <f t="shared" si="80"/>
        <v>3983.1</v>
      </c>
      <c r="N317" s="172"/>
    </row>
    <row r="318" spans="1:16" s="2" customFormat="1" x14ac:dyDescent="0.25">
      <c r="A318" s="170"/>
      <c r="B318" s="172"/>
      <c r="C318" s="172"/>
      <c r="D318" s="159" t="s">
        <v>8</v>
      </c>
      <c r="E318" s="3">
        <f t="shared" ref="E318:E379" si="81">F318+G318+I318+K318+L318+M318</f>
        <v>118695.6</v>
      </c>
      <c r="F318" s="3">
        <f t="shared" si="80"/>
        <v>45817.1</v>
      </c>
      <c r="G318" s="3">
        <f t="shared" si="80"/>
        <v>32878.5</v>
      </c>
      <c r="H318" s="3">
        <f t="shared" si="80"/>
        <v>12920.5</v>
      </c>
      <c r="I318" s="3">
        <f t="shared" si="80"/>
        <v>40000</v>
      </c>
      <c r="J318" s="3">
        <f t="shared" si="80"/>
        <v>0</v>
      </c>
      <c r="K318" s="3">
        <f t="shared" si="80"/>
        <v>0</v>
      </c>
      <c r="L318" s="3">
        <f t="shared" si="80"/>
        <v>0</v>
      </c>
      <c r="M318" s="3">
        <f t="shared" si="80"/>
        <v>0</v>
      </c>
      <c r="N318" s="172"/>
    </row>
    <row r="319" spans="1:16" s="2" customFormat="1" x14ac:dyDescent="0.25">
      <c r="A319" s="170"/>
      <c r="B319" s="172"/>
      <c r="C319" s="172"/>
      <c r="D319" s="159" t="s">
        <v>9</v>
      </c>
      <c r="E319" s="3">
        <f t="shared" si="81"/>
        <v>0</v>
      </c>
      <c r="F319" s="3">
        <f t="shared" si="80"/>
        <v>0</v>
      </c>
      <c r="G319" s="3">
        <f t="shared" si="80"/>
        <v>0</v>
      </c>
      <c r="H319" s="3">
        <f t="shared" si="80"/>
        <v>0</v>
      </c>
      <c r="I319" s="3">
        <f t="shared" si="80"/>
        <v>0</v>
      </c>
      <c r="J319" s="3">
        <f t="shared" si="80"/>
        <v>0</v>
      </c>
      <c r="K319" s="3">
        <f t="shared" si="80"/>
        <v>0</v>
      </c>
      <c r="L319" s="3">
        <f t="shared" si="80"/>
        <v>0</v>
      </c>
      <c r="M319" s="3">
        <f t="shared" si="80"/>
        <v>0</v>
      </c>
      <c r="N319" s="172"/>
    </row>
    <row r="320" spans="1:16" s="2" customFormat="1" ht="27.75" customHeight="1" x14ac:dyDescent="0.25">
      <c r="A320" s="170"/>
      <c r="B320" s="172"/>
      <c r="C320" s="172"/>
      <c r="D320" s="159" t="s">
        <v>10</v>
      </c>
      <c r="E320" s="3">
        <f t="shared" si="81"/>
        <v>0</v>
      </c>
      <c r="F320" s="3">
        <f t="shared" si="80"/>
        <v>0</v>
      </c>
      <c r="G320" s="3">
        <f t="shared" si="80"/>
        <v>0</v>
      </c>
      <c r="H320" s="3">
        <f t="shared" si="80"/>
        <v>0</v>
      </c>
      <c r="I320" s="3">
        <f t="shared" si="80"/>
        <v>0</v>
      </c>
      <c r="J320" s="3">
        <f t="shared" si="80"/>
        <v>0</v>
      </c>
      <c r="K320" s="3">
        <f t="shared" si="80"/>
        <v>0</v>
      </c>
      <c r="L320" s="3">
        <f t="shared" si="80"/>
        <v>0</v>
      </c>
      <c r="M320" s="3">
        <f t="shared" si="80"/>
        <v>0</v>
      </c>
      <c r="N320" s="172"/>
    </row>
    <row r="321" spans="1:14" s="1" customFormat="1" ht="15" customHeight="1" x14ac:dyDescent="0.25">
      <c r="A321" s="170" t="s">
        <v>16</v>
      </c>
      <c r="B321" s="171" t="s">
        <v>38</v>
      </c>
      <c r="C321" s="172" t="s">
        <v>6</v>
      </c>
      <c r="D321" s="152" t="s">
        <v>5</v>
      </c>
      <c r="E321" s="3">
        <f t="shared" si="81"/>
        <v>1440</v>
      </c>
      <c r="F321" s="15">
        <f>SUM(F322:F325)</f>
        <v>240</v>
      </c>
      <c r="G321" s="3">
        <f t="shared" ref="G321:M321" si="82">SUM(G322:G325)</f>
        <v>240</v>
      </c>
      <c r="H321" s="3">
        <f t="shared" si="82"/>
        <v>0</v>
      </c>
      <c r="I321" s="3">
        <f t="shared" si="82"/>
        <v>240</v>
      </c>
      <c r="J321" s="3">
        <f t="shared" si="82"/>
        <v>0</v>
      </c>
      <c r="K321" s="3">
        <f t="shared" si="82"/>
        <v>240</v>
      </c>
      <c r="L321" s="3">
        <f t="shared" si="82"/>
        <v>240</v>
      </c>
      <c r="M321" s="3">
        <f t="shared" si="82"/>
        <v>240</v>
      </c>
      <c r="N321" s="172" t="s">
        <v>145</v>
      </c>
    </row>
    <row r="322" spans="1:14" s="1" customFormat="1" ht="27" customHeight="1" x14ac:dyDescent="0.25">
      <c r="A322" s="170"/>
      <c r="B322" s="171"/>
      <c r="C322" s="172"/>
      <c r="D322" s="152" t="s">
        <v>11</v>
      </c>
      <c r="E322" s="3">
        <f t="shared" si="81"/>
        <v>1440</v>
      </c>
      <c r="F322" s="15">
        <f>F327</f>
        <v>240</v>
      </c>
      <c r="G322" s="3">
        <f t="shared" ref="G322:M325" si="83">G327</f>
        <v>240</v>
      </c>
      <c r="H322" s="3">
        <f t="shared" si="83"/>
        <v>0</v>
      </c>
      <c r="I322" s="3">
        <f t="shared" si="83"/>
        <v>240</v>
      </c>
      <c r="J322" s="3">
        <f t="shared" si="83"/>
        <v>0</v>
      </c>
      <c r="K322" s="3">
        <f t="shared" si="83"/>
        <v>240</v>
      </c>
      <c r="L322" s="3">
        <f t="shared" si="83"/>
        <v>240</v>
      </c>
      <c r="M322" s="3">
        <f t="shared" si="83"/>
        <v>240</v>
      </c>
      <c r="N322" s="172"/>
    </row>
    <row r="323" spans="1:14" s="1" customFormat="1" x14ac:dyDescent="0.25">
      <c r="A323" s="170"/>
      <c r="B323" s="171"/>
      <c r="C323" s="172"/>
      <c r="D323" s="152" t="s">
        <v>8</v>
      </c>
      <c r="E323" s="3">
        <f t="shared" si="81"/>
        <v>0</v>
      </c>
      <c r="F323" s="15">
        <f t="shared" ref="F323:M325" si="84">F328</f>
        <v>0</v>
      </c>
      <c r="G323" s="3">
        <f t="shared" si="84"/>
        <v>0</v>
      </c>
      <c r="H323" s="3">
        <f t="shared" si="83"/>
        <v>0</v>
      </c>
      <c r="I323" s="3">
        <f t="shared" si="84"/>
        <v>0</v>
      </c>
      <c r="J323" s="3">
        <f t="shared" si="83"/>
        <v>0</v>
      </c>
      <c r="K323" s="3">
        <f t="shared" si="84"/>
        <v>0</v>
      </c>
      <c r="L323" s="3">
        <f t="shared" si="84"/>
        <v>0</v>
      </c>
      <c r="M323" s="3">
        <f t="shared" si="84"/>
        <v>0</v>
      </c>
      <c r="N323" s="172"/>
    </row>
    <row r="324" spans="1:14" s="1" customFormat="1" x14ac:dyDescent="0.25">
      <c r="A324" s="170"/>
      <c r="B324" s="171"/>
      <c r="C324" s="172"/>
      <c r="D324" s="152" t="s">
        <v>9</v>
      </c>
      <c r="E324" s="3">
        <f t="shared" si="81"/>
        <v>0</v>
      </c>
      <c r="F324" s="15">
        <f t="shared" si="84"/>
        <v>0</v>
      </c>
      <c r="G324" s="3">
        <f t="shared" si="84"/>
        <v>0</v>
      </c>
      <c r="H324" s="3">
        <f t="shared" si="83"/>
        <v>0</v>
      </c>
      <c r="I324" s="3">
        <f t="shared" si="84"/>
        <v>0</v>
      </c>
      <c r="J324" s="3">
        <f t="shared" si="83"/>
        <v>0</v>
      </c>
      <c r="K324" s="3">
        <f t="shared" si="84"/>
        <v>0</v>
      </c>
      <c r="L324" s="3">
        <f t="shared" si="84"/>
        <v>0</v>
      </c>
      <c r="M324" s="3">
        <f t="shared" si="84"/>
        <v>0</v>
      </c>
      <c r="N324" s="172"/>
    </row>
    <row r="325" spans="1:14" s="1" customFormat="1" ht="27.75" customHeight="1" x14ac:dyDescent="0.25">
      <c r="A325" s="170"/>
      <c r="B325" s="171"/>
      <c r="C325" s="172"/>
      <c r="D325" s="149" t="s">
        <v>10</v>
      </c>
      <c r="E325" s="3">
        <f t="shared" si="81"/>
        <v>0</v>
      </c>
      <c r="F325" s="15">
        <f t="shared" si="84"/>
        <v>0</v>
      </c>
      <c r="G325" s="3">
        <f t="shared" si="84"/>
        <v>0</v>
      </c>
      <c r="H325" s="3">
        <f t="shared" si="83"/>
        <v>0</v>
      </c>
      <c r="I325" s="3">
        <f t="shared" si="84"/>
        <v>0</v>
      </c>
      <c r="J325" s="3">
        <f t="shared" si="83"/>
        <v>0</v>
      </c>
      <c r="K325" s="3">
        <f t="shared" si="84"/>
        <v>0</v>
      </c>
      <c r="L325" s="3">
        <f t="shared" si="84"/>
        <v>0</v>
      </c>
      <c r="M325" s="3">
        <f t="shared" si="84"/>
        <v>0</v>
      </c>
      <c r="N325" s="172"/>
    </row>
    <row r="326" spans="1:14" s="1" customFormat="1" ht="27.75" customHeight="1" x14ac:dyDescent="0.25">
      <c r="A326" s="176" t="s">
        <v>39</v>
      </c>
      <c r="B326" s="171" t="s">
        <v>60</v>
      </c>
      <c r="C326" s="172" t="s">
        <v>6</v>
      </c>
      <c r="D326" s="149" t="s">
        <v>5</v>
      </c>
      <c r="E326" s="3">
        <f t="shared" si="81"/>
        <v>1440</v>
      </c>
      <c r="F326" s="15">
        <f>SUM(F327:F330)</f>
        <v>240</v>
      </c>
      <c r="G326" s="3">
        <f t="shared" ref="G326:M326" si="85">SUM(G327:G330)</f>
        <v>240</v>
      </c>
      <c r="H326" s="3">
        <f t="shared" si="85"/>
        <v>0</v>
      </c>
      <c r="I326" s="3">
        <f t="shared" si="85"/>
        <v>240</v>
      </c>
      <c r="J326" s="3">
        <f t="shared" si="85"/>
        <v>0</v>
      </c>
      <c r="K326" s="3">
        <f t="shared" si="85"/>
        <v>240</v>
      </c>
      <c r="L326" s="3">
        <f t="shared" si="85"/>
        <v>240</v>
      </c>
      <c r="M326" s="3">
        <f t="shared" si="85"/>
        <v>240</v>
      </c>
      <c r="N326" s="172" t="s">
        <v>145</v>
      </c>
    </row>
    <row r="327" spans="1:14" s="1" customFormat="1" ht="21" customHeight="1" x14ac:dyDescent="0.25">
      <c r="A327" s="176"/>
      <c r="B327" s="171"/>
      <c r="C327" s="172"/>
      <c r="D327" s="149" t="s">
        <v>11</v>
      </c>
      <c r="E327" s="3">
        <f t="shared" si="81"/>
        <v>1440</v>
      </c>
      <c r="F327" s="15">
        <v>240</v>
      </c>
      <c r="G327" s="3">
        <v>240</v>
      </c>
      <c r="H327" s="3">
        <v>0</v>
      </c>
      <c r="I327" s="3">
        <v>240</v>
      </c>
      <c r="J327" s="3">
        <v>0</v>
      </c>
      <c r="K327" s="3">
        <v>240</v>
      </c>
      <c r="L327" s="3">
        <v>240</v>
      </c>
      <c r="M327" s="3">
        <v>240</v>
      </c>
      <c r="N327" s="172"/>
    </row>
    <row r="328" spans="1:14" s="1" customFormat="1" ht="37.5" customHeight="1" x14ac:dyDescent="0.25">
      <c r="A328" s="176"/>
      <c r="B328" s="171"/>
      <c r="C328" s="172"/>
      <c r="D328" s="149" t="s">
        <v>8</v>
      </c>
      <c r="E328" s="3">
        <f t="shared" si="81"/>
        <v>0</v>
      </c>
      <c r="F328" s="15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172"/>
    </row>
    <row r="329" spans="1:14" s="1" customFormat="1" ht="31.5" customHeight="1" x14ac:dyDescent="0.25">
      <c r="A329" s="176"/>
      <c r="B329" s="171"/>
      <c r="C329" s="172"/>
      <c r="D329" s="149" t="s">
        <v>9</v>
      </c>
      <c r="E329" s="3">
        <f t="shared" si="81"/>
        <v>0</v>
      </c>
      <c r="F329" s="15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172"/>
    </row>
    <row r="330" spans="1:14" s="1" customFormat="1" ht="37.5" customHeight="1" x14ac:dyDescent="0.25">
      <c r="A330" s="176"/>
      <c r="B330" s="171"/>
      <c r="C330" s="172"/>
      <c r="D330" s="149" t="s">
        <v>10</v>
      </c>
      <c r="E330" s="3">
        <f t="shared" si="81"/>
        <v>0</v>
      </c>
      <c r="F330" s="15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172"/>
    </row>
    <row r="331" spans="1:14" s="1" customFormat="1" ht="22.5" customHeight="1" x14ac:dyDescent="0.25">
      <c r="A331" s="170" t="s">
        <v>17</v>
      </c>
      <c r="B331" s="171" t="s">
        <v>40</v>
      </c>
      <c r="C331" s="172" t="s">
        <v>6</v>
      </c>
      <c r="D331" s="152" t="s">
        <v>5</v>
      </c>
      <c r="E331" s="3">
        <f t="shared" si="81"/>
        <v>204227.7</v>
      </c>
      <c r="F331" s="15">
        <f>SUM(F332:F335)</f>
        <v>95377.299999999988</v>
      </c>
      <c r="G331" s="3">
        <f t="shared" ref="G331:M331" si="86">SUM(G332:G335)</f>
        <v>53500.1</v>
      </c>
      <c r="H331" s="3">
        <f t="shared" si="86"/>
        <v>20447.2</v>
      </c>
      <c r="I331" s="3">
        <f t="shared" si="86"/>
        <v>46121</v>
      </c>
      <c r="J331" s="3">
        <f t="shared" si="86"/>
        <v>6752.3</v>
      </c>
      <c r="K331" s="3">
        <f t="shared" si="86"/>
        <v>2743.1</v>
      </c>
      <c r="L331" s="3">
        <f t="shared" si="86"/>
        <v>2743.1</v>
      </c>
      <c r="M331" s="3">
        <f t="shared" si="86"/>
        <v>3743.1</v>
      </c>
      <c r="N331" s="171" t="s">
        <v>146</v>
      </c>
    </row>
    <row r="332" spans="1:14" s="1" customFormat="1" ht="27" customHeight="1" x14ac:dyDescent="0.25">
      <c r="A332" s="170"/>
      <c r="B332" s="171"/>
      <c r="C332" s="172"/>
      <c r="D332" s="152" t="s">
        <v>11</v>
      </c>
      <c r="E332" s="3">
        <f t="shared" si="81"/>
        <v>85532.1</v>
      </c>
      <c r="F332" s="15">
        <f>F337+F342+F356+F370</f>
        <v>49560.2</v>
      </c>
      <c r="G332" s="3">
        <f>G337+G342+G356+G370</f>
        <v>20621.599999999999</v>
      </c>
      <c r="H332" s="3">
        <f>H337+H342+H356+H370</f>
        <v>7526.7000000000007</v>
      </c>
      <c r="I332" s="3">
        <f>I337+I342+I356+I370+I376</f>
        <v>6121</v>
      </c>
      <c r="J332" s="3">
        <f>J337+J342+J356+J370</f>
        <v>6752.3</v>
      </c>
      <c r="K332" s="3">
        <f t="shared" ref="K332:M332" si="87">K337+K342+K356+K370+K376</f>
        <v>2743.1</v>
      </c>
      <c r="L332" s="3">
        <f t="shared" si="87"/>
        <v>2743.1</v>
      </c>
      <c r="M332" s="3">
        <f t="shared" si="87"/>
        <v>3743.1</v>
      </c>
      <c r="N332" s="171"/>
    </row>
    <row r="333" spans="1:14" s="1" customFormat="1" ht="21" customHeight="1" x14ac:dyDescent="0.25">
      <c r="A333" s="170"/>
      <c r="B333" s="171"/>
      <c r="C333" s="172"/>
      <c r="D333" s="152" t="s">
        <v>8</v>
      </c>
      <c r="E333" s="3">
        <f t="shared" si="81"/>
        <v>118695.6</v>
      </c>
      <c r="F333" s="15">
        <f t="shared" ref="F333:J335" si="88">F338+F343+F357+F371</f>
        <v>45817.1</v>
      </c>
      <c r="G333" s="3">
        <f t="shared" si="88"/>
        <v>32878.5</v>
      </c>
      <c r="H333" s="3">
        <f t="shared" si="88"/>
        <v>12920.5</v>
      </c>
      <c r="I333" s="3">
        <f t="shared" ref="I333:M335" si="89">I338+I343+I357+I371+I377</f>
        <v>40000</v>
      </c>
      <c r="J333" s="3">
        <f t="shared" si="88"/>
        <v>0</v>
      </c>
      <c r="K333" s="3">
        <f t="shared" si="89"/>
        <v>0</v>
      </c>
      <c r="L333" s="3">
        <f t="shared" si="89"/>
        <v>0</v>
      </c>
      <c r="M333" s="3">
        <f t="shared" si="89"/>
        <v>0</v>
      </c>
      <c r="N333" s="171"/>
    </row>
    <row r="334" spans="1:14" s="1" customFormat="1" x14ac:dyDescent="0.25">
      <c r="A334" s="170"/>
      <c r="B334" s="171"/>
      <c r="C334" s="172"/>
      <c r="D334" s="152" t="s">
        <v>9</v>
      </c>
      <c r="E334" s="3">
        <f t="shared" si="81"/>
        <v>0</v>
      </c>
      <c r="F334" s="15">
        <f t="shared" si="88"/>
        <v>0</v>
      </c>
      <c r="G334" s="3">
        <f t="shared" si="88"/>
        <v>0</v>
      </c>
      <c r="H334" s="3">
        <f t="shared" si="88"/>
        <v>0</v>
      </c>
      <c r="I334" s="3">
        <f t="shared" si="89"/>
        <v>0</v>
      </c>
      <c r="J334" s="3">
        <f t="shared" si="88"/>
        <v>0</v>
      </c>
      <c r="K334" s="3">
        <f t="shared" si="89"/>
        <v>0</v>
      </c>
      <c r="L334" s="3">
        <f t="shared" si="89"/>
        <v>0</v>
      </c>
      <c r="M334" s="3">
        <f t="shared" si="89"/>
        <v>0</v>
      </c>
      <c r="N334" s="171"/>
    </row>
    <row r="335" spans="1:14" s="1" customFormat="1" x14ac:dyDescent="0.25">
      <c r="A335" s="170"/>
      <c r="B335" s="171"/>
      <c r="C335" s="172"/>
      <c r="D335" s="152" t="s">
        <v>10</v>
      </c>
      <c r="E335" s="3">
        <f t="shared" si="81"/>
        <v>0</v>
      </c>
      <c r="F335" s="15">
        <f t="shared" si="88"/>
        <v>0</v>
      </c>
      <c r="G335" s="3">
        <f t="shared" si="88"/>
        <v>0</v>
      </c>
      <c r="H335" s="3">
        <f t="shared" si="88"/>
        <v>0</v>
      </c>
      <c r="I335" s="3">
        <f t="shared" si="89"/>
        <v>0</v>
      </c>
      <c r="J335" s="3">
        <f t="shared" si="88"/>
        <v>0</v>
      </c>
      <c r="K335" s="3">
        <f t="shared" si="89"/>
        <v>0</v>
      </c>
      <c r="L335" s="3">
        <f t="shared" si="89"/>
        <v>0</v>
      </c>
      <c r="M335" s="3">
        <f t="shared" si="89"/>
        <v>0</v>
      </c>
      <c r="N335" s="171"/>
    </row>
    <row r="336" spans="1:14" s="1" customFormat="1" ht="37.5" customHeight="1" x14ac:dyDescent="0.25">
      <c r="A336" s="176" t="s">
        <v>39</v>
      </c>
      <c r="B336" s="171" t="s">
        <v>60</v>
      </c>
      <c r="C336" s="172" t="s">
        <v>6</v>
      </c>
      <c r="D336" s="152" t="s">
        <v>5</v>
      </c>
      <c r="E336" s="3">
        <f t="shared" si="81"/>
        <v>21836.5</v>
      </c>
      <c r="F336" s="15">
        <f>SUM(F337:F340)</f>
        <v>3743.1</v>
      </c>
      <c r="G336" s="3">
        <f t="shared" ref="G336:M336" si="90">SUM(G337:G340)</f>
        <v>2743.1</v>
      </c>
      <c r="H336" s="3">
        <f t="shared" si="90"/>
        <v>2743.1</v>
      </c>
      <c r="I336" s="3">
        <f t="shared" si="90"/>
        <v>6121</v>
      </c>
      <c r="J336" s="3">
        <f t="shared" si="90"/>
        <v>6752.3</v>
      </c>
      <c r="K336" s="3">
        <f t="shared" si="90"/>
        <v>2743.1</v>
      </c>
      <c r="L336" s="3">
        <f t="shared" si="90"/>
        <v>2743.1</v>
      </c>
      <c r="M336" s="3">
        <f t="shared" si="90"/>
        <v>3743.1</v>
      </c>
      <c r="N336" s="201" t="s">
        <v>146</v>
      </c>
    </row>
    <row r="337" spans="1:14" s="1" customFormat="1" ht="23.25" customHeight="1" x14ac:dyDescent="0.25">
      <c r="A337" s="176"/>
      <c r="B337" s="171"/>
      <c r="C337" s="172"/>
      <c r="D337" s="152" t="s">
        <v>11</v>
      </c>
      <c r="E337" s="3">
        <f t="shared" si="81"/>
        <v>21836.5</v>
      </c>
      <c r="F337" s="15">
        <v>3743.1</v>
      </c>
      <c r="G337" s="3">
        <v>2743.1</v>
      </c>
      <c r="H337" s="3">
        <v>2743.1</v>
      </c>
      <c r="I337" s="3">
        <v>6121</v>
      </c>
      <c r="J337" s="3">
        <v>6752.3</v>
      </c>
      <c r="K337" s="3">
        <v>2743.1</v>
      </c>
      <c r="L337" s="3">
        <v>2743.1</v>
      </c>
      <c r="M337" s="3">
        <v>3743.1</v>
      </c>
      <c r="N337" s="202"/>
    </row>
    <row r="338" spans="1:14" s="1" customFormat="1" ht="33" customHeight="1" x14ac:dyDescent="0.25">
      <c r="A338" s="176"/>
      <c r="B338" s="171"/>
      <c r="C338" s="172"/>
      <c r="D338" s="152" t="s">
        <v>8</v>
      </c>
      <c r="E338" s="3">
        <f t="shared" si="81"/>
        <v>0</v>
      </c>
      <c r="F338" s="15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202"/>
    </row>
    <row r="339" spans="1:14" s="1" customFormat="1" ht="23.25" customHeight="1" x14ac:dyDescent="0.25">
      <c r="A339" s="176"/>
      <c r="B339" s="171"/>
      <c r="C339" s="172"/>
      <c r="D339" s="152" t="s">
        <v>9</v>
      </c>
      <c r="E339" s="3">
        <f t="shared" si="81"/>
        <v>0</v>
      </c>
      <c r="F339" s="15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202"/>
    </row>
    <row r="340" spans="1:14" s="1" customFormat="1" ht="31.5" customHeight="1" x14ac:dyDescent="0.25">
      <c r="A340" s="176"/>
      <c r="B340" s="171"/>
      <c r="C340" s="172"/>
      <c r="D340" s="152" t="s">
        <v>10</v>
      </c>
      <c r="E340" s="3">
        <f t="shared" si="81"/>
        <v>0</v>
      </c>
      <c r="F340" s="15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202"/>
    </row>
    <row r="341" spans="1:14" s="1" customFormat="1" ht="22.5" customHeight="1" x14ac:dyDescent="0.25">
      <c r="A341" s="176" t="s">
        <v>239</v>
      </c>
      <c r="B341" s="172" t="s">
        <v>62</v>
      </c>
      <c r="C341" s="172" t="s">
        <v>200</v>
      </c>
      <c r="D341" s="152" t="s">
        <v>5</v>
      </c>
      <c r="E341" s="3">
        <f t="shared" si="81"/>
        <v>63695.6</v>
      </c>
      <c r="F341" s="15">
        <f>SUM(F342:F345)</f>
        <v>45817.1</v>
      </c>
      <c r="G341" s="3">
        <f t="shared" ref="G341:M341" si="91">SUM(G342:G345)</f>
        <v>17878.5</v>
      </c>
      <c r="H341" s="3">
        <f t="shared" si="91"/>
        <v>4783.6000000000004</v>
      </c>
      <c r="I341" s="3">
        <f t="shared" si="91"/>
        <v>0</v>
      </c>
      <c r="J341" s="3">
        <f t="shared" si="91"/>
        <v>0</v>
      </c>
      <c r="K341" s="3">
        <f t="shared" si="91"/>
        <v>0</v>
      </c>
      <c r="L341" s="3">
        <f t="shared" si="91"/>
        <v>0</v>
      </c>
      <c r="M341" s="3">
        <f t="shared" si="91"/>
        <v>0</v>
      </c>
      <c r="N341" s="202"/>
    </row>
    <row r="342" spans="1:14" s="1" customFormat="1" ht="27.75" customHeight="1" x14ac:dyDescent="0.25">
      <c r="A342" s="176"/>
      <c r="B342" s="172"/>
      <c r="C342" s="172"/>
      <c r="D342" s="152" t="s">
        <v>11</v>
      </c>
      <c r="E342" s="3">
        <f t="shared" si="81"/>
        <v>0</v>
      </c>
      <c r="F342" s="15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202"/>
    </row>
    <row r="343" spans="1:14" s="1" customFormat="1" ht="27" customHeight="1" x14ac:dyDescent="0.25">
      <c r="A343" s="176"/>
      <c r="B343" s="172"/>
      <c r="C343" s="172"/>
      <c r="D343" s="152" t="s">
        <v>8</v>
      </c>
      <c r="E343" s="3">
        <f t="shared" si="81"/>
        <v>63695.6</v>
      </c>
      <c r="F343" s="15">
        <f>SUM(F346:F354)</f>
        <v>45817.1</v>
      </c>
      <c r="G343" s="3">
        <f>SUM(G346:G354)</f>
        <v>17878.5</v>
      </c>
      <c r="H343" s="3">
        <f>SUM(H346:H354)</f>
        <v>4783.6000000000004</v>
      </c>
      <c r="I343" s="3">
        <v>0</v>
      </c>
      <c r="J343" s="3">
        <f>SUM(J346:J354)</f>
        <v>0</v>
      </c>
      <c r="K343" s="3">
        <v>0</v>
      </c>
      <c r="L343" s="3">
        <v>0</v>
      </c>
      <c r="M343" s="3">
        <v>0</v>
      </c>
      <c r="N343" s="202"/>
    </row>
    <row r="344" spans="1:14" s="1" customFormat="1" ht="27" customHeight="1" x14ac:dyDescent="0.25">
      <c r="A344" s="176"/>
      <c r="B344" s="172"/>
      <c r="C344" s="172"/>
      <c r="D344" s="152" t="s">
        <v>9</v>
      </c>
      <c r="E344" s="3">
        <f t="shared" si="81"/>
        <v>0</v>
      </c>
      <c r="F344" s="15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202"/>
    </row>
    <row r="345" spans="1:14" s="1" customFormat="1" ht="24.75" customHeight="1" x14ac:dyDescent="0.25">
      <c r="A345" s="176"/>
      <c r="B345" s="172"/>
      <c r="C345" s="172"/>
      <c r="D345" s="152" t="s">
        <v>10</v>
      </c>
      <c r="E345" s="3">
        <f t="shared" si="81"/>
        <v>0</v>
      </c>
      <c r="F345" s="15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202"/>
    </row>
    <row r="346" spans="1:14" s="1" customFormat="1" ht="28.5" customHeight="1" x14ac:dyDescent="0.25">
      <c r="A346" s="145" t="s">
        <v>116</v>
      </c>
      <c r="B346" s="149" t="s">
        <v>108</v>
      </c>
      <c r="C346" s="149">
        <v>2023</v>
      </c>
      <c r="D346" s="152" t="s">
        <v>8</v>
      </c>
      <c r="E346" s="3">
        <f t="shared" si="81"/>
        <v>4870.7</v>
      </c>
      <c r="F346" s="15">
        <v>4870.7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202"/>
    </row>
    <row r="347" spans="1:14" s="1" customFormat="1" ht="243.75" customHeight="1" x14ac:dyDescent="0.25">
      <c r="A347" s="145" t="s">
        <v>117</v>
      </c>
      <c r="B347" s="149" t="s">
        <v>109</v>
      </c>
      <c r="C347" s="149" t="s">
        <v>69</v>
      </c>
      <c r="D347" s="152" t="s">
        <v>8</v>
      </c>
      <c r="E347" s="3">
        <f t="shared" si="81"/>
        <v>12722.9</v>
      </c>
      <c r="F347" s="15">
        <f>8722.9</f>
        <v>8722.9</v>
      </c>
      <c r="G347" s="3">
        <v>4000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202"/>
    </row>
    <row r="348" spans="1:14" s="1" customFormat="1" ht="48" customHeight="1" x14ac:dyDescent="0.25">
      <c r="A348" s="145" t="s">
        <v>118</v>
      </c>
      <c r="B348" s="149" t="s">
        <v>110</v>
      </c>
      <c r="C348" s="16">
        <v>2023</v>
      </c>
      <c r="D348" s="152" t="s">
        <v>8</v>
      </c>
      <c r="E348" s="15">
        <f t="shared" si="81"/>
        <v>8723.7000000000007</v>
      </c>
      <c r="F348" s="15">
        <f>8723.7</f>
        <v>8723.7000000000007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202"/>
    </row>
    <row r="349" spans="1:14" s="1" customFormat="1" ht="41.25" customHeight="1" x14ac:dyDescent="0.25">
      <c r="A349" s="145" t="s">
        <v>119</v>
      </c>
      <c r="B349" s="149" t="s">
        <v>111</v>
      </c>
      <c r="C349" s="149">
        <v>2023</v>
      </c>
      <c r="D349" s="152" t="s">
        <v>8</v>
      </c>
      <c r="E349" s="3">
        <f t="shared" si="81"/>
        <v>3000</v>
      </c>
      <c r="F349" s="15">
        <v>3000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202"/>
    </row>
    <row r="350" spans="1:14" s="1" customFormat="1" ht="60" x14ac:dyDescent="0.25">
      <c r="A350" s="145" t="s">
        <v>120</v>
      </c>
      <c r="B350" s="149" t="s">
        <v>112</v>
      </c>
      <c r="C350" s="149" t="s">
        <v>69</v>
      </c>
      <c r="D350" s="152" t="s">
        <v>8</v>
      </c>
      <c r="E350" s="3">
        <f t="shared" si="81"/>
        <v>8878.2999999999993</v>
      </c>
      <c r="F350" s="15">
        <v>4999.8</v>
      </c>
      <c r="G350" s="3">
        <v>3878.5</v>
      </c>
      <c r="H350" s="3">
        <v>2920</v>
      </c>
      <c r="I350" s="3">
        <v>0</v>
      </c>
      <c r="J350" s="3"/>
      <c r="K350" s="3">
        <v>0</v>
      </c>
      <c r="L350" s="3">
        <v>0</v>
      </c>
      <c r="M350" s="3">
        <v>0</v>
      </c>
      <c r="N350" s="202"/>
    </row>
    <row r="351" spans="1:14" s="1" customFormat="1" ht="45" customHeight="1" x14ac:dyDescent="0.25">
      <c r="A351" s="145" t="s">
        <v>121</v>
      </c>
      <c r="B351" s="149" t="s">
        <v>113</v>
      </c>
      <c r="C351" s="149">
        <v>2023</v>
      </c>
      <c r="D351" s="152" t="s">
        <v>8</v>
      </c>
      <c r="E351" s="3">
        <f t="shared" si="81"/>
        <v>3000</v>
      </c>
      <c r="F351" s="15">
        <v>3000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202"/>
    </row>
    <row r="352" spans="1:14" s="1" customFormat="1" ht="64.5" customHeight="1" x14ac:dyDescent="0.25">
      <c r="A352" s="145" t="s">
        <v>122</v>
      </c>
      <c r="B352" s="149" t="s">
        <v>114</v>
      </c>
      <c r="C352" s="149" t="s">
        <v>69</v>
      </c>
      <c r="D352" s="152" t="s">
        <v>8</v>
      </c>
      <c r="E352" s="3">
        <f t="shared" si="81"/>
        <v>5000</v>
      </c>
      <c r="F352" s="15">
        <v>2500</v>
      </c>
      <c r="G352" s="3">
        <v>2500</v>
      </c>
      <c r="H352" s="3">
        <v>1863.6</v>
      </c>
      <c r="I352" s="3">
        <v>0</v>
      </c>
      <c r="J352" s="3"/>
      <c r="K352" s="3">
        <v>0</v>
      </c>
      <c r="L352" s="3">
        <v>0</v>
      </c>
      <c r="M352" s="3">
        <v>0</v>
      </c>
      <c r="N352" s="202"/>
    </row>
    <row r="353" spans="1:14" s="1" customFormat="1" ht="28.5" customHeight="1" x14ac:dyDescent="0.25">
      <c r="A353" s="145" t="s">
        <v>123</v>
      </c>
      <c r="B353" s="149" t="s">
        <v>115</v>
      </c>
      <c r="C353" s="149">
        <v>2023</v>
      </c>
      <c r="D353" s="152" t="s">
        <v>8</v>
      </c>
      <c r="E353" s="3">
        <f t="shared" si="81"/>
        <v>10000</v>
      </c>
      <c r="F353" s="15">
        <v>10000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202"/>
    </row>
    <row r="354" spans="1:14" s="1" customFormat="1" ht="39.75" customHeight="1" x14ac:dyDescent="0.25">
      <c r="A354" s="145" t="s">
        <v>240</v>
      </c>
      <c r="B354" s="149" t="s">
        <v>241</v>
      </c>
      <c r="C354" s="149">
        <v>2024</v>
      </c>
      <c r="D354" s="152" t="s">
        <v>8</v>
      </c>
      <c r="E354" s="3">
        <f t="shared" si="81"/>
        <v>7500</v>
      </c>
      <c r="F354" s="15">
        <v>0</v>
      </c>
      <c r="G354" s="3">
        <v>7500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202"/>
    </row>
    <row r="355" spans="1:14" s="1" customFormat="1" ht="44.25" customHeight="1" x14ac:dyDescent="0.25">
      <c r="A355" s="176" t="s">
        <v>68</v>
      </c>
      <c r="B355" s="172" t="s">
        <v>63</v>
      </c>
      <c r="C355" s="172" t="s">
        <v>69</v>
      </c>
      <c r="D355" s="152" t="s">
        <v>5</v>
      </c>
      <c r="E355" s="3">
        <f t="shared" si="81"/>
        <v>63695.6</v>
      </c>
      <c r="F355" s="15">
        <f>SUM(F356:F359)</f>
        <v>45817.1</v>
      </c>
      <c r="G355" s="3">
        <f t="shared" ref="G355:M355" si="92">SUM(G356:G359)</f>
        <v>17878.5</v>
      </c>
      <c r="H355" s="3">
        <f t="shared" si="92"/>
        <v>4783.6000000000004</v>
      </c>
      <c r="I355" s="3">
        <f t="shared" si="92"/>
        <v>0</v>
      </c>
      <c r="J355" s="3">
        <f t="shared" si="92"/>
        <v>0</v>
      </c>
      <c r="K355" s="3">
        <f t="shared" si="92"/>
        <v>0</v>
      </c>
      <c r="L355" s="3">
        <f t="shared" si="92"/>
        <v>0</v>
      </c>
      <c r="M355" s="3">
        <f t="shared" si="92"/>
        <v>0</v>
      </c>
      <c r="N355" s="202"/>
    </row>
    <row r="356" spans="1:14" s="1" customFormat="1" ht="39.75" customHeight="1" x14ac:dyDescent="0.25">
      <c r="A356" s="176"/>
      <c r="B356" s="172"/>
      <c r="C356" s="172"/>
      <c r="D356" s="152" t="s">
        <v>11</v>
      </c>
      <c r="E356" s="3">
        <f t="shared" si="81"/>
        <v>63695.6</v>
      </c>
      <c r="F356" s="15">
        <f>SUM(F360:F367)</f>
        <v>45817.1</v>
      </c>
      <c r="G356" s="3">
        <f>SUM(G360:G368)</f>
        <v>17878.5</v>
      </c>
      <c r="H356" s="3">
        <f>SUM(H360:H368)</f>
        <v>4783.6000000000004</v>
      </c>
      <c r="I356" s="3">
        <v>0</v>
      </c>
      <c r="J356" s="3">
        <f>SUM(J360:J368)</f>
        <v>0</v>
      </c>
      <c r="K356" s="3">
        <v>0</v>
      </c>
      <c r="L356" s="3">
        <v>0</v>
      </c>
      <c r="M356" s="3">
        <v>0</v>
      </c>
      <c r="N356" s="202"/>
    </row>
    <row r="357" spans="1:14" s="1" customFormat="1" ht="27" customHeight="1" x14ac:dyDescent="0.25">
      <c r="A357" s="176"/>
      <c r="B357" s="172"/>
      <c r="C357" s="172"/>
      <c r="D357" s="152" t="s">
        <v>8</v>
      </c>
      <c r="E357" s="3">
        <f t="shared" si="81"/>
        <v>0</v>
      </c>
      <c r="F357" s="15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202"/>
    </row>
    <row r="358" spans="1:14" s="1" customFormat="1" ht="28.5" customHeight="1" x14ac:dyDescent="0.25">
      <c r="A358" s="176"/>
      <c r="B358" s="172"/>
      <c r="C358" s="172"/>
      <c r="D358" s="152" t="s">
        <v>9</v>
      </c>
      <c r="E358" s="3">
        <f t="shared" si="81"/>
        <v>0</v>
      </c>
      <c r="F358" s="15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202"/>
    </row>
    <row r="359" spans="1:14" s="1" customFormat="1" ht="39.75" customHeight="1" x14ac:dyDescent="0.25">
      <c r="A359" s="176"/>
      <c r="B359" s="172"/>
      <c r="C359" s="172"/>
      <c r="D359" s="152" t="s">
        <v>10</v>
      </c>
      <c r="E359" s="3">
        <f t="shared" si="81"/>
        <v>0</v>
      </c>
      <c r="F359" s="15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202"/>
    </row>
    <row r="360" spans="1:14" s="1" customFormat="1" ht="24" customHeight="1" x14ac:dyDescent="0.25">
      <c r="A360" s="145" t="s">
        <v>124</v>
      </c>
      <c r="B360" s="149" t="s">
        <v>108</v>
      </c>
      <c r="C360" s="149">
        <v>2023</v>
      </c>
      <c r="D360" s="152" t="s">
        <v>11</v>
      </c>
      <c r="E360" s="3">
        <f t="shared" si="81"/>
        <v>4870.7</v>
      </c>
      <c r="F360" s="15">
        <v>4870.7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202"/>
    </row>
    <row r="361" spans="1:14" s="1" customFormat="1" ht="252" x14ac:dyDescent="0.25">
      <c r="A361" s="145" t="s">
        <v>125</v>
      </c>
      <c r="B361" s="149" t="s">
        <v>109</v>
      </c>
      <c r="C361" s="149" t="s">
        <v>69</v>
      </c>
      <c r="D361" s="152" t="s">
        <v>11</v>
      </c>
      <c r="E361" s="3">
        <f t="shared" si="81"/>
        <v>12722.9</v>
      </c>
      <c r="F361" s="15">
        <v>8722.9</v>
      </c>
      <c r="G361" s="3">
        <v>4000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202"/>
    </row>
    <row r="362" spans="1:14" s="1" customFormat="1" ht="60" x14ac:dyDescent="0.25">
      <c r="A362" s="145" t="s">
        <v>126</v>
      </c>
      <c r="B362" s="149" t="s">
        <v>110</v>
      </c>
      <c r="C362" s="149">
        <v>2023</v>
      </c>
      <c r="D362" s="152" t="s">
        <v>11</v>
      </c>
      <c r="E362" s="3">
        <f t="shared" si="81"/>
        <v>8723.7000000000007</v>
      </c>
      <c r="F362" s="15">
        <f>8723.7</f>
        <v>8723.7000000000007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202"/>
    </row>
    <row r="363" spans="1:14" s="1" customFormat="1" ht="36" x14ac:dyDescent="0.25">
      <c r="A363" s="145" t="s">
        <v>127</v>
      </c>
      <c r="B363" s="149" t="s">
        <v>111</v>
      </c>
      <c r="C363" s="149">
        <v>2023</v>
      </c>
      <c r="D363" s="152" t="s">
        <v>11</v>
      </c>
      <c r="E363" s="3">
        <f t="shared" si="81"/>
        <v>3000</v>
      </c>
      <c r="F363" s="15">
        <v>3000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202"/>
    </row>
    <row r="364" spans="1:14" s="1" customFormat="1" ht="60" x14ac:dyDescent="0.25">
      <c r="A364" s="145" t="s">
        <v>128</v>
      </c>
      <c r="B364" s="149" t="s">
        <v>112</v>
      </c>
      <c r="C364" s="149" t="s">
        <v>69</v>
      </c>
      <c r="D364" s="152" t="s">
        <v>11</v>
      </c>
      <c r="E364" s="3">
        <f t="shared" si="81"/>
        <v>8878.2999999999993</v>
      </c>
      <c r="F364" s="15">
        <v>4999.8</v>
      </c>
      <c r="G364" s="3">
        <v>3878.5</v>
      </c>
      <c r="H364" s="3">
        <v>2920</v>
      </c>
      <c r="I364" s="3">
        <v>0</v>
      </c>
      <c r="J364" s="3"/>
      <c r="K364" s="3">
        <v>0</v>
      </c>
      <c r="L364" s="3">
        <v>0</v>
      </c>
      <c r="M364" s="3">
        <v>0</v>
      </c>
      <c r="N364" s="202"/>
    </row>
    <row r="365" spans="1:14" s="1" customFormat="1" ht="36" x14ac:dyDescent="0.25">
      <c r="A365" s="145" t="s">
        <v>129</v>
      </c>
      <c r="B365" s="149" t="s">
        <v>113</v>
      </c>
      <c r="C365" s="149">
        <v>2023</v>
      </c>
      <c r="D365" s="152" t="s">
        <v>11</v>
      </c>
      <c r="E365" s="3">
        <f t="shared" si="81"/>
        <v>3000</v>
      </c>
      <c r="F365" s="15">
        <v>3000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202"/>
    </row>
    <row r="366" spans="1:14" s="1" customFormat="1" ht="72" x14ac:dyDescent="0.25">
      <c r="A366" s="145" t="s">
        <v>130</v>
      </c>
      <c r="B366" s="149" t="s">
        <v>114</v>
      </c>
      <c r="C366" s="149" t="s">
        <v>69</v>
      </c>
      <c r="D366" s="152" t="s">
        <v>11</v>
      </c>
      <c r="E366" s="3">
        <f t="shared" si="81"/>
        <v>5000</v>
      </c>
      <c r="F366" s="15">
        <v>2500</v>
      </c>
      <c r="G366" s="3">
        <v>2500</v>
      </c>
      <c r="H366" s="3">
        <v>1863.6</v>
      </c>
      <c r="I366" s="3">
        <v>0</v>
      </c>
      <c r="J366" s="3"/>
      <c r="K366" s="3">
        <v>0</v>
      </c>
      <c r="L366" s="3">
        <v>0</v>
      </c>
      <c r="M366" s="3">
        <v>0</v>
      </c>
      <c r="N366" s="202"/>
    </row>
    <row r="367" spans="1:14" s="1" customFormat="1" ht="24" x14ac:dyDescent="0.25">
      <c r="A367" s="145" t="s">
        <v>131</v>
      </c>
      <c r="B367" s="149" t="s">
        <v>115</v>
      </c>
      <c r="C367" s="149">
        <v>2023</v>
      </c>
      <c r="D367" s="152" t="s">
        <v>11</v>
      </c>
      <c r="E367" s="3">
        <f t="shared" si="81"/>
        <v>10000</v>
      </c>
      <c r="F367" s="15">
        <v>10000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202"/>
    </row>
    <row r="368" spans="1:14" s="1" customFormat="1" ht="36" x14ac:dyDescent="0.25">
      <c r="A368" s="145" t="s">
        <v>242</v>
      </c>
      <c r="B368" s="149" t="s">
        <v>241</v>
      </c>
      <c r="C368" s="149">
        <v>2024</v>
      </c>
      <c r="D368" s="152" t="s">
        <v>11</v>
      </c>
      <c r="E368" s="3">
        <f t="shared" si="81"/>
        <v>7500</v>
      </c>
      <c r="F368" s="15">
        <v>0</v>
      </c>
      <c r="G368" s="3">
        <v>7500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203"/>
    </row>
    <row r="369" spans="1:15" s="1" customFormat="1" ht="30" customHeight="1" x14ac:dyDescent="0.25">
      <c r="A369" s="176" t="s">
        <v>246</v>
      </c>
      <c r="B369" s="172" t="s">
        <v>247</v>
      </c>
      <c r="C369" s="172">
        <v>2024</v>
      </c>
      <c r="D369" s="152" t="s">
        <v>5</v>
      </c>
      <c r="E369" s="3">
        <f t="shared" si="81"/>
        <v>15000</v>
      </c>
      <c r="F369" s="15">
        <f>SUM(F370:F373)</f>
        <v>0</v>
      </c>
      <c r="G369" s="3">
        <f t="shared" ref="G369:M369" si="93">SUM(G370:G373)</f>
        <v>15000</v>
      </c>
      <c r="H369" s="3">
        <f t="shared" si="93"/>
        <v>8136.9</v>
      </c>
      <c r="I369" s="3">
        <f t="shared" si="93"/>
        <v>0</v>
      </c>
      <c r="J369" s="3">
        <f t="shared" si="93"/>
        <v>0</v>
      </c>
      <c r="K369" s="3">
        <f t="shared" si="93"/>
        <v>0</v>
      </c>
      <c r="L369" s="3">
        <f t="shared" si="93"/>
        <v>0</v>
      </c>
      <c r="M369" s="3">
        <f t="shared" si="93"/>
        <v>0</v>
      </c>
      <c r="N369" s="185" t="s">
        <v>144</v>
      </c>
    </row>
    <row r="370" spans="1:15" s="1" customFormat="1" ht="32.25" customHeight="1" x14ac:dyDescent="0.25">
      <c r="A370" s="176"/>
      <c r="B370" s="172"/>
      <c r="C370" s="172"/>
      <c r="D370" s="152" t="s">
        <v>11</v>
      </c>
      <c r="E370" s="3">
        <f t="shared" si="81"/>
        <v>0</v>
      </c>
      <c r="F370" s="15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178"/>
    </row>
    <row r="371" spans="1:15" s="1" customFormat="1" ht="29.25" customHeight="1" x14ac:dyDescent="0.25">
      <c r="A371" s="176"/>
      <c r="B371" s="172"/>
      <c r="C371" s="172"/>
      <c r="D371" s="152" t="s">
        <v>8</v>
      </c>
      <c r="E371" s="3">
        <f t="shared" si="81"/>
        <v>15000</v>
      </c>
      <c r="F371" s="15">
        <f>F374</f>
        <v>0</v>
      </c>
      <c r="G371" s="3">
        <f>G374</f>
        <v>15000</v>
      </c>
      <c r="H371" s="3">
        <f>H374</f>
        <v>8136.9</v>
      </c>
      <c r="I371" s="3">
        <v>0</v>
      </c>
      <c r="J371" s="3">
        <f>J374</f>
        <v>0</v>
      </c>
      <c r="K371" s="3">
        <v>0</v>
      </c>
      <c r="L371" s="3">
        <v>0</v>
      </c>
      <c r="M371" s="3">
        <v>0</v>
      </c>
      <c r="N371" s="178"/>
    </row>
    <row r="372" spans="1:15" s="1" customFormat="1" ht="30" customHeight="1" x14ac:dyDescent="0.25">
      <c r="A372" s="176"/>
      <c r="B372" s="172"/>
      <c r="C372" s="172"/>
      <c r="D372" s="152" t="s">
        <v>9</v>
      </c>
      <c r="E372" s="3">
        <f t="shared" si="81"/>
        <v>0</v>
      </c>
      <c r="F372" s="15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178"/>
    </row>
    <row r="373" spans="1:15" s="1" customFormat="1" ht="36" customHeight="1" x14ac:dyDescent="0.25">
      <c r="A373" s="176"/>
      <c r="B373" s="172"/>
      <c r="C373" s="172"/>
      <c r="D373" s="152" t="s">
        <v>10</v>
      </c>
      <c r="E373" s="3">
        <f t="shared" si="81"/>
        <v>0</v>
      </c>
      <c r="F373" s="15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178"/>
    </row>
    <row r="374" spans="1:15" s="1" customFormat="1" ht="51" customHeight="1" x14ac:dyDescent="0.25">
      <c r="A374" s="145" t="s">
        <v>248</v>
      </c>
      <c r="B374" s="149" t="s">
        <v>249</v>
      </c>
      <c r="C374" s="149">
        <v>2024</v>
      </c>
      <c r="D374" s="152" t="s">
        <v>8</v>
      </c>
      <c r="E374" s="3">
        <f t="shared" si="81"/>
        <v>15000</v>
      </c>
      <c r="F374" s="15">
        <v>0</v>
      </c>
      <c r="G374" s="3">
        <v>15000</v>
      </c>
      <c r="H374" s="3">
        <v>8136.9</v>
      </c>
      <c r="I374" s="3">
        <v>0</v>
      </c>
      <c r="J374" s="3"/>
      <c r="K374" s="3">
        <v>0</v>
      </c>
      <c r="L374" s="3">
        <v>0</v>
      </c>
      <c r="M374" s="3">
        <v>0</v>
      </c>
      <c r="N374" s="175"/>
    </row>
    <row r="375" spans="1:15" s="1" customFormat="1" ht="45.75" customHeight="1" x14ac:dyDescent="0.25">
      <c r="A375" s="176" t="s">
        <v>417</v>
      </c>
      <c r="B375" s="172" t="s">
        <v>418</v>
      </c>
      <c r="C375" s="172">
        <v>2025</v>
      </c>
      <c r="D375" s="152" t="s">
        <v>5</v>
      </c>
      <c r="E375" s="3">
        <f t="shared" si="81"/>
        <v>4290645.3</v>
      </c>
      <c r="F375" s="15">
        <f>SUM(F376:F379)</f>
        <v>2008560.5999999999</v>
      </c>
      <c r="G375" s="3">
        <f t="shared" ref="G375:M375" si="94">SUM(G376:G379)</f>
        <v>2242084.7000000002</v>
      </c>
      <c r="H375" s="3">
        <f t="shared" si="94"/>
        <v>2118136.2999999998</v>
      </c>
      <c r="I375" s="3">
        <f t="shared" si="94"/>
        <v>40000</v>
      </c>
      <c r="J375" s="3">
        <f t="shared" si="94"/>
        <v>1439033</v>
      </c>
      <c r="K375" s="3">
        <f t="shared" si="94"/>
        <v>0</v>
      </c>
      <c r="L375" s="3">
        <f t="shared" si="94"/>
        <v>0</v>
      </c>
      <c r="M375" s="3">
        <f t="shared" si="94"/>
        <v>0</v>
      </c>
      <c r="N375" s="191" t="s">
        <v>144</v>
      </c>
    </row>
    <row r="376" spans="1:15" s="1" customFormat="1" ht="32.25" customHeight="1" x14ac:dyDescent="0.25">
      <c r="A376" s="176"/>
      <c r="B376" s="172"/>
      <c r="C376" s="172"/>
      <c r="D376" s="152" t="s">
        <v>11</v>
      </c>
      <c r="E376" s="3">
        <f t="shared" si="81"/>
        <v>0</v>
      </c>
      <c r="F376" s="15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191"/>
    </row>
    <row r="377" spans="1:15" s="1" customFormat="1" ht="47.25" customHeight="1" x14ac:dyDescent="0.25">
      <c r="A377" s="176"/>
      <c r="B377" s="172"/>
      <c r="C377" s="172"/>
      <c r="D377" s="152" t="s">
        <v>8</v>
      </c>
      <c r="E377" s="3">
        <f t="shared" si="81"/>
        <v>4290645.3</v>
      </c>
      <c r="F377" s="15">
        <f>F380</f>
        <v>2008560.5999999999</v>
      </c>
      <c r="G377" s="3">
        <f>G380</f>
        <v>2242084.7000000002</v>
      </c>
      <c r="H377" s="3">
        <f>H380</f>
        <v>2118136.2999999998</v>
      </c>
      <c r="I377" s="3">
        <v>40000</v>
      </c>
      <c r="J377" s="3">
        <f>J380</f>
        <v>1439033</v>
      </c>
      <c r="K377" s="3">
        <v>0</v>
      </c>
      <c r="L377" s="3">
        <v>0</v>
      </c>
      <c r="M377" s="3">
        <v>0</v>
      </c>
      <c r="N377" s="191"/>
    </row>
    <row r="378" spans="1:15" s="1" customFormat="1" ht="33.75" customHeight="1" x14ac:dyDescent="0.25">
      <c r="A378" s="176"/>
      <c r="B378" s="172"/>
      <c r="C378" s="172"/>
      <c r="D378" s="152" t="s">
        <v>9</v>
      </c>
      <c r="E378" s="3">
        <f t="shared" si="81"/>
        <v>0</v>
      </c>
      <c r="F378" s="15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191"/>
    </row>
    <row r="379" spans="1:15" s="1" customFormat="1" ht="34.5" customHeight="1" x14ac:dyDescent="0.25">
      <c r="A379" s="176"/>
      <c r="B379" s="172"/>
      <c r="C379" s="172"/>
      <c r="D379" s="152" t="s">
        <v>10</v>
      </c>
      <c r="E379" s="3">
        <f t="shared" si="81"/>
        <v>0</v>
      </c>
      <c r="F379" s="15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191"/>
    </row>
    <row r="380" spans="1:15" s="2" customFormat="1" x14ac:dyDescent="0.25">
      <c r="A380" s="170">
        <v>3</v>
      </c>
      <c r="B380" s="172" t="s">
        <v>18</v>
      </c>
      <c r="C380" s="172" t="s">
        <v>6</v>
      </c>
      <c r="D380" s="159" t="s">
        <v>5</v>
      </c>
      <c r="E380" s="22">
        <f>SUM(E381:E384)</f>
        <v>12766060.499999998</v>
      </c>
      <c r="F380" s="21">
        <f>SUM(F381:F384)</f>
        <v>2008560.5999999999</v>
      </c>
      <c r="G380" s="21">
        <f>SUM(G381:G384)</f>
        <v>2242084.7000000002</v>
      </c>
      <c r="H380" s="21">
        <f>SUM(H381:H384)</f>
        <v>2118136.2999999998</v>
      </c>
      <c r="I380" s="21">
        <f t="shared" ref="I380:M380" si="95">SUM(I381:I384)</f>
        <v>2411930</v>
      </c>
      <c r="J380" s="21">
        <f>SUM(J381:J384)</f>
        <v>1439033</v>
      </c>
      <c r="K380" s="21">
        <f t="shared" si="95"/>
        <v>2303101.7999999998</v>
      </c>
      <c r="L380" s="21">
        <f t="shared" si="95"/>
        <v>2287747.6999999997</v>
      </c>
      <c r="M380" s="21">
        <f t="shared" si="95"/>
        <v>1512635.7</v>
      </c>
      <c r="N380" s="172"/>
      <c r="O380" s="167">
        <f>F380+G380+I380+K380+L380+M380-E380</f>
        <v>0</v>
      </c>
    </row>
    <row r="381" spans="1:15" s="2" customFormat="1" x14ac:dyDescent="0.25">
      <c r="A381" s="170"/>
      <c r="B381" s="172"/>
      <c r="C381" s="172"/>
      <c r="D381" s="159" t="s">
        <v>11</v>
      </c>
      <c r="E381" s="22">
        <f>F381+G381+I381+K381+L381+M381</f>
        <v>10741273.899999999</v>
      </c>
      <c r="F381" s="21">
        <f t="shared" ref="F381:M384" si="96">F386+F437+F488</f>
        <v>1621925.9999999998</v>
      </c>
      <c r="G381" s="22">
        <f t="shared" si="96"/>
        <v>1849410.8</v>
      </c>
      <c r="H381" s="22">
        <f t="shared" si="96"/>
        <v>1807604.7</v>
      </c>
      <c r="I381" s="22">
        <f t="shared" si="96"/>
        <v>2250719.9</v>
      </c>
      <c r="J381" s="22">
        <f t="shared" si="96"/>
        <v>1331446.7</v>
      </c>
      <c r="K381" s="22">
        <f t="shared" si="96"/>
        <v>1804254.2</v>
      </c>
      <c r="L381" s="22">
        <f t="shared" si="96"/>
        <v>1773450.7999999998</v>
      </c>
      <c r="M381" s="21">
        <f t="shared" si="96"/>
        <v>1441512.2</v>
      </c>
      <c r="N381" s="172"/>
    </row>
    <row r="382" spans="1:15" s="2" customFormat="1" x14ac:dyDescent="0.25">
      <c r="A382" s="170"/>
      <c r="B382" s="172"/>
      <c r="C382" s="172"/>
      <c r="D382" s="159" t="s">
        <v>8</v>
      </c>
      <c r="E382" s="22">
        <f t="shared" ref="E382:E445" si="97">F382+G382+I382+K382+L382+M382</f>
        <v>2024786.6</v>
      </c>
      <c r="F382" s="21">
        <f t="shared" si="96"/>
        <v>386634.60000000003</v>
      </c>
      <c r="G382" s="22">
        <f t="shared" si="96"/>
        <v>392673.89999999997</v>
      </c>
      <c r="H382" s="22">
        <f t="shared" si="96"/>
        <v>310531.59999999998</v>
      </c>
      <c r="I382" s="22">
        <f t="shared" si="96"/>
        <v>161210.1</v>
      </c>
      <c r="J382" s="22">
        <f t="shared" si="96"/>
        <v>107586.3</v>
      </c>
      <c r="K382" s="22">
        <f t="shared" si="96"/>
        <v>498847.6</v>
      </c>
      <c r="L382" s="22">
        <f t="shared" si="96"/>
        <v>514296.9</v>
      </c>
      <c r="M382" s="21">
        <f t="shared" si="96"/>
        <v>71123.5</v>
      </c>
      <c r="N382" s="172"/>
    </row>
    <row r="383" spans="1:15" s="2" customFormat="1" x14ac:dyDescent="0.25">
      <c r="A383" s="170"/>
      <c r="B383" s="172"/>
      <c r="C383" s="172"/>
      <c r="D383" s="159" t="s">
        <v>9</v>
      </c>
      <c r="E383" s="22">
        <f t="shared" si="97"/>
        <v>0</v>
      </c>
      <c r="F383" s="3">
        <f t="shared" si="96"/>
        <v>0</v>
      </c>
      <c r="G383" s="22">
        <f t="shared" si="96"/>
        <v>0</v>
      </c>
      <c r="H383" s="22">
        <f t="shared" si="96"/>
        <v>0</v>
      </c>
      <c r="I383" s="22">
        <f t="shared" si="96"/>
        <v>0</v>
      </c>
      <c r="J383" s="22">
        <f t="shared" si="96"/>
        <v>0</v>
      </c>
      <c r="K383" s="22">
        <f t="shared" si="96"/>
        <v>0</v>
      </c>
      <c r="L383" s="22">
        <f t="shared" si="96"/>
        <v>0</v>
      </c>
      <c r="M383" s="3">
        <f t="shared" si="96"/>
        <v>0</v>
      </c>
      <c r="N383" s="172"/>
    </row>
    <row r="384" spans="1:15" s="2" customFormat="1" x14ac:dyDescent="0.25">
      <c r="A384" s="170"/>
      <c r="B384" s="172"/>
      <c r="C384" s="172"/>
      <c r="D384" s="159" t="s">
        <v>10</v>
      </c>
      <c r="E384" s="22">
        <f t="shared" si="97"/>
        <v>0</v>
      </c>
      <c r="F384" s="3">
        <f t="shared" si="96"/>
        <v>0</v>
      </c>
      <c r="G384" s="22">
        <f t="shared" si="96"/>
        <v>0</v>
      </c>
      <c r="H384" s="22">
        <f t="shared" si="96"/>
        <v>0</v>
      </c>
      <c r="I384" s="22">
        <f t="shared" si="96"/>
        <v>0</v>
      </c>
      <c r="J384" s="22">
        <f t="shared" si="96"/>
        <v>0</v>
      </c>
      <c r="K384" s="22">
        <f t="shared" si="96"/>
        <v>0</v>
      </c>
      <c r="L384" s="22">
        <f t="shared" si="96"/>
        <v>0</v>
      </c>
      <c r="M384" s="3">
        <f t="shared" si="96"/>
        <v>0</v>
      </c>
      <c r="N384" s="172"/>
    </row>
    <row r="385" spans="1:14" s="1" customFormat="1" ht="15" customHeight="1" x14ac:dyDescent="0.25">
      <c r="A385" s="208" t="s">
        <v>19</v>
      </c>
      <c r="B385" s="171" t="s">
        <v>41</v>
      </c>
      <c r="C385" s="171" t="s">
        <v>6</v>
      </c>
      <c r="D385" s="152" t="s">
        <v>5</v>
      </c>
      <c r="E385" s="21">
        <f t="shared" si="97"/>
        <v>10046461.800000001</v>
      </c>
      <c r="F385" s="21">
        <f>SUM(F386:F389)</f>
        <v>1484959.7999999998</v>
      </c>
      <c r="G385" s="22">
        <f>SUM(G386:G389)</f>
        <v>1684446.7000000002</v>
      </c>
      <c r="H385" s="22">
        <f>SUM(H386:H389)</f>
        <v>1674367</v>
      </c>
      <c r="I385" s="22">
        <f>SUM(I386:I389)</f>
        <v>1918392.2000000002</v>
      </c>
      <c r="J385" s="22">
        <f>SUM(J386:J389)</f>
        <v>1149075.3</v>
      </c>
      <c r="K385" s="22">
        <f t="shared" ref="K385:M385" si="98">SUM(K386:K389)</f>
        <v>1927068.6</v>
      </c>
      <c r="L385" s="22">
        <f t="shared" si="98"/>
        <v>1956816.1</v>
      </c>
      <c r="M385" s="21">
        <f t="shared" si="98"/>
        <v>1074778.3999999999</v>
      </c>
      <c r="N385" s="171" t="s">
        <v>149</v>
      </c>
    </row>
    <row r="386" spans="1:14" s="1" customFormat="1" x14ac:dyDescent="0.25">
      <c r="A386" s="208"/>
      <c r="B386" s="171"/>
      <c r="C386" s="171"/>
      <c r="D386" s="152" t="s">
        <v>11</v>
      </c>
      <c r="E386" s="21">
        <f t="shared" si="97"/>
        <v>8320927.0999999996</v>
      </c>
      <c r="F386" s="21">
        <f t="shared" ref="F386:M389" si="99">F391+F397+F407+F417+F422+F432</f>
        <v>1213750.2999999998</v>
      </c>
      <c r="G386" s="22">
        <f t="shared" si="99"/>
        <v>1399782.1</v>
      </c>
      <c r="H386" s="22">
        <f t="shared" si="99"/>
        <v>1417327.0999999999</v>
      </c>
      <c r="I386" s="22">
        <f t="shared" si="99"/>
        <v>1761876.1</v>
      </c>
      <c r="J386" s="22">
        <f t="shared" si="99"/>
        <v>1044353.8</v>
      </c>
      <c r="K386" s="22">
        <f t="shared" si="99"/>
        <v>1428221</v>
      </c>
      <c r="L386" s="22">
        <f t="shared" si="99"/>
        <v>1442519.2</v>
      </c>
      <c r="M386" s="21">
        <f t="shared" si="99"/>
        <v>1074778.3999999999</v>
      </c>
      <c r="N386" s="171"/>
    </row>
    <row r="387" spans="1:14" s="1" customFormat="1" ht="21" customHeight="1" x14ac:dyDescent="0.25">
      <c r="A387" s="208"/>
      <c r="B387" s="171"/>
      <c r="C387" s="171"/>
      <c r="D387" s="152" t="s">
        <v>8</v>
      </c>
      <c r="E387" s="21">
        <f t="shared" si="97"/>
        <v>1725534.6999999997</v>
      </c>
      <c r="F387" s="21">
        <f>F392+F398+F408+F418+F423+F433+F428</f>
        <v>271209.5</v>
      </c>
      <c r="G387" s="22">
        <f t="shared" si="99"/>
        <v>284664.59999999998</v>
      </c>
      <c r="H387" s="22">
        <f t="shared" si="99"/>
        <v>257039.90000000002</v>
      </c>
      <c r="I387" s="22">
        <f t="shared" si="99"/>
        <v>156516.1</v>
      </c>
      <c r="J387" s="22">
        <f t="shared" si="99"/>
        <v>104721.5</v>
      </c>
      <c r="K387" s="22">
        <f t="shared" si="99"/>
        <v>498847.6</v>
      </c>
      <c r="L387" s="22">
        <f t="shared" si="99"/>
        <v>514296.9</v>
      </c>
      <c r="M387" s="21">
        <f t="shared" si="99"/>
        <v>0</v>
      </c>
      <c r="N387" s="171"/>
    </row>
    <row r="388" spans="1:14" s="1" customFormat="1" ht="22.5" customHeight="1" x14ac:dyDescent="0.25">
      <c r="A388" s="208"/>
      <c r="B388" s="171"/>
      <c r="C388" s="171"/>
      <c r="D388" s="152" t="s">
        <v>9</v>
      </c>
      <c r="E388" s="3">
        <f t="shared" si="97"/>
        <v>0</v>
      </c>
      <c r="F388" s="3">
        <f>F393+F399+F409+F419+F424+F434</f>
        <v>0</v>
      </c>
      <c r="G388" s="22">
        <f t="shared" si="99"/>
        <v>0</v>
      </c>
      <c r="H388" s="22">
        <f t="shared" si="99"/>
        <v>0</v>
      </c>
      <c r="I388" s="22">
        <f t="shared" si="99"/>
        <v>0</v>
      </c>
      <c r="J388" s="22">
        <f t="shared" si="99"/>
        <v>0</v>
      </c>
      <c r="K388" s="22">
        <f t="shared" si="99"/>
        <v>0</v>
      </c>
      <c r="L388" s="22">
        <f t="shared" si="99"/>
        <v>0</v>
      </c>
      <c r="M388" s="3">
        <f t="shared" si="99"/>
        <v>0</v>
      </c>
      <c r="N388" s="171"/>
    </row>
    <row r="389" spans="1:14" s="1" customFormat="1" x14ac:dyDescent="0.25">
      <c r="A389" s="208"/>
      <c r="B389" s="171"/>
      <c r="C389" s="171"/>
      <c r="D389" s="152" t="s">
        <v>10</v>
      </c>
      <c r="E389" s="3">
        <f t="shared" si="97"/>
        <v>0</v>
      </c>
      <c r="F389" s="3">
        <f>F394+F400+F410+F420+F425+F435</f>
        <v>0</v>
      </c>
      <c r="G389" s="22">
        <f t="shared" si="99"/>
        <v>0</v>
      </c>
      <c r="H389" s="22">
        <f t="shared" si="99"/>
        <v>0</v>
      </c>
      <c r="I389" s="22">
        <f t="shared" si="99"/>
        <v>0</v>
      </c>
      <c r="J389" s="22">
        <f t="shared" si="99"/>
        <v>0</v>
      </c>
      <c r="K389" s="22">
        <f t="shared" si="99"/>
        <v>0</v>
      </c>
      <c r="L389" s="22">
        <f t="shared" si="99"/>
        <v>0</v>
      </c>
      <c r="M389" s="3">
        <f t="shared" si="99"/>
        <v>0</v>
      </c>
      <c r="N389" s="171"/>
    </row>
    <row r="390" spans="1:14" s="1" customFormat="1" ht="15" customHeight="1" x14ac:dyDescent="0.25">
      <c r="A390" s="176" t="s">
        <v>42</v>
      </c>
      <c r="B390" s="171" t="s">
        <v>60</v>
      </c>
      <c r="C390" s="172" t="s">
        <v>6</v>
      </c>
      <c r="D390" s="152" t="s">
        <v>5</v>
      </c>
      <c r="E390" s="3">
        <f t="shared" si="97"/>
        <v>6701899.5</v>
      </c>
      <c r="F390" s="3">
        <f>SUM(F391:F394)</f>
        <v>1006608.5</v>
      </c>
      <c r="G390" s="3">
        <f>SUM(G391:G394)</f>
        <v>1157556.8</v>
      </c>
      <c r="H390" s="22">
        <f>SUM(H391:H394)</f>
        <v>1193875.2999999998</v>
      </c>
      <c r="I390" s="22">
        <f t="shared" ref="I390:M390" si="100">SUM(I391:I394)</f>
        <v>1605360</v>
      </c>
      <c r="J390" s="22">
        <f>SUM(J391:J394)</f>
        <v>939632.3</v>
      </c>
      <c r="K390" s="22">
        <f t="shared" si="100"/>
        <v>929373.4</v>
      </c>
      <c r="L390" s="22">
        <f t="shared" si="100"/>
        <v>928222.4</v>
      </c>
      <c r="M390" s="3">
        <f t="shared" si="100"/>
        <v>1074778.3999999999</v>
      </c>
      <c r="N390" s="201" t="s">
        <v>146</v>
      </c>
    </row>
    <row r="391" spans="1:14" s="1" customFormat="1" ht="38.25" customHeight="1" x14ac:dyDescent="0.25">
      <c r="A391" s="176"/>
      <c r="B391" s="171"/>
      <c r="C391" s="172"/>
      <c r="D391" s="152" t="s">
        <v>11</v>
      </c>
      <c r="E391" s="3">
        <f t="shared" si="97"/>
        <v>6701899.5</v>
      </c>
      <c r="F391" s="3">
        <f>1006608.5</f>
        <v>1006608.5</v>
      </c>
      <c r="G391" s="3">
        <f>1157556.8</f>
        <v>1157556.8</v>
      </c>
      <c r="H391" s="3">
        <f>74455.1+514.3+1000783.7+118122.2</f>
        <v>1193875.2999999998</v>
      </c>
      <c r="I391" s="3">
        <f>1085388.4+519971.6</f>
        <v>1605360</v>
      </c>
      <c r="J391" s="3">
        <v>939632.3</v>
      </c>
      <c r="K391" s="3">
        <f>929373.4</f>
        <v>929373.4</v>
      </c>
      <c r="L391" s="3">
        <f>928222.4</f>
        <v>928222.4</v>
      </c>
      <c r="M391" s="23">
        <f>1074778.4</f>
        <v>1074778.3999999999</v>
      </c>
      <c r="N391" s="202"/>
    </row>
    <row r="392" spans="1:14" s="1" customFormat="1" ht="40.5" customHeight="1" x14ac:dyDescent="0.25">
      <c r="A392" s="176"/>
      <c r="B392" s="171"/>
      <c r="C392" s="172"/>
      <c r="D392" s="152" t="s">
        <v>8</v>
      </c>
      <c r="E392" s="3">
        <f t="shared" si="97"/>
        <v>0</v>
      </c>
      <c r="F392" s="3">
        <f>F395</f>
        <v>0</v>
      </c>
      <c r="G392" s="3">
        <f>G395</f>
        <v>0</v>
      </c>
      <c r="H392" s="3">
        <f t="shared" ref="H392:M392" si="101">H395</f>
        <v>0</v>
      </c>
      <c r="I392" s="3">
        <f t="shared" si="101"/>
        <v>0</v>
      </c>
      <c r="J392" s="3">
        <f>J395</f>
        <v>0</v>
      </c>
      <c r="K392" s="3">
        <f t="shared" si="101"/>
        <v>0</v>
      </c>
      <c r="L392" s="3">
        <f t="shared" si="101"/>
        <v>0</v>
      </c>
      <c r="M392" s="3">
        <f t="shared" si="101"/>
        <v>0</v>
      </c>
      <c r="N392" s="202"/>
    </row>
    <row r="393" spans="1:14" s="1" customFormat="1" ht="33.75" customHeight="1" x14ac:dyDescent="0.25">
      <c r="A393" s="176"/>
      <c r="B393" s="171"/>
      <c r="C393" s="172"/>
      <c r="D393" s="152" t="s">
        <v>9</v>
      </c>
      <c r="E393" s="3">
        <f t="shared" si="97"/>
        <v>0</v>
      </c>
      <c r="F393" s="3">
        <v>0</v>
      </c>
      <c r="G393" s="3">
        <v>0</v>
      </c>
      <c r="H393" s="3"/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202"/>
    </row>
    <row r="394" spans="1:14" s="1" customFormat="1" ht="21.75" customHeight="1" x14ac:dyDescent="0.25">
      <c r="A394" s="176"/>
      <c r="B394" s="171"/>
      <c r="C394" s="172"/>
      <c r="D394" s="152" t="s">
        <v>10</v>
      </c>
      <c r="E394" s="3">
        <f t="shared" si="97"/>
        <v>0</v>
      </c>
      <c r="F394" s="3">
        <v>0</v>
      </c>
      <c r="G394" s="3">
        <v>0</v>
      </c>
      <c r="H394" s="3"/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203"/>
    </row>
    <row r="395" spans="1:14" s="1" customFormat="1" ht="2.25" hidden="1" customHeight="1" x14ac:dyDescent="0.25">
      <c r="A395" s="156" t="s">
        <v>272</v>
      </c>
      <c r="B395" s="161" t="s">
        <v>462</v>
      </c>
      <c r="C395" s="152">
        <v>2025</v>
      </c>
      <c r="D395" s="152" t="s">
        <v>8</v>
      </c>
      <c r="E395" s="3">
        <f t="shared" si="97"/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154" t="s">
        <v>144</v>
      </c>
    </row>
    <row r="396" spans="1:14" s="1" customFormat="1" ht="15" customHeight="1" x14ac:dyDescent="0.25">
      <c r="A396" s="207" t="s">
        <v>64</v>
      </c>
      <c r="B396" s="201" t="s">
        <v>62</v>
      </c>
      <c r="C396" s="171" t="s">
        <v>534</v>
      </c>
      <c r="D396" s="152" t="s">
        <v>5</v>
      </c>
      <c r="E396" s="3">
        <f t="shared" si="97"/>
        <v>1618814.7999999998</v>
      </c>
      <c r="F396" s="3">
        <f>SUM(F397:F400)</f>
        <v>206928.90000000002</v>
      </c>
      <c r="G396" s="3">
        <f t="shared" ref="G396:M396" si="102">SUM(G397:G400)</f>
        <v>242225.3</v>
      </c>
      <c r="H396" s="3">
        <f t="shared" si="102"/>
        <v>223451.7</v>
      </c>
      <c r="I396" s="3">
        <f t="shared" si="102"/>
        <v>156516.1</v>
      </c>
      <c r="J396" s="3">
        <f t="shared" si="102"/>
        <v>104721.5</v>
      </c>
      <c r="K396" s="3">
        <f t="shared" si="102"/>
        <v>498847.6</v>
      </c>
      <c r="L396" s="3">
        <f t="shared" si="102"/>
        <v>514296.9</v>
      </c>
      <c r="M396" s="3">
        <f t="shared" si="102"/>
        <v>0</v>
      </c>
      <c r="N396" s="201" t="s">
        <v>147</v>
      </c>
    </row>
    <row r="397" spans="1:14" s="1" customFormat="1" ht="24" customHeight="1" x14ac:dyDescent="0.25">
      <c r="A397" s="207"/>
      <c r="B397" s="202"/>
      <c r="C397" s="171"/>
      <c r="D397" s="152" t="s">
        <v>11</v>
      </c>
      <c r="E397" s="3">
        <f t="shared" si="97"/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202"/>
    </row>
    <row r="398" spans="1:14" s="1" customFormat="1" ht="33" customHeight="1" x14ac:dyDescent="0.25">
      <c r="A398" s="207"/>
      <c r="B398" s="202"/>
      <c r="C398" s="171"/>
      <c r="D398" s="152" t="s">
        <v>8</v>
      </c>
      <c r="E398" s="3">
        <f t="shared" si="97"/>
        <v>1618814.7999999998</v>
      </c>
      <c r="F398" s="3">
        <f>SUM(F401:F405)</f>
        <v>206928.90000000002</v>
      </c>
      <c r="G398" s="3">
        <f>SUM(G401:G405)</f>
        <v>242225.3</v>
      </c>
      <c r="H398" s="3">
        <f>SUM(H401:H405)</f>
        <v>223451.7</v>
      </c>
      <c r="I398" s="3">
        <f t="shared" ref="I398:M398" si="103">SUM(I401:I405)</f>
        <v>156516.1</v>
      </c>
      <c r="J398" s="3">
        <f>SUM(J401:J405)</f>
        <v>104721.5</v>
      </c>
      <c r="K398" s="3">
        <f t="shared" si="103"/>
        <v>498847.6</v>
      </c>
      <c r="L398" s="3">
        <f t="shared" si="103"/>
        <v>514296.9</v>
      </c>
      <c r="M398" s="3">
        <f t="shared" si="103"/>
        <v>0</v>
      </c>
      <c r="N398" s="202"/>
    </row>
    <row r="399" spans="1:14" s="1" customFormat="1" ht="31.5" customHeight="1" x14ac:dyDescent="0.25">
      <c r="A399" s="207"/>
      <c r="B399" s="202"/>
      <c r="C399" s="171"/>
      <c r="D399" s="152" t="s">
        <v>9</v>
      </c>
      <c r="E399" s="3">
        <f t="shared" si="97"/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202"/>
    </row>
    <row r="400" spans="1:14" s="1" customFormat="1" ht="27.75" customHeight="1" x14ac:dyDescent="0.25">
      <c r="A400" s="207"/>
      <c r="B400" s="203"/>
      <c r="C400" s="171"/>
      <c r="D400" s="152" t="s">
        <v>10</v>
      </c>
      <c r="E400" s="3">
        <f t="shared" si="97"/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202"/>
    </row>
    <row r="401" spans="1:14" s="1" customFormat="1" ht="66" customHeight="1" x14ac:dyDescent="0.25">
      <c r="A401" s="156" t="s">
        <v>78</v>
      </c>
      <c r="B401" s="155" t="s">
        <v>148</v>
      </c>
      <c r="C401" s="152" t="s">
        <v>534</v>
      </c>
      <c r="D401" s="152" t="s">
        <v>8</v>
      </c>
      <c r="E401" s="3">
        <f t="shared" si="97"/>
        <v>1525493.2000000002</v>
      </c>
      <c r="F401" s="3">
        <v>171572.2</v>
      </c>
      <c r="G401" s="3">
        <v>189150</v>
      </c>
      <c r="H401" s="3">
        <v>184730.7</v>
      </c>
      <c r="I401" s="3">
        <v>151626.5</v>
      </c>
      <c r="J401" s="3">
        <v>99831.9</v>
      </c>
      <c r="K401" s="3">
        <v>498847.6</v>
      </c>
      <c r="L401" s="3">
        <v>514296.9</v>
      </c>
      <c r="M401" s="3">
        <v>0</v>
      </c>
      <c r="N401" s="202"/>
    </row>
    <row r="402" spans="1:14" s="1" customFormat="1" ht="50.25" customHeight="1" x14ac:dyDescent="0.25">
      <c r="A402" s="156" t="s">
        <v>192</v>
      </c>
      <c r="B402" s="155" t="s">
        <v>190</v>
      </c>
      <c r="C402" s="152" t="s">
        <v>138</v>
      </c>
      <c r="D402" s="152" t="s">
        <v>8</v>
      </c>
      <c r="E402" s="3">
        <f t="shared" si="97"/>
        <v>58325.200000000004</v>
      </c>
      <c r="F402" s="3">
        <v>20356.7</v>
      </c>
      <c r="G402" s="3">
        <v>33373.9</v>
      </c>
      <c r="H402" s="3">
        <v>23776.6</v>
      </c>
      <c r="I402" s="3">
        <v>4594.6000000000004</v>
      </c>
      <c r="J402" s="3">
        <v>4594.6000000000004</v>
      </c>
      <c r="K402" s="3">
        <v>0</v>
      </c>
      <c r="L402" s="3">
        <v>0</v>
      </c>
      <c r="M402" s="3">
        <v>0</v>
      </c>
      <c r="N402" s="202"/>
    </row>
    <row r="403" spans="1:14" s="1" customFormat="1" ht="48.75" customHeight="1" x14ac:dyDescent="0.25">
      <c r="A403" s="156" t="s">
        <v>372</v>
      </c>
      <c r="B403" s="155" t="s">
        <v>250</v>
      </c>
      <c r="C403" s="152">
        <v>2024</v>
      </c>
      <c r="D403" s="152" t="s">
        <v>8</v>
      </c>
      <c r="E403" s="3">
        <f t="shared" si="97"/>
        <v>12338.8</v>
      </c>
      <c r="F403" s="3"/>
      <c r="G403" s="3">
        <v>12338.8</v>
      </c>
      <c r="H403" s="3">
        <v>12338.8</v>
      </c>
      <c r="I403" s="3">
        <v>0</v>
      </c>
      <c r="J403" s="3"/>
      <c r="K403" s="3">
        <v>0</v>
      </c>
      <c r="L403" s="3">
        <v>0</v>
      </c>
      <c r="M403" s="3">
        <v>0</v>
      </c>
      <c r="N403" s="202"/>
    </row>
    <row r="404" spans="1:14" s="1" customFormat="1" ht="48" customHeight="1" x14ac:dyDescent="0.25">
      <c r="A404" s="156" t="s">
        <v>373</v>
      </c>
      <c r="B404" s="155" t="s">
        <v>251</v>
      </c>
      <c r="C404" s="152" t="s">
        <v>441</v>
      </c>
      <c r="D404" s="152" t="s">
        <v>8</v>
      </c>
      <c r="E404" s="3">
        <f t="shared" si="97"/>
        <v>7657.6</v>
      </c>
      <c r="F404" s="3"/>
      <c r="G404" s="3">
        <v>7362.6</v>
      </c>
      <c r="H404" s="3">
        <v>2605.6</v>
      </c>
      <c r="I404" s="3">
        <v>295</v>
      </c>
      <c r="J404" s="3">
        <v>295</v>
      </c>
      <c r="K404" s="3">
        <v>0</v>
      </c>
      <c r="L404" s="3">
        <v>0</v>
      </c>
      <c r="M404" s="3">
        <v>0</v>
      </c>
      <c r="N404" s="202"/>
    </row>
    <row r="405" spans="1:14" s="1" customFormat="1" ht="50.25" customHeight="1" x14ac:dyDescent="0.25">
      <c r="A405" s="156" t="s">
        <v>374</v>
      </c>
      <c r="B405" s="155" t="s">
        <v>191</v>
      </c>
      <c r="C405" s="152">
        <v>2023</v>
      </c>
      <c r="D405" s="152" t="s">
        <v>8</v>
      </c>
      <c r="E405" s="3">
        <f t="shared" si="97"/>
        <v>15000</v>
      </c>
      <c r="F405" s="3">
        <v>15000</v>
      </c>
      <c r="G405" s="3">
        <v>0</v>
      </c>
      <c r="H405" s="3"/>
      <c r="I405" s="3">
        <v>0</v>
      </c>
      <c r="J405" s="3"/>
      <c r="K405" s="3">
        <v>0</v>
      </c>
      <c r="L405" s="3">
        <v>0</v>
      </c>
      <c r="M405" s="3">
        <v>0</v>
      </c>
      <c r="N405" s="202"/>
    </row>
    <row r="406" spans="1:14" s="1" customFormat="1" ht="36" customHeight="1" x14ac:dyDescent="0.25">
      <c r="A406" s="207" t="s">
        <v>65</v>
      </c>
      <c r="B406" s="171" t="s">
        <v>63</v>
      </c>
      <c r="C406" s="171" t="s">
        <v>534</v>
      </c>
      <c r="D406" s="152" t="s">
        <v>5</v>
      </c>
      <c r="E406" s="3">
        <f t="shared" si="97"/>
        <v>1618814.7</v>
      </c>
      <c r="F406" s="3">
        <f>SUM(F407:F410)</f>
        <v>206928.90000000002</v>
      </c>
      <c r="G406" s="3">
        <f t="shared" ref="G406:K406" si="104">SUM(G407:G410)</f>
        <v>242225.3</v>
      </c>
      <c r="H406" s="3">
        <f t="shared" si="104"/>
        <v>223451.80000000002</v>
      </c>
      <c r="I406" s="3">
        <f t="shared" si="104"/>
        <v>156516.1</v>
      </c>
      <c r="J406" s="3">
        <f t="shared" si="104"/>
        <v>104721.5</v>
      </c>
      <c r="K406" s="3">
        <f t="shared" si="104"/>
        <v>498847.6</v>
      </c>
      <c r="L406" s="3">
        <f>SUM(L407:L410)</f>
        <v>514296.8</v>
      </c>
      <c r="M406" s="3">
        <f t="shared" ref="M406" si="105">SUM(M407:M410)</f>
        <v>0</v>
      </c>
      <c r="N406" s="202"/>
    </row>
    <row r="407" spans="1:14" s="1" customFormat="1" ht="28.5" customHeight="1" x14ac:dyDescent="0.25">
      <c r="A407" s="207"/>
      <c r="B407" s="171"/>
      <c r="C407" s="171"/>
      <c r="D407" s="152" t="s">
        <v>11</v>
      </c>
      <c r="E407" s="3">
        <f t="shared" si="97"/>
        <v>1618814.7</v>
      </c>
      <c r="F407" s="3">
        <f>SUM(F411:F415)</f>
        <v>206928.90000000002</v>
      </c>
      <c r="G407" s="3">
        <f>SUM(G411:G414)</f>
        <v>242225.3</v>
      </c>
      <c r="H407" s="3">
        <f>SUM(H411:H414)</f>
        <v>223451.80000000002</v>
      </c>
      <c r="I407" s="3">
        <f>I411+I412+I413+I414</f>
        <v>156516.1</v>
      </c>
      <c r="J407" s="3">
        <f>J411+J412+J413+J414</f>
        <v>104721.5</v>
      </c>
      <c r="K407" s="3">
        <f t="shared" ref="K407:M407" si="106">K411</f>
        <v>498847.6</v>
      </c>
      <c r="L407" s="3">
        <f t="shared" si="106"/>
        <v>514296.8</v>
      </c>
      <c r="M407" s="3">
        <f t="shared" si="106"/>
        <v>0</v>
      </c>
      <c r="N407" s="202"/>
    </row>
    <row r="408" spans="1:14" s="1" customFormat="1" ht="39" customHeight="1" x14ac:dyDescent="0.25">
      <c r="A408" s="207"/>
      <c r="B408" s="171"/>
      <c r="C408" s="171"/>
      <c r="D408" s="152" t="s">
        <v>8</v>
      </c>
      <c r="E408" s="3">
        <f t="shared" si="97"/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202"/>
    </row>
    <row r="409" spans="1:14" s="1" customFormat="1" ht="45" customHeight="1" x14ac:dyDescent="0.25">
      <c r="A409" s="207"/>
      <c r="B409" s="171"/>
      <c r="C409" s="171"/>
      <c r="D409" s="152" t="s">
        <v>9</v>
      </c>
      <c r="E409" s="3">
        <f t="shared" si="97"/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202"/>
    </row>
    <row r="410" spans="1:14" s="1" customFormat="1" ht="28.5" customHeight="1" x14ac:dyDescent="0.25">
      <c r="A410" s="207"/>
      <c r="B410" s="171"/>
      <c r="C410" s="171"/>
      <c r="D410" s="152" t="s">
        <v>10</v>
      </c>
      <c r="E410" s="3">
        <f t="shared" si="97"/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202"/>
    </row>
    <row r="411" spans="1:14" s="1" customFormat="1" ht="60.75" customHeight="1" x14ac:dyDescent="0.25">
      <c r="A411" s="156" t="s">
        <v>79</v>
      </c>
      <c r="B411" s="155" t="s">
        <v>148</v>
      </c>
      <c r="C411" s="152" t="s">
        <v>534</v>
      </c>
      <c r="D411" s="152" t="s">
        <v>11</v>
      </c>
      <c r="E411" s="3">
        <f t="shared" si="97"/>
        <v>1525493.1</v>
      </c>
      <c r="F411" s="3">
        <v>171572.2</v>
      </c>
      <c r="G411" s="3">
        <v>189150</v>
      </c>
      <c r="H411" s="3">
        <v>184730.7</v>
      </c>
      <c r="I411" s="3">
        <v>151626.5</v>
      </c>
      <c r="J411" s="3">
        <v>99831.9</v>
      </c>
      <c r="K411" s="3">
        <v>498847.6</v>
      </c>
      <c r="L411" s="3">
        <v>514296.8</v>
      </c>
      <c r="M411" s="3">
        <v>0</v>
      </c>
      <c r="N411" s="178"/>
    </row>
    <row r="412" spans="1:14" s="1" customFormat="1" ht="43.5" customHeight="1" x14ac:dyDescent="0.25">
      <c r="A412" s="156" t="s">
        <v>188</v>
      </c>
      <c r="B412" s="155" t="s">
        <v>190</v>
      </c>
      <c r="C412" s="152" t="s">
        <v>138</v>
      </c>
      <c r="D412" s="152" t="s">
        <v>11</v>
      </c>
      <c r="E412" s="3">
        <f t="shared" si="97"/>
        <v>58325.200000000004</v>
      </c>
      <c r="F412" s="3">
        <v>20356.7</v>
      </c>
      <c r="G412" s="3">
        <v>33373.9</v>
      </c>
      <c r="H412" s="3">
        <v>23776.6</v>
      </c>
      <c r="I412" s="3">
        <v>4594.6000000000004</v>
      </c>
      <c r="J412" s="3">
        <v>4594.6000000000004</v>
      </c>
      <c r="K412" s="3">
        <v>0</v>
      </c>
      <c r="L412" s="3">
        <v>0</v>
      </c>
      <c r="M412" s="3">
        <v>0</v>
      </c>
      <c r="N412" s="178"/>
    </row>
    <row r="413" spans="1:14" s="1" customFormat="1" ht="42.75" customHeight="1" x14ac:dyDescent="0.25">
      <c r="A413" s="156" t="s">
        <v>189</v>
      </c>
      <c r="B413" s="155" t="s">
        <v>250</v>
      </c>
      <c r="C413" s="152">
        <v>2024</v>
      </c>
      <c r="D413" s="152" t="s">
        <v>11</v>
      </c>
      <c r="E413" s="3">
        <f t="shared" si="97"/>
        <v>12338.8</v>
      </c>
      <c r="F413" s="3">
        <v>0</v>
      </c>
      <c r="G413" s="3">
        <v>12338.8</v>
      </c>
      <c r="H413" s="3">
        <v>12338.8</v>
      </c>
      <c r="I413" s="3">
        <v>0</v>
      </c>
      <c r="J413" s="3"/>
      <c r="K413" s="3">
        <v>0</v>
      </c>
      <c r="L413" s="3">
        <v>0</v>
      </c>
      <c r="M413" s="3">
        <v>0</v>
      </c>
      <c r="N413" s="178"/>
    </row>
    <row r="414" spans="1:14" s="1" customFormat="1" ht="46.5" customHeight="1" x14ac:dyDescent="0.25">
      <c r="A414" s="156" t="s">
        <v>252</v>
      </c>
      <c r="B414" s="155" t="s">
        <v>251</v>
      </c>
      <c r="C414" s="152" t="s">
        <v>441</v>
      </c>
      <c r="D414" s="152" t="s">
        <v>11</v>
      </c>
      <c r="E414" s="3">
        <f t="shared" si="97"/>
        <v>7657.6</v>
      </c>
      <c r="F414" s="3">
        <v>0</v>
      </c>
      <c r="G414" s="3">
        <v>7362.6</v>
      </c>
      <c r="H414" s="3">
        <v>2605.6999999999998</v>
      </c>
      <c r="I414" s="3">
        <v>295</v>
      </c>
      <c r="J414" s="3">
        <v>295</v>
      </c>
      <c r="K414" s="3">
        <v>0</v>
      </c>
      <c r="L414" s="3">
        <v>0</v>
      </c>
      <c r="M414" s="3">
        <v>0</v>
      </c>
      <c r="N414" s="178"/>
    </row>
    <row r="415" spans="1:14" s="1" customFormat="1" ht="62.25" customHeight="1" x14ac:dyDescent="0.25">
      <c r="A415" s="156" t="s">
        <v>253</v>
      </c>
      <c r="B415" s="155" t="s">
        <v>191</v>
      </c>
      <c r="C415" s="152">
        <v>2023</v>
      </c>
      <c r="D415" s="152" t="s">
        <v>11</v>
      </c>
      <c r="E415" s="3">
        <f t="shared" si="97"/>
        <v>15000</v>
      </c>
      <c r="F415" s="3">
        <v>15000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178"/>
    </row>
    <row r="416" spans="1:14" s="1" customFormat="1" x14ac:dyDescent="0.25">
      <c r="A416" s="207" t="s">
        <v>132</v>
      </c>
      <c r="B416" s="171" t="s">
        <v>133</v>
      </c>
      <c r="C416" s="171">
        <v>2023</v>
      </c>
      <c r="D416" s="152" t="s">
        <v>5</v>
      </c>
      <c r="E416" s="3">
        <f t="shared" si="97"/>
        <v>21077.5</v>
      </c>
      <c r="F416" s="3">
        <f>SUM(F417:F420)</f>
        <v>21077.5</v>
      </c>
      <c r="G416" s="3">
        <f t="shared" ref="G416:J416" si="107">SUM(G417:G420)</f>
        <v>0</v>
      </c>
      <c r="H416" s="3">
        <f t="shared" si="107"/>
        <v>0</v>
      </c>
      <c r="I416" s="3">
        <f t="shared" si="107"/>
        <v>0</v>
      </c>
      <c r="J416" s="3">
        <f t="shared" si="107"/>
        <v>0</v>
      </c>
      <c r="K416" s="3">
        <f>SUM(L416:N416)</f>
        <v>0</v>
      </c>
      <c r="L416" s="3">
        <f>SUM(L417:L420)</f>
        <v>0</v>
      </c>
      <c r="M416" s="3">
        <f t="shared" ref="M416" si="108">SUM(M417:M420)</f>
        <v>0</v>
      </c>
      <c r="N416" s="178"/>
    </row>
    <row r="417" spans="1:14" s="1" customFormat="1" x14ac:dyDescent="0.25">
      <c r="A417" s="207"/>
      <c r="B417" s="171"/>
      <c r="C417" s="171"/>
      <c r="D417" s="152" t="s">
        <v>11</v>
      </c>
      <c r="E417" s="3">
        <f t="shared" si="97"/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178"/>
    </row>
    <row r="418" spans="1:14" s="1" customFormat="1" ht="20.25" customHeight="1" x14ac:dyDescent="0.25">
      <c r="A418" s="207"/>
      <c r="B418" s="171"/>
      <c r="C418" s="171"/>
      <c r="D418" s="152" t="s">
        <v>8</v>
      </c>
      <c r="E418" s="3">
        <f t="shared" si="97"/>
        <v>21077.5</v>
      </c>
      <c r="F418" s="3">
        <v>21077.5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178"/>
    </row>
    <row r="419" spans="1:14" s="1" customFormat="1" x14ac:dyDescent="0.25">
      <c r="A419" s="207"/>
      <c r="B419" s="171"/>
      <c r="C419" s="171"/>
      <c r="D419" s="152" t="s">
        <v>9</v>
      </c>
      <c r="E419" s="3">
        <f t="shared" si="97"/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178"/>
    </row>
    <row r="420" spans="1:14" s="1" customFormat="1" ht="28.5" customHeight="1" x14ac:dyDescent="0.25">
      <c r="A420" s="207"/>
      <c r="B420" s="171"/>
      <c r="C420" s="171"/>
      <c r="D420" s="152" t="s">
        <v>10</v>
      </c>
      <c r="E420" s="3">
        <f t="shared" si="97"/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178"/>
    </row>
    <row r="421" spans="1:14" s="1" customFormat="1" ht="24" customHeight="1" x14ac:dyDescent="0.25">
      <c r="A421" s="207" t="s">
        <v>134</v>
      </c>
      <c r="B421" s="171" t="s">
        <v>135</v>
      </c>
      <c r="C421" s="171">
        <v>2023</v>
      </c>
      <c r="D421" s="152" t="s">
        <v>5</v>
      </c>
      <c r="E421" s="3">
        <f t="shared" si="97"/>
        <v>212.9</v>
      </c>
      <c r="F421" s="3">
        <f>SUM(F422:F425)</f>
        <v>212.9</v>
      </c>
      <c r="G421" s="3">
        <f t="shared" ref="G421:J421" si="109">SUM(G422:G425)</f>
        <v>0</v>
      </c>
      <c r="H421" s="3">
        <f t="shared" si="109"/>
        <v>0</v>
      </c>
      <c r="I421" s="3">
        <f t="shared" si="109"/>
        <v>0</v>
      </c>
      <c r="J421" s="3">
        <f t="shared" si="109"/>
        <v>0</v>
      </c>
      <c r="K421" s="3">
        <f>SUM(L421:N421)</f>
        <v>0</v>
      </c>
      <c r="L421" s="3">
        <f>SUM(L422:L425)</f>
        <v>0</v>
      </c>
      <c r="M421" s="3">
        <f t="shared" ref="M421" si="110">SUM(M422:M425)</f>
        <v>0</v>
      </c>
      <c r="N421" s="178"/>
    </row>
    <row r="422" spans="1:14" s="1" customFormat="1" ht="30" customHeight="1" x14ac:dyDescent="0.25">
      <c r="A422" s="207"/>
      <c r="B422" s="171"/>
      <c r="C422" s="171"/>
      <c r="D422" s="152" t="s">
        <v>11</v>
      </c>
      <c r="E422" s="3">
        <f t="shared" si="97"/>
        <v>212.9</v>
      </c>
      <c r="F422" s="3">
        <v>212.9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178"/>
    </row>
    <row r="423" spans="1:14" s="1" customFormat="1" ht="30.75" customHeight="1" x14ac:dyDescent="0.25">
      <c r="A423" s="207"/>
      <c r="B423" s="171"/>
      <c r="C423" s="171"/>
      <c r="D423" s="152" t="s">
        <v>8</v>
      </c>
      <c r="E423" s="3">
        <f t="shared" si="97"/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178"/>
    </row>
    <row r="424" spans="1:14" s="1" customFormat="1" ht="27" customHeight="1" x14ac:dyDescent="0.25">
      <c r="A424" s="207"/>
      <c r="B424" s="171"/>
      <c r="C424" s="171"/>
      <c r="D424" s="152" t="s">
        <v>9</v>
      </c>
      <c r="E424" s="3">
        <f t="shared" si="97"/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178"/>
    </row>
    <row r="425" spans="1:14" s="1" customFormat="1" ht="26.25" customHeight="1" x14ac:dyDescent="0.25">
      <c r="A425" s="207"/>
      <c r="B425" s="171"/>
      <c r="C425" s="171"/>
      <c r="D425" s="152" t="s">
        <v>10</v>
      </c>
      <c r="E425" s="3">
        <f t="shared" si="97"/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175"/>
    </row>
    <row r="426" spans="1:14" s="1" customFormat="1" ht="31.5" customHeight="1" x14ac:dyDescent="0.25">
      <c r="A426" s="207" t="s">
        <v>136</v>
      </c>
      <c r="B426" s="171" t="s">
        <v>137</v>
      </c>
      <c r="C426" s="171">
        <v>2023</v>
      </c>
      <c r="D426" s="152" t="s">
        <v>5</v>
      </c>
      <c r="E426" s="3">
        <f t="shared" si="97"/>
        <v>43203.1</v>
      </c>
      <c r="F426" s="3">
        <f>SUM(F427:F430)</f>
        <v>43203.1</v>
      </c>
      <c r="G426" s="3">
        <f t="shared" ref="G426:J426" si="111">SUM(G427:G430)</f>
        <v>0</v>
      </c>
      <c r="H426" s="3">
        <f t="shared" si="111"/>
        <v>0</v>
      </c>
      <c r="I426" s="3">
        <f t="shared" si="111"/>
        <v>0</v>
      </c>
      <c r="J426" s="3">
        <f t="shared" si="111"/>
        <v>0</v>
      </c>
      <c r="K426" s="3">
        <f>SUM(L426:N426)</f>
        <v>0</v>
      </c>
      <c r="L426" s="3">
        <f>SUM(L427:L430)</f>
        <v>0</v>
      </c>
      <c r="M426" s="3">
        <f t="shared" ref="M426" si="112">SUM(M427:M430)</f>
        <v>0</v>
      </c>
      <c r="N426" s="201" t="s">
        <v>147</v>
      </c>
    </row>
    <row r="427" spans="1:14" s="1" customFormat="1" ht="40.5" customHeight="1" x14ac:dyDescent="0.25">
      <c r="A427" s="207"/>
      <c r="B427" s="171"/>
      <c r="C427" s="171"/>
      <c r="D427" s="152" t="s">
        <v>11</v>
      </c>
      <c r="E427" s="3">
        <f t="shared" si="97"/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178"/>
    </row>
    <row r="428" spans="1:14" s="1" customFormat="1" ht="45.75" customHeight="1" x14ac:dyDescent="0.25">
      <c r="A428" s="207"/>
      <c r="B428" s="171"/>
      <c r="C428" s="171"/>
      <c r="D428" s="152" t="s">
        <v>8</v>
      </c>
      <c r="E428" s="3">
        <f t="shared" si="97"/>
        <v>43203.1</v>
      </c>
      <c r="F428" s="3">
        <v>43203.1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178"/>
    </row>
    <row r="429" spans="1:14" s="1" customFormat="1" ht="48.75" customHeight="1" x14ac:dyDescent="0.25">
      <c r="A429" s="207"/>
      <c r="B429" s="171"/>
      <c r="C429" s="171"/>
      <c r="D429" s="152" t="s">
        <v>9</v>
      </c>
      <c r="E429" s="3">
        <f t="shared" si="97"/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178"/>
    </row>
    <row r="430" spans="1:14" s="1" customFormat="1" ht="54" customHeight="1" x14ac:dyDescent="0.25">
      <c r="A430" s="207"/>
      <c r="B430" s="201"/>
      <c r="C430" s="201"/>
      <c r="D430" s="153" t="s">
        <v>10</v>
      </c>
      <c r="E430" s="32">
        <f t="shared" si="97"/>
        <v>0</v>
      </c>
      <c r="F430" s="32">
        <v>0</v>
      </c>
      <c r="G430" s="32">
        <v>0</v>
      </c>
      <c r="H430" s="32">
        <v>0</v>
      </c>
      <c r="I430" s="32">
        <v>0</v>
      </c>
      <c r="J430" s="32">
        <v>0</v>
      </c>
      <c r="K430" s="32">
        <v>0</v>
      </c>
      <c r="L430" s="32">
        <v>0</v>
      </c>
      <c r="M430" s="32">
        <v>0</v>
      </c>
      <c r="N430" s="175"/>
    </row>
    <row r="431" spans="1:14" s="1" customFormat="1" ht="29.25" customHeight="1" x14ac:dyDescent="0.25">
      <c r="A431" s="207" t="s">
        <v>202</v>
      </c>
      <c r="B431" s="171" t="s">
        <v>461</v>
      </c>
      <c r="C431" s="171">
        <v>2024</v>
      </c>
      <c r="D431" s="152" t="s">
        <v>5</v>
      </c>
      <c r="E431" s="3">
        <f t="shared" si="97"/>
        <v>42439.3</v>
      </c>
      <c r="F431" s="3">
        <f>SUM(F432:F435)</f>
        <v>0</v>
      </c>
      <c r="G431" s="3">
        <f t="shared" ref="G431:J431" si="113">SUM(G432:G435)</f>
        <v>42439.3</v>
      </c>
      <c r="H431" s="3">
        <f t="shared" si="113"/>
        <v>33588.199999999997</v>
      </c>
      <c r="I431" s="3">
        <f t="shared" si="113"/>
        <v>0</v>
      </c>
      <c r="J431" s="3">
        <f t="shared" si="113"/>
        <v>0</v>
      </c>
      <c r="K431" s="3">
        <f>SUM(L431:N431)</f>
        <v>0</v>
      </c>
      <c r="L431" s="3">
        <f>SUM(L432:L435)</f>
        <v>0</v>
      </c>
      <c r="M431" s="3">
        <f t="shared" ref="M431" si="114">SUM(M432:M435)</f>
        <v>0</v>
      </c>
      <c r="N431" s="201" t="s">
        <v>147</v>
      </c>
    </row>
    <row r="432" spans="1:14" s="1" customFormat="1" x14ac:dyDescent="0.25">
      <c r="A432" s="207"/>
      <c r="B432" s="171"/>
      <c r="C432" s="171"/>
      <c r="D432" s="152" t="s">
        <v>11</v>
      </c>
      <c r="E432" s="3">
        <f t="shared" si="97"/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178"/>
    </row>
    <row r="433" spans="1:14" s="1" customFormat="1" x14ac:dyDescent="0.25">
      <c r="A433" s="207"/>
      <c r="B433" s="171"/>
      <c r="C433" s="171"/>
      <c r="D433" s="152" t="s">
        <v>8</v>
      </c>
      <c r="E433" s="3">
        <f t="shared" si="97"/>
        <v>42439.3</v>
      </c>
      <c r="F433" s="3">
        <v>0</v>
      </c>
      <c r="G433" s="3">
        <v>42439.3</v>
      </c>
      <c r="H433" s="3">
        <v>33588.199999999997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178"/>
    </row>
    <row r="434" spans="1:14" s="1" customFormat="1" ht="18" customHeight="1" x14ac:dyDescent="0.25">
      <c r="A434" s="207"/>
      <c r="B434" s="171"/>
      <c r="C434" s="171"/>
      <c r="D434" s="152" t="s">
        <v>9</v>
      </c>
      <c r="E434" s="3">
        <f t="shared" si="97"/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178"/>
    </row>
    <row r="435" spans="1:14" s="1" customFormat="1" ht="24" customHeight="1" x14ac:dyDescent="0.25">
      <c r="A435" s="207"/>
      <c r="B435" s="201"/>
      <c r="C435" s="201"/>
      <c r="D435" s="153" t="s">
        <v>10</v>
      </c>
      <c r="E435" s="32">
        <f t="shared" si="97"/>
        <v>0</v>
      </c>
      <c r="F435" s="32">
        <v>0</v>
      </c>
      <c r="G435" s="32">
        <v>0</v>
      </c>
      <c r="H435" s="32">
        <v>0</v>
      </c>
      <c r="I435" s="32">
        <v>0</v>
      </c>
      <c r="J435" s="32">
        <v>0</v>
      </c>
      <c r="K435" s="32">
        <v>0</v>
      </c>
      <c r="L435" s="32">
        <v>0</v>
      </c>
      <c r="M435" s="32">
        <v>0</v>
      </c>
      <c r="N435" s="175"/>
    </row>
    <row r="436" spans="1:14" s="1" customFormat="1" ht="15" customHeight="1" x14ac:dyDescent="0.25">
      <c r="A436" s="212" t="s">
        <v>20</v>
      </c>
      <c r="B436" s="201" t="s">
        <v>43</v>
      </c>
      <c r="C436" s="173" t="s">
        <v>6</v>
      </c>
      <c r="D436" s="152" t="s">
        <v>5</v>
      </c>
      <c r="E436" s="21">
        <f t="shared" si="97"/>
        <v>2601754.9999999995</v>
      </c>
      <c r="F436" s="21">
        <f>SUM(F437:F440)</f>
        <v>509638.40000000002</v>
      </c>
      <c r="G436" s="22">
        <f>SUM(G437:G440)</f>
        <v>540367.5</v>
      </c>
      <c r="H436" s="22">
        <f>SUM(H437:H440)</f>
        <v>437267.09999999992</v>
      </c>
      <c r="I436" s="22">
        <f t="shared" ref="I436:M436" si="115">SUM(I437:I440)</f>
        <v>488473.99999999994</v>
      </c>
      <c r="J436" s="22">
        <f>SUM(J437:J440)</f>
        <v>285201</v>
      </c>
      <c r="K436" s="22">
        <f t="shared" si="115"/>
        <v>376033.2</v>
      </c>
      <c r="L436" s="22">
        <f t="shared" si="115"/>
        <v>330931.59999999998</v>
      </c>
      <c r="M436" s="21">
        <f t="shared" si="115"/>
        <v>356310.3</v>
      </c>
      <c r="N436" s="201" t="s">
        <v>150</v>
      </c>
    </row>
    <row r="437" spans="1:14" s="1" customFormat="1" x14ac:dyDescent="0.25">
      <c r="A437" s="213"/>
      <c r="B437" s="202"/>
      <c r="C437" s="174"/>
      <c r="D437" s="152" t="s">
        <v>11</v>
      </c>
      <c r="E437" s="22">
        <f t="shared" si="97"/>
        <v>2361424.9</v>
      </c>
      <c r="F437" s="21">
        <f>F442+F447+F452+F462+F467+F478+F457</f>
        <v>401194.50000000006</v>
      </c>
      <c r="G437" s="21">
        <f t="shared" ref="G437:M440" si="116">G442+G447+G452+G462+G467+G478+G457</f>
        <v>440993.4</v>
      </c>
      <c r="H437" s="21">
        <f t="shared" si="116"/>
        <v>387026.49999999994</v>
      </c>
      <c r="I437" s="21">
        <f>I442+I447+I452+I462+I467+I478+I457</f>
        <v>486311.89999999997</v>
      </c>
      <c r="J437" s="21">
        <f t="shared" si="116"/>
        <v>284714.5</v>
      </c>
      <c r="K437" s="21">
        <f t="shared" si="116"/>
        <v>376033.2</v>
      </c>
      <c r="L437" s="21">
        <f t="shared" si="116"/>
        <v>330931.59999999998</v>
      </c>
      <c r="M437" s="21">
        <f t="shared" si="116"/>
        <v>325960.3</v>
      </c>
      <c r="N437" s="202"/>
    </row>
    <row r="438" spans="1:14" s="1" customFormat="1" x14ac:dyDescent="0.25">
      <c r="A438" s="213"/>
      <c r="B438" s="202"/>
      <c r="C438" s="174"/>
      <c r="D438" s="152" t="s">
        <v>8</v>
      </c>
      <c r="E438" s="22">
        <f t="shared" si="97"/>
        <v>240330.1</v>
      </c>
      <c r="F438" s="21">
        <f>F443+F448+F453+F463+F468+F479+F458</f>
        <v>108443.9</v>
      </c>
      <c r="G438" s="21">
        <f>G443+G448+G453+G463+G468+G479+G458</f>
        <v>99374.1</v>
      </c>
      <c r="H438" s="21">
        <f t="shared" si="116"/>
        <v>50240.6</v>
      </c>
      <c r="I438" s="21">
        <f>I443+I448+I453+I463+I468+I479+I458</f>
        <v>2162.1</v>
      </c>
      <c r="J438" s="21">
        <f t="shared" si="116"/>
        <v>486.5</v>
      </c>
      <c r="K438" s="21">
        <f t="shared" si="116"/>
        <v>0</v>
      </c>
      <c r="L438" s="21">
        <f t="shared" si="116"/>
        <v>0</v>
      </c>
      <c r="M438" s="21">
        <f t="shared" si="116"/>
        <v>30350</v>
      </c>
      <c r="N438" s="202"/>
    </row>
    <row r="439" spans="1:14" s="1" customFormat="1" ht="14.25" customHeight="1" x14ac:dyDescent="0.25">
      <c r="A439" s="213"/>
      <c r="B439" s="202"/>
      <c r="C439" s="174"/>
      <c r="D439" s="152" t="s">
        <v>9</v>
      </c>
      <c r="E439" s="3">
        <f t="shared" si="97"/>
        <v>0</v>
      </c>
      <c r="F439" s="21">
        <f>F444+F449+F454+F464+F469+F480+F459</f>
        <v>0</v>
      </c>
      <c r="G439" s="21">
        <f>G444+G449+G454+G464+G469+G480+G459</f>
        <v>0</v>
      </c>
      <c r="H439" s="21">
        <f t="shared" si="116"/>
        <v>0</v>
      </c>
      <c r="I439" s="21">
        <f>I444+I449+I454+I464+I469+I480+I459</f>
        <v>0</v>
      </c>
      <c r="J439" s="21">
        <f t="shared" si="116"/>
        <v>0</v>
      </c>
      <c r="K439" s="21">
        <f t="shared" si="116"/>
        <v>0</v>
      </c>
      <c r="L439" s="21">
        <f t="shared" si="116"/>
        <v>0</v>
      </c>
      <c r="M439" s="21">
        <f t="shared" si="116"/>
        <v>0</v>
      </c>
      <c r="N439" s="202"/>
    </row>
    <row r="440" spans="1:14" s="1" customFormat="1" x14ac:dyDescent="0.25">
      <c r="A440" s="214"/>
      <c r="B440" s="203"/>
      <c r="C440" s="184"/>
      <c r="D440" s="152" t="s">
        <v>10</v>
      </c>
      <c r="E440" s="3">
        <f t="shared" si="97"/>
        <v>0</v>
      </c>
      <c r="F440" s="21">
        <f>F445+F450+F455+F465+F470+F481+F460</f>
        <v>0</v>
      </c>
      <c r="G440" s="21">
        <f>G445+G450+G455+G465+G470+G481+G460</f>
        <v>0</v>
      </c>
      <c r="H440" s="21">
        <f t="shared" si="116"/>
        <v>0</v>
      </c>
      <c r="I440" s="21">
        <f>I445+I450+I455+I465+I470+I481+I460</f>
        <v>0</v>
      </c>
      <c r="J440" s="21">
        <f t="shared" si="116"/>
        <v>0</v>
      </c>
      <c r="K440" s="21">
        <f t="shared" si="116"/>
        <v>0</v>
      </c>
      <c r="L440" s="21">
        <f t="shared" si="116"/>
        <v>0</v>
      </c>
      <c r="M440" s="21">
        <f t="shared" si="116"/>
        <v>0</v>
      </c>
      <c r="N440" s="203"/>
    </row>
    <row r="441" spans="1:14" s="1" customFormat="1" ht="26.25" customHeight="1" x14ac:dyDescent="0.25">
      <c r="A441" s="192" t="s">
        <v>44</v>
      </c>
      <c r="B441" s="171" t="s">
        <v>60</v>
      </c>
      <c r="C441" s="173" t="s">
        <v>6</v>
      </c>
      <c r="D441" s="152" t="s">
        <v>5</v>
      </c>
      <c r="E441" s="3">
        <f t="shared" si="97"/>
        <v>2067269.5000000002</v>
      </c>
      <c r="F441" s="3">
        <f>SUM(F442:F445)</f>
        <v>286904.70000000007</v>
      </c>
      <c r="G441" s="3">
        <f t="shared" ref="G441:M441" si="117">SUM(G442:G445)</f>
        <v>341247.4</v>
      </c>
      <c r="H441" s="3">
        <f t="shared" si="117"/>
        <v>343297.89999999997</v>
      </c>
      <c r="I441" s="3">
        <f t="shared" si="117"/>
        <v>482608.5</v>
      </c>
      <c r="J441" s="3">
        <f t="shared" si="117"/>
        <v>283840</v>
      </c>
      <c r="K441" s="3">
        <f t="shared" si="117"/>
        <v>330628</v>
      </c>
      <c r="L441" s="3">
        <f t="shared" si="117"/>
        <v>330630.59999999998</v>
      </c>
      <c r="M441" s="3">
        <f t="shared" si="117"/>
        <v>295250.3</v>
      </c>
      <c r="N441" s="201" t="s">
        <v>150</v>
      </c>
    </row>
    <row r="442" spans="1:14" s="1" customFormat="1" ht="33.75" customHeight="1" x14ac:dyDescent="0.25">
      <c r="A442" s="193"/>
      <c r="B442" s="171"/>
      <c r="C442" s="174"/>
      <c r="D442" s="152" t="s">
        <v>11</v>
      </c>
      <c r="E442" s="3">
        <f t="shared" si="97"/>
        <v>2067269.5000000002</v>
      </c>
      <c r="F442" s="3">
        <v>286904.70000000007</v>
      </c>
      <c r="G442" s="3">
        <v>341247.4</v>
      </c>
      <c r="H442" s="3">
        <f>45228.6+26059.7+67009.1+7708.9+177517.2+19774.3+0.1</f>
        <v>343297.89999999997</v>
      </c>
      <c r="I442" s="3">
        <v>482608.5</v>
      </c>
      <c r="J442" s="3">
        <v>283840</v>
      </c>
      <c r="K442" s="3">
        <v>330628</v>
      </c>
      <c r="L442" s="3">
        <v>330630.59999999998</v>
      </c>
      <c r="M442" s="3">
        <v>295250.3</v>
      </c>
      <c r="N442" s="202"/>
    </row>
    <row r="443" spans="1:14" s="1" customFormat="1" ht="28.5" customHeight="1" x14ac:dyDescent="0.25">
      <c r="A443" s="193"/>
      <c r="B443" s="171"/>
      <c r="C443" s="174"/>
      <c r="D443" s="152" t="s">
        <v>8</v>
      </c>
      <c r="E443" s="3">
        <f t="shared" si="97"/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202"/>
    </row>
    <row r="444" spans="1:14" s="1" customFormat="1" ht="24.75" customHeight="1" x14ac:dyDescent="0.25">
      <c r="A444" s="193"/>
      <c r="B444" s="171"/>
      <c r="C444" s="174"/>
      <c r="D444" s="152" t="s">
        <v>9</v>
      </c>
      <c r="E444" s="3">
        <f t="shared" si="97"/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202"/>
    </row>
    <row r="445" spans="1:14" s="1" customFormat="1" ht="39" customHeight="1" x14ac:dyDescent="0.25">
      <c r="A445" s="194"/>
      <c r="B445" s="171"/>
      <c r="C445" s="184"/>
      <c r="D445" s="152" t="s">
        <v>10</v>
      </c>
      <c r="E445" s="3">
        <f t="shared" si="97"/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203"/>
    </row>
    <row r="446" spans="1:14" s="1" customFormat="1" ht="15" customHeight="1" x14ac:dyDescent="0.25">
      <c r="A446" s="192" t="s">
        <v>45</v>
      </c>
      <c r="B446" s="201" t="s">
        <v>71</v>
      </c>
      <c r="C446" s="173" t="s">
        <v>6</v>
      </c>
      <c r="D446" s="152" t="s">
        <v>5</v>
      </c>
      <c r="E446" s="3">
        <f t="shared" ref="E446:E507" si="118">F446+G446+I446+K446+L446+M446</f>
        <v>2161.1</v>
      </c>
      <c r="F446" s="3">
        <f>SUM(F447:F450)</f>
        <v>285.8</v>
      </c>
      <c r="G446" s="3">
        <f t="shared" ref="G446:M446" si="119">SUM(G447:G450)</f>
        <v>372</v>
      </c>
      <c r="H446" s="3">
        <f t="shared" si="119"/>
        <v>323.3</v>
      </c>
      <c r="I446" s="3">
        <f t="shared" si="119"/>
        <v>541.29999999999995</v>
      </c>
      <c r="J446" s="3">
        <f t="shared" si="119"/>
        <v>388</v>
      </c>
      <c r="K446" s="3">
        <f t="shared" si="119"/>
        <v>301</v>
      </c>
      <c r="L446" s="3">
        <f t="shared" si="119"/>
        <v>301</v>
      </c>
      <c r="M446" s="3">
        <f t="shared" si="119"/>
        <v>360</v>
      </c>
      <c r="N446" s="201" t="s">
        <v>151</v>
      </c>
    </row>
    <row r="447" spans="1:14" s="1" customFormat="1" x14ac:dyDescent="0.25">
      <c r="A447" s="193"/>
      <c r="B447" s="202"/>
      <c r="C447" s="174"/>
      <c r="D447" s="152" t="s">
        <v>11</v>
      </c>
      <c r="E447" s="3">
        <f t="shared" si="118"/>
        <v>2161.1</v>
      </c>
      <c r="F447" s="3">
        <v>285.8</v>
      </c>
      <c r="G447" s="3">
        <v>372</v>
      </c>
      <c r="H447" s="3">
        <v>323.3</v>
      </c>
      <c r="I447" s="3">
        <v>541.29999999999995</v>
      </c>
      <c r="J447" s="3">
        <v>388</v>
      </c>
      <c r="K447" s="3">
        <v>301</v>
      </c>
      <c r="L447" s="3">
        <v>301</v>
      </c>
      <c r="M447" s="3">
        <v>360</v>
      </c>
      <c r="N447" s="202"/>
    </row>
    <row r="448" spans="1:14" s="1" customFormat="1" x14ac:dyDescent="0.25">
      <c r="A448" s="193"/>
      <c r="B448" s="202"/>
      <c r="C448" s="174"/>
      <c r="D448" s="152" t="s">
        <v>8</v>
      </c>
      <c r="E448" s="3">
        <f t="shared" si="118"/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202"/>
    </row>
    <row r="449" spans="1:14" s="1" customFormat="1" x14ac:dyDescent="0.25">
      <c r="A449" s="193"/>
      <c r="B449" s="202"/>
      <c r="C449" s="174"/>
      <c r="D449" s="152" t="s">
        <v>9</v>
      </c>
      <c r="E449" s="3">
        <f t="shared" si="118"/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202"/>
    </row>
    <row r="450" spans="1:14" s="1" customFormat="1" x14ac:dyDescent="0.25">
      <c r="A450" s="194"/>
      <c r="B450" s="203"/>
      <c r="C450" s="184"/>
      <c r="D450" s="152" t="s">
        <v>10</v>
      </c>
      <c r="E450" s="3">
        <f t="shared" si="118"/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203"/>
    </row>
    <row r="451" spans="1:14" s="1" customFormat="1" ht="15" customHeight="1" x14ac:dyDescent="0.25">
      <c r="A451" s="192" t="s">
        <v>46</v>
      </c>
      <c r="B451" s="201" t="s">
        <v>72</v>
      </c>
      <c r="C451" s="173">
        <v>2025</v>
      </c>
      <c r="D451" s="152" t="s">
        <v>5</v>
      </c>
      <c r="E451" s="3">
        <f t="shared" si="118"/>
        <v>20000</v>
      </c>
      <c r="F451" s="3">
        <f>SUM(F452:F455)</f>
        <v>0</v>
      </c>
      <c r="G451" s="3">
        <f t="shared" ref="G451:M451" si="120">SUM(G452:G455)</f>
        <v>0</v>
      </c>
      <c r="H451" s="3">
        <f t="shared" si="120"/>
        <v>0</v>
      </c>
      <c r="I451" s="3">
        <f t="shared" si="120"/>
        <v>0</v>
      </c>
      <c r="J451" s="3">
        <f t="shared" si="120"/>
        <v>0</v>
      </c>
      <c r="K451" s="3">
        <f t="shared" si="120"/>
        <v>20000</v>
      </c>
      <c r="L451" s="3">
        <f t="shared" si="120"/>
        <v>0</v>
      </c>
      <c r="M451" s="3">
        <f t="shared" si="120"/>
        <v>0</v>
      </c>
      <c r="N451" s="201" t="s">
        <v>152</v>
      </c>
    </row>
    <row r="452" spans="1:14" s="1" customFormat="1" x14ac:dyDescent="0.25">
      <c r="A452" s="193"/>
      <c r="B452" s="202"/>
      <c r="C452" s="174"/>
      <c r="D452" s="152" t="s">
        <v>11</v>
      </c>
      <c r="E452" s="3">
        <f t="shared" si="118"/>
        <v>20000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20000</v>
      </c>
      <c r="L452" s="3">
        <v>0</v>
      </c>
      <c r="M452" s="3">
        <v>0</v>
      </c>
      <c r="N452" s="202"/>
    </row>
    <row r="453" spans="1:14" s="1" customFormat="1" x14ac:dyDescent="0.25">
      <c r="A453" s="193"/>
      <c r="B453" s="202"/>
      <c r="C453" s="174"/>
      <c r="D453" s="152" t="s">
        <v>8</v>
      </c>
      <c r="E453" s="3">
        <f t="shared" si="118"/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202"/>
    </row>
    <row r="454" spans="1:14" s="1" customFormat="1" x14ac:dyDescent="0.25">
      <c r="A454" s="193"/>
      <c r="B454" s="202"/>
      <c r="C454" s="174"/>
      <c r="D454" s="152" t="s">
        <v>9</v>
      </c>
      <c r="E454" s="3">
        <f t="shared" si="118"/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202"/>
    </row>
    <row r="455" spans="1:14" s="1" customFormat="1" x14ac:dyDescent="0.25">
      <c r="A455" s="194"/>
      <c r="B455" s="203"/>
      <c r="C455" s="184"/>
      <c r="D455" s="152" t="s">
        <v>10</v>
      </c>
      <c r="E455" s="3">
        <f t="shared" si="118"/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203"/>
    </row>
    <row r="456" spans="1:14" s="1" customFormat="1" x14ac:dyDescent="0.25">
      <c r="A456" s="192" t="s">
        <v>47</v>
      </c>
      <c r="B456" s="201" t="s">
        <v>378</v>
      </c>
      <c r="C456" s="173" t="s">
        <v>200</v>
      </c>
      <c r="D456" s="152" t="s">
        <v>5</v>
      </c>
      <c r="E456" s="3">
        <f t="shared" si="118"/>
        <v>27158.5</v>
      </c>
      <c r="F456" s="3">
        <f>SUM(F457:F460)</f>
        <v>2054.3000000000002</v>
      </c>
      <c r="G456" s="3">
        <f t="shared" ref="G456:M456" si="121">SUM(G457:G460)</f>
        <v>0</v>
      </c>
      <c r="H456" s="3">
        <f t="shared" si="121"/>
        <v>0</v>
      </c>
      <c r="I456" s="3">
        <f t="shared" si="121"/>
        <v>0</v>
      </c>
      <c r="J456" s="3">
        <f t="shared" si="121"/>
        <v>0</v>
      </c>
      <c r="K456" s="3">
        <f t="shared" si="121"/>
        <v>25104.2</v>
      </c>
      <c r="L456" s="3">
        <f t="shared" si="121"/>
        <v>0</v>
      </c>
      <c r="M456" s="3">
        <f t="shared" si="121"/>
        <v>0</v>
      </c>
      <c r="N456" s="201" t="s">
        <v>144</v>
      </c>
    </row>
    <row r="457" spans="1:14" s="1" customFormat="1" x14ac:dyDescent="0.25">
      <c r="A457" s="193"/>
      <c r="B457" s="202"/>
      <c r="C457" s="174"/>
      <c r="D457" s="152" t="s">
        <v>11</v>
      </c>
      <c r="E457" s="3">
        <f t="shared" si="118"/>
        <v>27158.5</v>
      </c>
      <c r="F457" s="3">
        <v>2054.3000000000002</v>
      </c>
      <c r="G457" s="3">
        <v>0</v>
      </c>
      <c r="H457" s="3">
        <v>0</v>
      </c>
      <c r="I457" s="3">
        <v>0</v>
      </c>
      <c r="J457" s="3">
        <v>0</v>
      </c>
      <c r="K457" s="3">
        <v>25104.2</v>
      </c>
      <c r="L457" s="3">
        <v>0</v>
      </c>
      <c r="M457" s="3">
        <v>0</v>
      </c>
      <c r="N457" s="202"/>
    </row>
    <row r="458" spans="1:14" s="1" customFormat="1" x14ac:dyDescent="0.25">
      <c r="A458" s="193"/>
      <c r="B458" s="202"/>
      <c r="C458" s="174"/>
      <c r="D458" s="152" t="s">
        <v>8</v>
      </c>
      <c r="E458" s="3">
        <f t="shared" si="118"/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202"/>
    </row>
    <row r="459" spans="1:14" s="1" customFormat="1" x14ac:dyDescent="0.25">
      <c r="A459" s="193"/>
      <c r="B459" s="202"/>
      <c r="C459" s="174"/>
      <c r="D459" s="152" t="s">
        <v>9</v>
      </c>
      <c r="E459" s="3">
        <f t="shared" si="118"/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202"/>
    </row>
    <row r="460" spans="1:14" s="1" customFormat="1" x14ac:dyDescent="0.25">
      <c r="A460" s="194"/>
      <c r="B460" s="203"/>
      <c r="C460" s="184"/>
      <c r="D460" s="152" t="s">
        <v>10</v>
      </c>
      <c r="E460" s="3">
        <f t="shared" si="118"/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203"/>
    </row>
    <row r="461" spans="1:14" s="1" customFormat="1" x14ac:dyDescent="0.25">
      <c r="A461" s="192" t="s">
        <v>66</v>
      </c>
      <c r="B461" s="201" t="s">
        <v>73</v>
      </c>
      <c r="C461" s="173" t="s">
        <v>138</v>
      </c>
      <c r="D461" s="152" t="s">
        <v>5</v>
      </c>
      <c r="E461" s="3">
        <f t="shared" si="118"/>
        <v>5000</v>
      </c>
      <c r="F461" s="3">
        <f>SUM(F462:F465)</f>
        <v>4000</v>
      </c>
      <c r="G461" s="3">
        <f t="shared" ref="G461:M461" si="122">SUM(G462:G465)</f>
        <v>0</v>
      </c>
      <c r="H461" s="3">
        <f t="shared" si="122"/>
        <v>0</v>
      </c>
      <c r="I461" s="3">
        <f t="shared" si="122"/>
        <v>1000</v>
      </c>
      <c r="J461" s="3">
        <f t="shared" si="122"/>
        <v>0</v>
      </c>
      <c r="K461" s="3">
        <f t="shared" si="122"/>
        <v>0</v>
      </c>
      <c r="L461" s="3">
        <f t="shared" si="122"/>
        <v>0</v>
      </c>
      <c r="M461" s="3">
        <f t="shared" si="122"/>
        <v>0</v>
      </c>
      <c r="N461" s="201" t="s">
        <v>144</v>
      </c>
    </row>
    <row r="462" spans="1:14" s="1" customFormat="1" x14ac:dyDescent="0.25">
      <c r="A462" s="193"/>
      <c r="B462" s="202"/>
      <c r="C462" s="174"/>
      <c r="D462" s="152" t="s">
        <v>11</v>
      </c>
      <c r="E462" s="3">
        <f t="shared" si="118"/>
        <v>5000</v>
      </c>
      <c r="F462" s="3">
        <v>4000</v>
      </c>
      <c r="G462" s="3">
        <v>0</v>
      </c>
      <c r="H462" s="3">
        <v>0</v>
      </c>
      <c r="I462" s="3">
        <v>1000</v>
      </c>
      <c r="J462" s="3">
        <v>0</v>
      </c>
      <c r="K462" s="3">
        <v>0</v>
      </c>
      <c r="L462" s="3">
        <v>0</v>
      </c>
      <c r="M462" s="3">
        <v>0</v>
      </c>
      <c r="N462" s="202"/>
    </row>
    <row r="463" spans="1:14" s="1" customFormat="1" x14ac:dyDescent="0.25">
      <c r="A463" s="193"/>
      <c r="B463" s="202"/>
      <c r="C463" s="174"/>
      <c r="D463" s="152" t="s">
        <v>8</v>
      </c>
      <c r="E463" s="3">
        <f t="shared" si="118"/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202"/>
    </row>
    <row r="464" spans="1:14" s="1" customFormat="1" x14ac:dyDescent="0.25">
      <c r="A464" s="193"/>
      <c r="B464" s="202"/>
      <c r="C464" s="174"/>
      <c r="D464" s="152" t="s">
        <v>9</v>
      </c>
      <c r="E464" s="3">
        <f t="shared" si="118"/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202"/>
    </row>
    <row r="465" spans="1:14" s="1" customFormat="1" x14ac:dyDescent="0.25">
      <c r="A465" s="194"/>
      <c r="B465" s="203"/>
      <c r="C465" s="184"/>
      <c r="D465" s="152" t="s">
        <v>10</v>
      </c>
      <c r="E465" s="3">
        <f t="shared" si="118"/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203"/>
    </row>
    <row r="466" spans="1:14" s="1" customFormat="1" ht="27.75" customHeight="1" x14ac:dyDescent="0.25">
      <c r="A466" s="192" t="s">
        <v>67</v>
      </c>
      <c r="B466" s="172" t="s">
        <v>62</v>
      </c>
      <c r="C466" s="173" t="s">
        <v>6</v>
      </c>
      <c r="D466" s="152" t="s">
        <v>5</v>
      </c>
      <c r="E466" s="3">
        <f t="shared" si="118"/>
        <v>240330.1</v>
      </c>
      <c r="F466" s="3">
        <f>SUM(F467:F470)</f>
        <v>108443.9</v>
      </c>
      <c r="G466" s="3">
        <f t="shared" ref="G466:M466" si="123">SUM(G467:G470)</f>
        <v>99374.1</v>
      </c>
      <c r="H466" s="3">
        <f t="shared" si="123"/>
        <v>50240.6</v>
      </c>
      <c r="I466" s="3">
        <f t="shared" si="123"/>
        <v>2162.1</v>
      </c>
      <c r="J466" s="3">
        <f t="shared" si="123"/>
        <v>486.5</v>
      </c>
      <c r="K466" s="3">
        <f t="shared" si="123"/>
        <v>0</v>
      </c>
      <c r="L466" s="3">
        <f t="shared" si="123"/>
        <v>0</v>
      </c>
      <c r="M466" s="3">
        <f t="shared" si="123"/>
        <v>30350</v>
      </c>
      <c r="N466" s="201" t="s">
        <v>153</v>
      </c>
    </row>
    <row r="467" spans="1:14" s="1" customFormat="1" ht="20.25" customHeight="1" x14ac:dyDescent="0.25">
      <c r="A467" s="193"/>
      <c r="B467" s="172"/>
      <c r="C467" s="174"/>
      <c r="D467" s="152" t="s">
        <v>11</v>
      </c>
      <c r="E467" s="3">
        <f t="shared" si="118"/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202"/>
    </row>
    <row r="468" spans="1:14" s="1" customFormat="1" ht="33" customHeight="1" x14ac:dyDescent="0.25">
      <c r="A468" s="193"/>
      <c r="B468" s="172"/>
      <c r="C468" s="174"/>
      <c r="D468" s="152" t="s">
        <v>8</v>
      </c>
      <c r="E468" s="3">
        <f t="shared" si="118"/>
        <v>240330.1</v>
      </c>
      <c r="F468" s="3">
        <f>SUM(F471:F476)</f>
        <v>108443.9</v>
      </c>
      <c r="G468" s="3">
        <f>SUM(G471:G476)</f>
        <v>99374.1</v>
      </c>
      <c r="H468" s="3">
        <f>SUM(H471:H476)</f>
        <v>50240.6</v>
      </c>
      <c r="I468" s="3">
        <f>SUM(I471:I476)</f>
        <v>2162.1</v>
      </c>
      <c r="J468" s="3">
        <f>SUM(J471:J476)</f>
        <v>486.5</v>
      </c>
      <c r="K468" s="3">
        <v>0</v>
      </c>
      <c r="L468" s="3">
        <v>0</v>
      </c>
      <c r="M468" s="3">
        <v>30350</v>
      </c>
      <c r="N468" s="202"/>
    </row>
    <row r="469" spans="1:14" s="1" customFormat="1" ht="21" customHeight="1" x14ac:dyDescent="0.25">
      <c r="A469" s="193"/>
      <c r="B469" s="172"/>
      <c r="C469" s="174"/>
      <c r="D469" s="152" t="s">
        <v>9</v>
      </c>
      <c r="E469" s="3">
        <f t="shared" si="118"/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202"/>
    </row>
    <row r="470" spans="1:14" s="1" customFormat="1" ht="24.75" customHeight="1" x14ac:dyDescent="0.25">
      <c r="A470" s="194"/>
      <c r="B470" s="172"/>
      <c r="C470" s="184"/>
      <c r="D470" s="152" t="s">
        <v>10</v>
      </c>
      <c r="E470" s="3">
        <f t="shared" si="118"/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202"/>
    </row>
    <row r="471" spans="1:14" s="1" customFormat="1" ht="45.75" customHeight="1" x14ac:dyDescent="0.25">
      <c r="A471" s="145" t="s">
        <v>139</v>
      </c>
      <c r="B471" s="149" t="s">
        <v>193</v>
      </c>
      <c r="C471" s="149" t="s">
        <v>69</v>
      </c>
      <c r="D471" s="152" t="s">
        <v>8</v>
      </c>
      <c r="E471" s="3">
        <f t="shared" si="118"/>
        <v>194349.7</v>
      </c>
      <c r="F471" s="3">
        <v>107949.7</v>
      </c>
      <c r="G471" s="3">
        <v>86400</v>
      </c>
      <c r="H471" s="3">
        <v>38912.199999999997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202"/>
    </row>
    <row r="472" spans="1:14" s="1" customFormat="1" ht="57" customHeight="1" x14ac:dyDescent="0.25">
      <c r="A472" s="145" t="s">
        <v>379</v>
      </c>
      <c r="B472" s="149" t="s">
        <v>388</v>
      </c>
      <c r="C472" s="146">
        <v>2023</v>
      </c>
      <c r="D472" s="152" t="s">
        <v>8</v>
      </c>
      <c r="E472" s="3">
        <f t="shared" si="118"/>
        <v>494.2</v>
      </c>
      <c r="F472" s="3">
        <v>494.2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202"/>
    </row>
    <row r="473" spans="1:14" s="1" customFormat="1" ht="52.5" customHeight="1" x14ac:dyDescent="0.25">
      <c r="A473" s="145" t="s">
        <v>380</v>
      </c>
      <c r="B473" s="149" t="s">
        <v>254</v>
      </c>
      <c r="C473" s="146">
        <v>2024</v>
      </c>
      <c r="D473" s="152" t="s">
        <v>8</v>
      </c>
      <c r="E473" s="3">
        <f t="shared" si="118"/>
        <v>1553.3</v>
      </c>
      <c r="F473" s="3">
        <v>0</v>
      </c>
      <c r="G473" s="3">
        <v>1553.3</v>
      </c>
      <c r="H473" s="3">
        <v>1336.5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202"/>
    </row>
    <row r="474" spans="1:14" s="1" customFormat="1" ht="45.75" customHeight="1" x14ac:dyDescent="0.25">
      <c r="A474" s="145" t="s">
        <v>381</v>
      </c>
      <c r="B474" s="149" t="s">
        <v>255</v>
      </c>
      <c r="C474" s="146">
        <v>2024</v>
      </c>
      <c r="D474" s="152" t="s">
        <v>8</v>
      </c>
      <c r="E474" s="3">
        <f t="shared" si="118"/>
        <v>3523.5</v>
      </c>
      <c r="F474" s="3">
        <v>0</v>
      </c>
      <c r="G474" s="3">
        <v>3523.5</v>
      </c>
      <c r="H474" s="3">
        <v>3156.6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202"/>
    </row>
    <row r="475" spans="1:14" s="1" customFormat="1" ht="37.5" customHeight="1" x14ac:dyDescent="0.25">
      <c r="A475" s="145" t="s">
        <v>382</v>
      </c>
      <c r="B475" s="149" t="s">
        <v>256</v>
      </c>
      <c r="C475" s="146">
        <v>2024</v>
      </c>
      <c r="D475" s="152" t="s">
        <v>8</v>
      </c>
      <c r="E475" s="3">
        <f t="shared" si="118"/>
        <v>7897.3</v>
      </c>
      <c r="F475" s="3">
        <v>0</v>
      </c>
      <c r="G475" s="3">
        <v>7897.3</v>
      </c>
      <c r="H475" s="3">
        <v>6835.3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202"/>
    </row>
    <row r="476" spans="1:14" s="1" customFormat="1" ht="48" customHeight="1" x14ac:dyDescent="0.25">
      <c r="A476" s="145" t="s">
        <v>489</v>
      </c>
      <c r="B476" s="149" t="s">
        <v>490</v>
      </c>
      <c r="C476" s="146">
        <v>2025</v>
      </c>
      <c r="D476" s="152" t="s">
        <v>8</v>
      </c>
      <c r="E476" s="3">
        <f t="shared" si="118"/>
        <v>2162.1</v>
      </c>
      <c r="F476" s="3">
        <v>0</v>
      </c>
      <c r="G476" s="3">
        <v>0</v>
      </c>
      <c r="H476" s="3">
        <v>0</v>
      </c>
      <c r="I476" s="3">
        <v>2162.1</v>
      </c>
      <c r="J476" s="3">
        <v>486.5</v>
      </c>
      <c r="K476" s="3">
        <v>0</v>
      </c>
      <c r="L476" s="3">
        <v>0</v>
      </c>
      <c r="M476" s="3">
        <v>0</v>
      </c>
      <c r="N476" s="202"/>
    </row>
    <row r="477" spans="1:14" s="1" customFormat="1" ht="36" customHeight="1" x14ac:dyDescent="0.25">
      <c r="A477" s="192" t="s">
        <v>383</v>
      </c>
      <c r="B477" s="172" t="s">
        <v>63</v>
      </c>
      <c r="C477" s="173" t="s">
        <v>6</v>
      </c>
      <c r="D477" s="152" t="s">
        <v>5</v>
      </c>
      <c r="E477" s="3">
        <f t="shared" si="118"/>
        <v>239835.80000000002</v>
      </c>
      <c r="F477" s="3">
        <f>SUM(F478:F481)</f>
        <v>107949.7</v>
      </c>
      <c r="G477" s="3">
        <f t="shared" ref="G477:M477" si="124">SUM(G478:G481)</f>
        <v>99374</v>
      </c>
      <c r="H477" s="3">
        <f t="shared" si="124"/>
        <v>43405.299999999996</v>
      </c>
      <c r="I477" s="3">
        <f t="shared" si="124"/>
        <v>2162.1</v>
      </c>
      <c r="J477" s="3">
        <f t="shared" si="124"/>
        <v>486.5</v>
      </c>
      <c r="K477" s="3">
        <f t="shared" si="124"/>
        <v>0</v>
      </c>
      <c r="L477" s="3">
        <f t="shared" si="124"/>
        <v>0</v>
      </c>
      <c r="M477" s="3">
        <f t="shared" si="124"/>
        <v>30350</v>
      </c>
      <c r="N477" s="202"/>
    </row>
    <row r="478" spans="1:14" s="1" customFormat="1" ht="26.25" customHeight="1" x14ac:dyDescent="0.25">
      <c r="A478" s="193"/>
      <c r="B478" s="172"/>
      <c r="C478" s="174"/>
      <c r="D478" s="152" t="s">
        <v>11</v>
      </c>
      <c r="E478" s="3">
        <f t="shared" si="118"/>
        <v>239835.80000000002</v>
      </c>
      <c r="F478" s="3">
        <f>SUM(F482:F482)</f>
        <v>107949.7</v>
      </c>
      <c r="G478" s="3">
        <f>SUM(G482:G485)</f>
        <v>99374</v>
      </c>
      <c r="H478" s="3">
        <f>H482+H483+H484+H486</f>
        <v>43405.299999999996</v>
      </c>
      <c r="I478" s="3">
        <f>I482+I483+I484+I486</f>
        <v>2162.1</v>
      </c>
      <c r="J478" s="3">
        <f>J482+J483+J484+J486</f>
        <v>486.5</v>
      </c>
      <c r="K478" s="3">
        <v>0</v>
      </c>
      <c r="L478" s="3">
        <v>0</v>
      </c>
      <c r="M478" s="3">
        <v>30350</v>
      </c>
      <c r="N478" s="202"/>
    </row>
    <row r="479" spans="1:14" s="1" customFormat="1" ht="26.25" customHeight="1" x14ac:dyDescent="0.25">
      <c r="A479" s="193"/>
      <c r="B479" s="172"/>
      <c r="C479" s="174"/>
      <c r="D479" s="152" t="s">
        <v>8</v>
      </c>
      <c r="E479" s="3">
        <f t="shared" si="118"/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202"/>
    </row>
    <row r="480" spans="1:14" s="1" customFormat="1" ht="30.75" customHeight="1" x14ac:dyDescent="0.25">
      <c r="A480" s="193"/>
      <c r="B480" s="172"/>
      <c r="C480" s="174"/>
      <c r="D480" s="152" t="s">
        <v>9</v>
      </c>
      <c r="E480" s="3">
        <f t="shared" si="118"/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202"/>
    </row>
    <row r="481" spans="1:14" s="1" customFormat="1" ht="35.25" customHeight="1" x14ac:dyDescent="0.25">
      <c r="A481" s="194"/>
      <c r="B481" s="172"/>
      <c r="C481" s="184"/>
      <c r="D481" s="152" t="s">
        <v>10</v>
      </c>
      <c r="E481" s="3">
        <f t="shared" si="118"/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202"/>
    </row>
    <row r="482" spans="1:14" s="1" customFormat="1" ht="48.75" customHeight="1" x14ac:dyDescent="0.25">
      <c r="A482" s="145" t="s">
        <v>384</v>
      </c>
      <c r="B482" s="149" t="s">
        <v>193</v>
      </c>
      <c r="C482" s="149" t="s">
        <v>69</v>
      </c>
      <c r="D482" s="152" t="s">
        <v>11</v>
      </c>
      <c r="E482" s="3">
        <f t="shared" si="118"/>
        <v>194349.7</v>
      </c>
      <c r="F482" s="3">
        <v>107949.7</v>
      </c>
      <c r="G482" s="3">
        <v>86400</v>
      </c>
      <c r="H482" s="3">
        <v>38912.199999999997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202"/>
    </row>
    <row r="483" spans="1:14" s="1" customFormat="1" ht="60.75" customHeight="1" x14ac:dyDescent="0.25">
      <c r="A483" s="145" t="s">
        <v>385</v>
      </c>
      <c r="B483" s="149" t="s">
        <v>254</v>
      </c>
      <c r="C483" s="146">
        <v>2024</v>
      </c>
      <c r="D483" s="152" t="s">
        <v>11</v>
      </c>
      <c r="E483" s="3">
        <f t="shared" si="118"/>
        <v>1553.2</v>
      </c>
      <c r="F483" s="3">
        <v>0</v>
      </c>
      <c r="G483" s="3">
        <v>1553.2</v>
      </c>
      <c r="H483" s="3">
        <v>1336.5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202"/>
    </row>
    <row r="484" spans="1:14" s="1" customFormat="1" ht="64.5" customHeight="1" x14ac:dyDescent="0.25">
      <c r="A484" s="145" t="s">
        <v>386</v>
      </c>
      <c r="B484" s="149" t="s">
        <v>255</v>
      </c>
      <c r="C484" s="146">
        <v>2024</v>
      </c>
      <c r="D484" s="152" t="s">
        <v>11</v>
      </c>
      <c r="E484" s="3">
        <f t="shared" si="118"/>
        <v>3523.5</v>
      </c>
      <c r="F484" s="3">
        <v>0</v>
      </c>
      <c r="G484" s="3">
        <v>3523.5</v>
      </c>
      <c r="H484" s="3">
        <v>3156.6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202"/>
    </row>
    <row r="485" spans="1:14" s="1" customFormat="1" ht="46.5" customHeight="1" x14ac:dyDescent="0.25">
      <c r="A485" s="145" t="s">
        <v>387</v>
      </c>
      <c r="B485" s="149" t="s">
        <v>256</v>
      </c>
      <c r="C485" s="146">
        <v>2024</v>
      </c>
      <c r="D485" s="152" t="s">
        <v>11</v>
      </c>
      <c r="E485" s="3">
        <f t="shared" si="118"/>
        <v>7897.3</v>
      </c>
      <c r="F485" s="3">
        <v>0</v>
      </c>
      <c r="G485" s="3">
        <v>7897.3</v>
      </c>
      <c r="H485" s="3">
        <v>6835.3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202"/>
    </row>
    <row r="486" spans="1:14" s="1" customFormat="1" ht="46.5" customHeight="1" x14ac:dyDescent="0.25">
      <c r="A486" s="145" t="s">
        <v>491</v>
      </c>
      <c r="B486" s="149" t="s">
        <v>490</v>
      </c>
      <c r="C486" s="146">
        <v>2025</v>
      </c>
      <c r="D486" s="152" t="s">
        <v>8</v>
      </c>
      <c r="E486" s="3">
        <f t="shared" si="118"/>
        <v>2162.1</v>
      </c>
      <c r="F486" s="3">
        <v>0</v>
      </c>
      <c r="G486" s="3">
        <v>0</v>
      </c>
      <c r="H486" s="3">
        <v>0</v>
      </c>
      <c r="I486" s="3">
        <v>2162.1</v>
      </c>
      <c r="J486" s="3">
        <v>486.5</v>
      </c>
      <c r="K486" s="3">
        <v>0</v>
      </c>
      <c r="L486" s="3">
        <v>0</v>
      </c>
      <c r="M486" s="3">
        <v>0</v>
      </c>
      <c r="N486" s="203"/>
    </row>
    <row r="487" spans="1:14" s="1" customFormat="1" ht="15" customHeight="1" x14ac:dyDescent="0.25">
      <c r="A487" s="208" t="s">
        <v>21</v>
      </c>
      <c r="B487" s="171" t="s">
        <v>48</v>
      </c>
      <c r="C487" s="171" t="s">
        <v>6</v>
      </c>
      <c r="D487" s="152" t="s">
        <v>5</v>
      </c>
      <c r="E487" s="3">
        <f t="shared" si="118"/>
        <v>117843.70000000001</v>
      </c>
      <c r="F487" s="3">
        <f>SUM(F488:F491)</f>
        <v>13962.4</v>
      </c>
      <c r="G487" s="3">
        <f>SUM(G488:G491)</f>
        <v>17270.5</v>
      </c>
      <c r="H487" s="3">
        <f>SUM(H488:H491)</f>
        <v>6502.2</v>
      </c>
      <c r="I487" s="3">
        <f t="shared" ref="I487:M487" si="125">SUM(I488:I491)</f>
        <v>5063.8</v>
      </c>
      <c r="J487" s="3">
        <f>SUM(J488:J491)</f>
        <v>4756.7000000000007</v>
      </c>
      <c r="K487" s="3">
        <f t="shared" si="125"/>
        <v>0</v>
      </c>
      <c r="L487" s="3">
        <f t="shared" si="125"/>
        <v>0</v>
      </c>
      <c r="M487" s="3">
        <f t="shared" si="125"/>
        <v>81547</v>
      </c>
      <c r="N487" s="171" t="s">
        <v>467</v>
      </c>
    </row>
    <row r="488" spans="1:14" s="1" customFormat="1" x14ac:dyDescent="0.25">
      <c r="A488" s="208"/>
      <c r="B488" s="171"/>
      <c r="C488" s="171"/>
      <c r="D488" s="152" t="s">
        <v>11</v>
      </c>
      <c r="E488" s="3">
        <f t="shared" si="118"/>
        <v>58921.9</v>
      </c>
      <c r="F488" s="3">
        <f t="shared" ref="F488:M491" si="126">F493+F501</f>
        <v>6981.2</v>
      </c>
      <c r="G488" s="3">
        <f t="shared" si="126"/>
        <v>8635.2999999999993</v>
      </c>
      <c r="H488" s="3">
        <f t="shared" si="126"/>
        <v>3251.1</v>
      </c>
      <c r="I488" s="3">
        <f t="shared" si="126"/>
        <v>2531.9</v>
      </c>
      <c r="J488" s="3">
        <f t="shared" si="126"/>
        <v>2378.4</v>
      </c>
      <c r="K488" s="3">
        <f t="shared" si="126"/>
        <v>0</v>
      </c>
      <c r="L488" s="3">
        <f t="shared" si="126"/>
        <v>0</v>
      </c>
      <c r="M488" s="3">
        <f t="shared" si="126"/>
        <v>40773.5</v>
      </c>
      <c r="N488" s="171"/>
    </row>
    <row r="489" spans="1:14" s="1" customFormat="1" x14ac:dyDescent="0.25">
      <c r="A489" s="208"/>
      <c r="B489" s="171"/>
      <c r="C489" s="171"/>
      <c r="D489" s="152" t="s">
        <v>8</v>
      </c>
      <c r="E489" s="3">
        <f t="shared" si="118"/>
        <v>58921.8</v>
      </c>
      <c r="F489" s="3">
        <f t="shared" si="126"/>
        <v>6981.2</v>
      </c>
      <c r="G489" s="3">
        <f t="shared" si="126"/>
        <v>8635.2000000000007</v>
      </c>
      <c r="H489" s="3">
        <f t="shared" si="126"/>
        <v>3251.1</v>
      </c>
      <c r="I489" s="3">
        <f t="shared" si="126"/>
        <v>2531.9</v>
      </c>
      <c r="J489" s="3">
        <f t="shared" si="126"/>
        <v>2378.3000000000002</v>
      </c>
      <c r="K489" s="3">
        <f t="shared" si="126"/>
        <v>0</v>
      </c>
      <c r="L489" s="3">
        <f t="shared" si="126"/>
        <v>0</v>
      </c>
      <c r="M489" s="3">
        <f t="shared" si="126"/>
        <v>40773.5</v>
      </c>
      <c r="N489" s="171"/>
    </row>
    <row r="490" spans="1:14" s="1" customFormat="1" x14ac:dyDescent="0.25">
      <c r="A490" s="208"/>
      <c r="B490" s="171"/>
      <c r="C490" s="171"/>
      <c r="D490" s="152" t="s">
        <v>9</v>
      </c>
      <c r="E490" s="3">
        <f t="shared" si="118"/>
        <v>0</v>
      </c>
      <c r="F490" s="3">
        <f t="shared" si="126"/>
        <v>0</v>
      </c>
      <c r="G490" s="3">
        <f t="shared" si="126"/>
        <v>0</v>
      </c>
      <c r="H490" s="3">
        <f t="shared" si="126"/>
        <v>0</v>
      </c>
      <c r="I490" s="3">
        <f t="shared" si="126"/>
        <v>0</v>
      </c>
      <c r="J490" s="3">
        <f t="shared" si="126"/>
        <v>0</v>
      </c>
      <c r="K490" s="3">
        <f t="shared" si="126"/>
        <v>0</v>
      </c>
      <c r="L490" s="3">
        <f t="shared" si="126"/>
        <v>0</v>
      </c>
      <c r="M490" s="3">
        <f t="shared" si="126"/>
        <v>0</v>
      </c>
      <c r="N490" s="171"/>
    </row>
    <row r="491" spans="1:14" s="1" customFormat="1" x14ac:dyDescent="0.25">
      <c r="A491" s="208"/>
      <c r="B491" s="171"/>
      <c r="C491" s="171"/>
      <c r="D491" s="152" t="s">
        <v>10</v>
      </c>
      <c r="E491" s="3">
        <f t="shared" si="118"/>
        <v>0</v>
      </c>
      <c r="F491" s="3">
        <f t="shared" si="126"/>
        <v>0</v>
      </c>
      <c r="G491" s="3">
        <f t="shared" si="126"/>
        <v>0</v>
      </c>
      <c r="H491" s="3">
        <f t="shared" si="126"/>
        <v>0</v>
      </c>
      <c r="I491" s="3">
        <f t="shared" si="126"/>
        <v>0</v>
      </c>
      <c r="J491" s="3">
        <f t="shared" si="126"/>
        <v>0</v>
      </c>
      <c r="K491" s="3">
        <f t="shared" si="126"/>
        <v>0</v>
      </c>
      <c r="L491" s="3">
        <f t="shared" si="126"/>
        <v>0</v>
      </c>
      <c r="M491" s="3">
        <f t="shared" si="126"/>
        <v>0</v>
      </c>
      <c r="N491" s="171"/>
    </row>
    <row r="492" spans="1:14" s="1" customFormat="1" ht="15" customHeight="1" x14ac:dyDescent="0.25">
      <c r="A492" s="192" t="s">
        <v>49</v>
      </c>
      <c r="B492" s="172" t="s">
        <v>62</v>
      </c>
      <c r="C492" s="173" t="s">
        <v>6</v>
      </c>
      <c r="D492" s="152" t="s">
        <v>5</v>
      </c>
      <c r="E492" s="3">
        <f t="shared" si="118"/>
        <v>58921.8</v>
      </c>
      <c r="F492" s="3">
        <f>SUM(F493:F496)</f>
        <v>6981.2</v>
      </c>
      <c r="G492" s="3">
        <f t="shared" ref="G492:M492" si="127">SUM(G493:G496)</f>
        <v>8635.2000000000007</v>
      </c>
      <c r="H492" s="3">
        <f t="shared" si="127"/>
        <v>3251.1</v>
      </c>
      <c r="I492" s="3">
        <f t="shared" si="127"/>
        <v>2531.9</v>
      </c>
      <c r="J492" s="3">
        <f t="shared" si="127"/>
        <v>2378.3000000000002</v>
      </c>
      <c r="K492" s="3">
        <f t="shared" si="127"/>
        <v>0</v>
      </c>
      <c r="L492" s="3">
        <f t="shared" si="127"/>
        <v>0</v>
      </c>
      <c r="M492" s="3">
        <f t="shared" si="127"/>
        <v>40773.5</v>
      </c>
      <c r="N492" s="201" t="s">
        <v>467</v>
      </c>
    </row>
    <row r="493" spans="1:14" s="1" customFormat="1" ht="24" customHeight="1" x14ac:dyDescent="0.25">
      <c r="A493" s="193"/>
      <c r="B493" s="172"/>
      <c r="C493" s="174"/>
      <c r="D493" s="152" t="s">
        <v>11</v>
      </c>
      <c r="E493" s="3">
        <f t="shared" si="118"/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202"/>
    </row>
    <row r="494" spans="1:14" s="1" customFormat="1" ht="24.75" customHeight="1" x14ac:dyDescent="0.25">
      <c r="A494" s="193"/>
      <c r="B494" s="172"/>
      <c r="C494" s="174"/>
      <c r="D494" s="152" t="s">
        <v>8</v>
      </c>
      <c r="E494" s="3">
        <f t="shared" si="118"/>
        <v>58921.8</v>
      </c>
      <c r="F494" s="3">
        <f>SUM(F497:F498)</f>
        <v>6981.2</v>
      </c>
      <c r="G494" s="3">
        <f>G497+G498+G499</f>
        <v>8635.2000000000007</v>
      </c>
      <c r="H494" s="3">
        <f>H497+H498+H499</f>
        <v>3251.1</v>
      </c>
      <c r="I494" s="3">
        <f>I497+I498+I499</f>
        <v>2531.9</v>
      </c>
      <c r="J494" s="3">
        <f>J497+J498+J499</f>
        <v>2378.3000000000002</v>
      </c>
      <c r="K494" s="3">
        <v>0</v>
      </c>
      <c r="L494" s="3">
        <v>0</v>
      </c>
      <c r="M494" s="3">
        <v>40773.5</v>
      </c>
      <c r="N494" s="202"/>
    </row>
    <row r="495" spans="1:14" s="1" customFormat="1" ht="34.5" customHeight="1" x14ac:dyDescent="0.25">
      <c r="A495" s="193"/>
      <c r="B495" s="172"/>
      <c r="C495" s="174"/>
      <c r="D495" s="152" t="s">
        <v>9</v>
      </c>
      <c r="E495" s="3">
        <f t="shared" si="118"/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202"/>
    </row>
    <row r="496" spans="1:14" s="1" customFormat="1" ht="29.25" customHeight="1" x14ac:dyDescent="0.25">
      <c r="A496" s="194"/>
      <c r="B496" s="172"/>
      <c r="C496" s="184"/>
      <c r="D496" s="152" t="s">
        <v>10</v>
      </c>
      <c r="E496" s="3">
        <f t="shared" si="118"/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202"/>
    </row>
    <row r="497" spans="1:15" s="1" customFormat="1" ht="42" customHeight="1" x14ac:dyDescent="0.25">
      <c r="A497" s="145" t="s">
        <v>140</v>
      </c>
      <c r="B497" s="149" t="s">
        <v>194</v>
      </c>
      <c r="C497" s="149">
        <v>2023</v>
      </c>
      <c r="D497" s="152" t="s">
        <v>8</v>
      </c>
      <c r="E497" s="3">
        <f t="shared" si="118"/>
        <v>6206.2</v>
      </c>
      <c r="F497" s="3">
        <v>6206.2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202"/>
    </row>
    <row r="498" spans="1:15" s="1" customFormat="1" ht="39.75" customHeight="1" x14ac:dyDescent="0.25">
      <c r="A498" s="145" t="s">
        <v>141</v>
      </c>
      <c r="B498" s="149" t="s">
        <v>195</v>
      </c>
      <c r="C498" s="149">
        <v>2023</v>
      </c>
      <c r="D498" s="152" t="s">
        <v>8</v>
      </c>
      <c r="E498" s="3">
        <f t="shared" si="118"/>
        <v>775</v>
      </c>
      <c r="F498" s="3">
        <v>775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202"/>
    </row>
    <row r="499" spans="1:15" s="1" customFormat="1" ht="117" customHeight="1" x14ac:dyDescent="0.25">
      <c r="A499" s="145" t="s">
        <v>258</v>
      </c>
      <c r="B499" s="149" t="s">
        <v>257</v>
      </c>
      <c r="C499" s="149" t="s">
        <v>441</v>
      </c>
      <c r="D499" s="152" t="s">
        <v>8</v>
      </c>
      <c r="E499" s="3">
        <f t="shared" si="118"/>
        <v>11167.1</v>
      </c>
      <c r="F499" s="3">
        <v>0</v>
      </c>
      <c r="G499" s="3">
        <v>8635.2000000000007</v>
      </c>
      <c r="H499" s="3">
        <v>3251.1</v>
      </c>
      <c r="I499" s="3">
        <v>2531.9</v>
      </c>
      <c r="J499" s="3">
        <v>2378.3000000000002</v>
      </c>
      <c r="K499" s="3">
        <v>0</v>
      </c>
      <c r="L499" s="3">
        <v>0</v>
      </c>
      <c r="M499" s="3">
        <v>0</v>
      </c>
      <c r="N499" s="202"/>
    </row>
    <row r="500" spans="1:15" s="1" customFormat="1" ht="36" customHeight="1" x14ac:dyDescent="0.25">
      <c r="A500" s="192" t="s">
        <v>50</v>
      </c>
      <c r="B500" s="172" t="s">
        <v>63</v>
      </c>
      <c r="C500" s="173" t="s">
        <v>6</v>
      </c>
      <c r="D500" s="152" t="s">
        <v>5</v>
      </c>
      <c r="E500" s="3">
        <f t="shared" si="118"/>
        <v>58921.9</v>
      </c>
      <c r="F500" s="3">
        <f>SUM(F501:F504)</f>
        <v>6981.2</v>
      </c>
      <c r="G500" s="3">
        <f t="shared" ref="G500:M500" si="128">SUM(G501:G504)</f>
        <v>8635.2999999999993</v>
      </c>
      <c r="H500" s="3">
        <f t="shared" si="128"/>
        <v>3251.1</v>
      </c>
      <c r="I500" s="3">
        <f t="shared" si="128"/>
        <v>2531.9</v>
      </c>
      <c r="J500" s="3">
        <f t="shared" si="128"/>
        <v>2378.4</v>
      </c>
      <c r="K500" s="3">
        <f t="shared" si="128"/>
        <v>0</v>
      </c>
      <c r="L500" s="3">
        <f t="shared" si="128"/>
        <v>0</v>
      </c>
      <c r="M500" s="3">
        <f t="shared" si="128"/>
        <v>40773.5</v>
      </c>
      <c r="N500" s="202"/>
    </row>
    <row r="501" spans="1:15" s="1" customFormat="1" ht="36" customHeight="1" x14ac:dyDescent="0.25">
      <c r="A501" s="193"/>
      <c r="B501" s="172"/>
      <c r="C501" s="174"/>
      <c r="D501" s="152" t="s">
        <v>11</v>
      </c>
      <c r="E501" s="3">
        <f t="shared" si="118"/>
        <v>58921.9</v>
      </c>
      <c r="F501" s="3">
        <f>SUM(F505:F507)</f>
        <v>6981.2</v>
      </c>
      <c r="G501" s="3">
        <f>SUM(G505:G507)</f>
        <v>8635.2999999999993</v>
      </c>
      <c r="H501" s="3">
        <f>SUM(H505:H507)</f>
        <v>3251.1</v>
      </c>
      <c r="I501" s="3">
        <f>SUM(I505:I507)</f>
        <v>2531.9</v>
      </c>
      <c r="J501" s="3">
        <f>SUM(J505:J507)</f>
        <v>2378.4</v>
      </c>
      <c r="K501" s="3">
        <v>0</v>
      </c>
      <c r="L501" s="3">
        <v>0</v>
      </c>
      <c r="M501" s="3">
        <v>40773.5</v>
      </c>
      <c r="N501" s="202"/>
    </row>
    <row r="502" spans="1:15" s="1" customFormat="1" ht="27.75" customHeight="1" x14ac:dyDescent="0.25">
      <c r="A502" s="193"/>
      <c r="B502" s="172"/>
      <c r="C502" s="174"/>
      <c r="D502" s="152" t="s">
        <v>8</v>
      </c>
      <c r="E502" s="3">
        <f t="shared" si="118"/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202"/>
    </row>
    <row r="503" spans="1:15" s="1" customFormat="1" ht="26.25" customHeight="1" x14ac:dyDescent="0.25">
      <c r="A503" s="193"/>
      <c r="B503" s="172"/>
      <c r="C503" s="174"/>
      <c r="D503" s="152" t="s">
        <v>9</v>
      </c>
      <c r="E503" s="3">
        <f t="shared" si="118"/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202"/>
    </row>
    <row r="504" spans="1:15" s="1" customFormat="1" ht="55.5" customHeight="1" x14ac:dyDescent="0.25">
      <c r="A504" s="194"/>
      <c r="B504" s="172"/>
      <c r="C504" s="184"/>
      <c r="D504" s="152" t="s">
        <v>10</v>
      </c>
      <c r="E504" s="3">
        <f t="shared" si="118"/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202"/>
    </row>
    <row r="505" spans="1:15" s="1" customFormat="1" ht="36" x14ac:dyDescent="0.25">
      <c r="A505" s="145" t="s">
        <v>142</v>
      </c>
      <c r="B505" s="149" t="s">
        <v>194</v>
      </c>
      <c r="C505" s="149">
        <v>2023</v>
      </c>
      <c r="D505" s="152" t="s">
        <v>11</v>
      </c>
      <c r="E505" s="3">
        <f t="shared" si="118"/>
        <v>6206.2</v>
      </c>
      <c r="F505" s="3">
        <v>6206.2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178"/>
    </row>
    <row r="506" spans="1:15" s="1" customFormat="1" ht="48" x14ac:dyDescent="0.25">
      <c r="A506" s="145" t="s">
        <v>143</v>
      </c>
      <c r="B506" s="149" t="s">
        <v>195</v>
      </c>
      <c r="C506" s="149">
        <v>2023</v>
      </c>
      <c r="D506" s="152" t="s">
        <v>11</v>
      </c>
      <c r="E506" s="3">
        <f t="shared" si="118"/>
        <v>775</v>
      </c>
      <c r="F506" s="3">
        <v>775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178"/>
    </row>
    <row r="507" spans="1:15" s="1" customFormat="1" ht="132" x14ac:dyDescent="0.25">
      <c r="A507" s="145" t="s">
        <v>258</v>
      </c>
      <c r="B507" s="149" t="s">
        <v>257</v>
      </c>
      <c r="C507" s="149" t="s">
        <v>441</v>
      </c>
      <c r="D507" s="152" t="s">
        <v>11</v>
      </c>
      <c r="E507" s="3">
        <f t="shared" si="118"/>
        <v>11167.199999999999</v>
      </c>
      <c r="F507" s="3">
        <v>0</v>
      </c>
      <c r="G507" s="3">
        <v>8635.2999999999993</v>
      </c>
      <c r="H507" s="3">
        <v>3251.1</v>
      </c>
      <c r="I507" s="3">
        <v>2531.9</v>
      </c>
      <c r="J507" s="3">
        <v>2378.4</v>
      </c>
      <c r="K507" s="3">
        <v>0</v>
      </c>
      <c r="L507" s="3">
        <v>0</v>
      </c>
      <c r="M507" s="3">
        <v>0</v>
      </c>
      <c r="N507" s="175"/>
    </row>
    <row r="508" spans="1:15" s="2" customFormat="1" x14ac:dyDescent="0.25">
      <c r="A508" s="208">
        <v>4</v>
      </c>
      <c r="B508" s="171" t="s">
        <v>51</v>
      </c>
      <c r="C508" s="171" t="s">
        <v>6</v>
      </c>
      <c r="D508" s="159" t="s">
        <v>5</v>
      </c>
      <c r="E508" s="3">
        <f>SUM(E509:E512)</f>
        <v>211.60000000000002</v>
      </c>
      <c r="F508" s="3">
        <f>SUM(F509:F512)</f>
        <v>22.1</v>
      </c>
      <c r="G508" s="3">
        <f>SUM(G509:G512)</f>
        <v>40.299999999999997</v>
      </c>
      <c r="H508" s="3">
        <f>SUM(H509:H512)</f>
        <v>28.7</v>
      </c>
      <c r="I508" s="3">
        <f t="shared" ref="I508:M508" si="129">SUM(I509:I512)</f>
        <v>30</v>
      </c>
      <c r="J508" s="3">
        <f>SUM(J509:J512)</f>
        <v>15</v>
      </c>
      <c r="K508" s="3">
        <f t="shared" si="129"/>
        <v>38.4</v>
      </c>
      <c r="L508" s="3">
        <f t="shared" si="129"/>
        <v>38.4</v>
      </c>
      <c r="M508" s="3">
        <f t="shared" si="129"/>
        <v>42.4</v>
      </c>
      <c r="N508" s="171" t="s">
        <v>154</v>
      </c>
      <c r="O508" s="167">
        <f>F508+G508+I508+K508+L508+M508-E508</f>
        <v>0</v>
      </c>
    </row>
    <row r="509" spans="1:15" s="2" customFormat="1" x14ac:dyDescent="0.25">
      <c r="A509" s="208"/>
      <c r="B509" s="171"/>
      <c r="C509" s="171"/>
      <c r="D509" s="159" t="s">
        <v>11</v>
      </c>
      <c r="E509" s="3">
        <f>F509+G509+I509+K509+L509+M509</f>
        <v>211.60000000000002</v>
      </c>
      <c r="F509" s="3">
        <f>F514</f>
        <v>22.1</v>
      </c>
      <c r="G509" s="3">
        <f>G514</f>
        <v>40.299999999999997</v>
      </c>
      <c r="H509" s="3">
        <f>H514</f>
        <v>28.7</v>
      </c>
      <c r="I509" s="3">
        <f t="shared" ref="I509:M509" si="130">I514</f>
        <v>30</v>
      </c>
      <c r="J509" s="3">
        <f>J514</f>
        <v>15</v>
      </c>
      <c r="K509" s="3">
        <f t="shared" si="130"/>
        <v>38.4</v>
      </c>
      <c r="L509" s="3">
        <f t="shared" si="130"/>
        <v>38.4</v>
      </c>
      <c r="M509" s="3">
        <f t="shared" si="130"/>
        <v>42.4</v>
      </c>
      <c r="N509" s="171"/>
    </row>
    <row r="510" spans="1:15" s="2" customFormat="1" x14ac:dyDescent="0.25">
      <c r="A510" s="208"/>
      <c r="B510" s="171"/>
      <c r="C510" s="171"/>
      <c r="D510" s="159" t="s">
        <v>8</v>
      </c>
      <c r="E510" s="3">
        <f t="shared" ref="E510:E522" si="131">F510+G510+I510+K510+L510+M510</f>
        <v>0</v>
      </c>
      <c r="F510" s="3">
        <f t="shared" ref="F510:M512" si="132">F515</f>
        <v>0</v>
      </c>
      <c r="G510" s="3">
        <f t="shared" si="132"/>
        <v>0</v>
      </c>
      <c r="H510" s="3">
        <f t="shared" si="132"/>
        <v>0</v>
      </c>
      <c r="I510" s="3">
        <f t="shared" si="132"/>
        <v>0</v>
      </c>
      <c r="J510" s="3">
        <f t="shared" si="132"/>
        <v>0</v>
      </c>
      <c r="K510" s="3">
        <f t="shared" si="132"/>
        <v>0</v>
      </c>
      <c r="L510" s="3">
        <f t="shared" si="132"/>
        <v>0</v>
      </c>
      <c r="M510" s="3">
        <f t="shared" si="132"/>
        <v>0</v>
      </c>
      <c r="N510" s="171"/>
    </row>
    <row r="511" spans="1:15" s="2" customFormat="1" x14ac:dyDescent="0.25">
      <c r="A511" s="208"/>
      <c r="B511" s="171"/>
      <c r="C511" s="171"/>
      <c r="D511" s="159" t="s">
        <v>9</v>
      </c>
      <c r="E511" s="3">
        <f t="shared" si="131"/>
        <v>0</v>
      </c>
      <c r="F511" s="3">
        <f t="shared" si="132"/>
        <v>0</v>
      </c>
      <c r="G511" s="3">
        <f t="shared" si="132"/>
        <v>0</v>
      </c>
      <c r="H511" s="3">
        <f t="shared" si="132"/>
        <v>0</v>
      </c>
      <c r="I511" s="3">
        <f t="shared" si="132"/>
        <v>0</v>
      </c>
      <c r="J511" s="3">
        <f t="shared" si="132"/>
        <v>0</v>
      </c>
      <c r="K511" s="3">
        <f t="shared" si="132"/>
        <v>0</v>
      </c>
      <c r="L511" s="3">
        <f t="shared" si="132"/>
        <v>0</v>
      </c>
      <c r="M511" s="3">
        <f t="shared" si="132"/>
        <v>0</v>
      </c>
      <c r="N511" s="171"/>
    </row>
    <row r="512" spans="1:15" s="2" customFormat="1" x14ac:dyDescent="0.25">
      <c r="A512" s="208"/>
      <c r="B512" s="171"/>
      <c r="C512" s="171"/>
      <c r="D512" s="159" t="s">
        <v>10</v>
      </c>
      <c r="E512" s="3">
        <f t="shared" si="131"/>
        <v>0</v>
      </c>
      <c r="F512" s="3">
        <f t="shared" si="132"/>
        <v>0</v>
      </c>
      <c r="G512" s="3">
        <f t="shared" si="132"/>
        <v>0</v>
      </c>
      <c r="H512" s="3">
        <f t="shared" si="132"/>
        <v>0</v>
      </c>
      <c r="I512" s="3">
        <f t="shared" si="132"/>
        <v>0</v>
      </c>
      <c r="J512" s="3">
        <f t="shared" si="132"/>
        <v>0</v>
      </c>
      <c r="K512" s="3">
        <f t="shared" si="132"/>
        <v>0</v>
      </c>
      <c r="L512" s="3">
        <f t="shared" si="132"/>
        <v>0</v>
      </c>
      <c r="M512" s="3">
        <f t="shared" si="132"/>
        <v>0</v>
      </c>
      <c r="N512" s="171"/>
    </row>
    <row r="513" spans="1:15" s="1" customFormat="1" ht="22.5" customHeight="1" x14ac:dyDescent="0.25">
      <c r="A513" s="208" t="s">
        <v>22</v>
      </c>
      <c r="B513" s="171" t="s">
        <v>52</v>
      </c>
      <c r="C513" s="171" t="s">
        <v>6</v>
      </c>
      <c r="D513" s="152" t="s">
        <v>5</v>
      </c>
      <c r="E513" s="3">
        <f t="shared" si="131"/>
        <v>211.60000000000002</v>
      </c>
      <c r="F513" s="3">
        <f t="shared" ref="F513:M513" si="133">F514</f>
        <v>22.1</v>
      </c>
      <c r="G513" s="3">
        <f>SUM(G514:G517)</f>
        <v>40.299999999999997</v>
      </c>
      <c r="H513" s="3">
        <f>SUM(H514:H517)</f>
        <v>28.7</v>
      </c>
      <c r="I513" s="3">
        <f t="shared" si="133"/>
        <v>30</v>
      </c>
      <c r="J513" s="3">
        <f>SUM(J514:J517)</f>
        <v>15</v>
      </c>
      <c r="K513" s="3">
        <f t="shared" si="133"/>
        <v>38.4</v>
      </c>
      <c r="L513" s="3">
        <f t="shared" si="133"/>
        <v>38.4</v>
      </c>
      <c r="M513" s="3">
        <f t="shared" si="133"/>
        <v>42.4</v>
      </c>
      <c r="N513" s="171" t="s">
        <v>154</v>
      </c>
    </row>
    <row r="514" spans="1:15" s="1" customFormat="1" x14ac:dyDescent="0.25">
      <c r="A514" s="208"/>
      <c r="B514" s="171"/>
      <c r="C514" s="171"/>
      <c r="D514" s="152" t="s">
        <v>11</v>
      </c>
      <c r="E514" s="3">
        <f t="shared" si="131"/>
        <v>211.60000000000002</v>
      </c>
      <c r="F514" s="3">
        <f>F519</f>
        <v>22.1</v>
      </c>
      <c r="G514" s="3">
        <f t="shared" ref="G514:M514" si="134">G519</f>
        <v>40.299999999999997</v>
      </c>
      <c r="H514" s="3">
        <f t="shared" si="134"/>
        <v>28.7</v>
      </c>
      <c r="I514" s="3">
        <f t="shared" si="134"/>
        <v>30</v>
      </c>
      <c r="J514" s="3">
        <f t="shared" si="134"/>
        <v>15</v>
      </c>
      <c r="K514" s="3">
        <f t="shared" si="134"/>
        <v>38.4</v>
      </c>
      <c r="L514" s="3">
        <f t="shared" si="134"/>
        <v>38.4</v>
      </c>
      <c r="M514" s="3">
        <f t="shared" si="134"/>
        <v>42.4</v>
      </c>
      <c r="N514" s="171"/>
    </row>
    <row r="515" spans="1:15" s="1" customFormat="1" ht="25.5" customHeight="1" x14ac:dyDescent="0.25">
      <c r="A515" s="208"/>
      <c r="B515" s="171"/>
      <c r="C515" s="171"/>
      <c r="D515" s="152" t="s">
        <v>8</v>
      </c>
      <c r="E515" s="3">
        <f t="shared" si="131"/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171"/>
    </row>
    <row r="516" spans="1:15" s="1" customFormat="1" x14ac:dyDescent="0.25">
      <c r="A516" s="208"/>
      <c r="B516" s="171"/>
      <c r="C516" s="171"/>
      <c r="D516" s="152" t="s">
        <v>9</v>
      </c>
      <c r="E516" s="3">
        <f t="shared" si="131"/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171"/>
    </row>
    <row r="517" spans="1:15" s="1" customFormat="1" x14ac:dyDescent="0.25">
      <c r="A517" s="208"/>
      <c r="B517" s="171"/>
      <c r="C517" s="171"/>
      <c r="D517" s="149" t="s">
        <v>10</v>
      </c>
      <c r="E517" s="3">
        <f t="shared" si="131"/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191"/>
    </row>
    <row r="518" spans="1:15" s="1" customFormat="1" ht="31.5" customHeight="1" x14ac:dyDescent="0.25">
      <c r="A518" s="207" t="s">
        <v>53</v>
      </c>
      <c r="B518" s="171" t="s">
        <v>54</v>
      </c>
      <c r="C518" s="171" t="s">
        <v>6</v>
      </c>
      <c r="D518" s="152" t="s">
        <v>5</v>
      </c>
      <c r="E518" s="3">
        <f t="shared" si="131"/>
        <v>211.60000000000002</v>
      </c>
      <c r="F518" s="3">
        <f>SUM(F519:F522)</f>
        <v>22.1</v>
      </c>
      <c r="G518" s="3">
        <f>SUM(G519:G522)</f>
        <v>40.299999999999997</v>
      </c>
      <c r="H518" s="3">
        <v>40.299999999999997</v>
      </c>
      <c r="I518" s="3">
        <f t="shared" ref="I518:M518" si="135">SUM(I519:I522)</f>
        <v>30</v>
      </c>
      <c r="J518" s="3">
        <f t="shared" si="135"/>
        <v>15</v>
      </c>
      <c r="K518" s="3">
        <f t="shared" si="135"/>
        <v>38.4</v>
      </c>
      <c r="L518" s="3">
        <f t="shared" si="135"/>
        <v>38.4</v>
      </c>
      <c r="M518" s="3">
        <f t="shared" si="135"/>
        <v>42.4</v>
      </c>
      <c r="N518" s="171" t="s">
        <v>155</v>
      </c>
    </row>
    <row r="519" spans="1:15" s="1" customFormat="1" ht="31.5" customHeight="1" x14ac:dyDescent="0.25">
      <c r="A519" s="207"/>
      <c r="B519" s="171"/>
      <c r="C519" s="171"/>
      <c r="D519" s="152" t="s">
        <v>11</v>
      </c>
      <c r="E519" s="3">
        <f t="shared" si="131"/>
        <v>211.60000000000002</v>
      </c>
      <c r="F519" s="3">
        <v>22.1</v>
      </c>
      <c r="G519" s="3">
        <v>40.299999999999997</v>
      </c>
      <c r="H519" s="3">
        <v>28.7</v>
      </c>
      <c r="I519" s="3">
        <v>30</v>
      </c>
      <c r="J519" s="3">
        <v>15</v>
      </c>
      <c r="K519" s="3">
        <v>38.4</v>
      </c>
      <c r="L519" s="3">
        <v>38.4</v>
      </c>
      <c r="M519" s="3">
        <v>42.4</v>
      </c>
      <c r="N519" s="171"/>
    </row>
    <row r="520" spans="1:15" s="1" customFormat="1" ht="36" customHeight="1" x14ac:dyDescent="0.25">
      <c r="A520" s="207"/>
      <c r="B520" s="171"/>
      <c r="C520" s="171"/>
      <c r="D520" s="152" t="s">
        <v>8</v>
      </c>
      <c r="E520" s="3">
        <f t="shared" si="131"/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171"/>
    </row>
    <row r="521" spans="1:15" s="1" customFormat="1" ht="33" customHeight="1" x14ac:dyDescent="0.25">
      <c r="A521" s="207"/>
      <c r="B521" s="171"/>
      <c r="C521" s="171"/>
      <c r="D521" s="152" t="s">
        <v>9</v>
      </c>
      <c r="E521" s="3">
        <f t="shared" si="131"/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171"/>
    </row>
    <row r="522" spans="1:15" s="1" customFormat="1" ht="45" customHeight="1" x14ac:dyDescent="0.25">
      <c r="A522" s="207"/>
      <c r="B522" s="171"/>
      <c r="C522" s="171"/>
      <c r="D522" s="149" t="s">
        <v>10</v>
      </c>
      <c r="E522" s="3">
        <f t="shared" si="131"/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171"/>
    </row>
    <row r="523" spans="1:15" s="2" customFormat="1" x14ac:dyDescent="0.25">
      <c r="A523" s="208">
        <v>5</v>
      </c>
      <c r="B523" s="171" t="s">
        <v>201</v>
      </c>
      <c r="C523" s="171" t="s">
        <v>6</v>
      </c>
      <c r="D523" s="159" t="s">
        <v>5</v>
      </c>
      <c r="E523" s="3">
        <f>SUM(E524:E527)</f>
        <v>477241.2</v>
      </c>
      <c r="F523" s="3">
        <v>82379.899999999994</v>
      </c>
      <c r="G523" s="3">
        <f t="shared" ref="G523:M523" si="136">SUM(G524:G527)</f>
        <v>88771.599999999991</v>
      </c>
      <c r="H523" s="3">
        <f t="shared" si="136"/>
        <v>88114.8</v>
      </c>
      <c r="I523" s="3">
        <f t="shared" si="136"/>
        <v>82237</v>
      </c>
      <c r="J523" s="3">
        <f t="shared" si="136"/>
        <v>60385</v>
      </c>
      <c r="K523" s="3">
        <f t="shared" si="136"/>
        <v>73772.100000000006</v>
      </c>
      <c r="L523" s="3">
        <f t="shared" si="136"/>
        <v>73773.100000000006</v>
      </c>
      <c r="M523" s="3">
        <f t="shared" si="136"/>
        <v>76307.5</v>
      </c>
      <c r="N523" s="172" t="s">
        <v>151</v>
      </c>
      <c r="O523" s="167">
        <f>F523+G523+I523+K523+L523+M523-E523</f>
        <v>0</v>
      </c>
    </row>
    <row r="524" spans="1:15" s="2" customFormat="1" x14ac:dyDescent="0.25">
      <c r="A524" s="208"/>
      <c r="B524" s="171"/>
      <c r="C524" s="171"/>
      <c r="D524" s="159" t="s">
        <v>11</v>
      </c>
      <c r="E524" s="3">
        <f>F524+G524+I524+K524+L524+M524</f>
        <v>476927.3</v>
      </c>
      <c r="F524" s="3">
        <v>82332.899999999994</v>
      </c>
      <c r="G524" s="3">
        <f>G529</f>
        <v>88722.4</v>
      </c>
      <c r="H524" s="3">
        <f>H529</f>
        <v>88076.5</v>
      </c>
      <c r="I524" s="3">
        <f t="shared" ref="I524:M524" si="137">I529</f>
        <v>82182</v>
      </c>
      <c r="J524" s="3">
        <f>J529</f>
        <v>60354.6</v>
      </c>
      <c r="K524" s="3">
        <f t="shared" si="137"/>
        <v>73716</v>
      </c>
      <c r="L524" s="3">
        <f t="shared" si="137"/>
        <v>73716</v>
      </c>
      <c r="M524" s="3">
        <f t="shared" si="137"/>
        <v>76258</v>
      </c>
      <c r="N524" s="172"/>
    </row>
    <row r="525" spans="1:15" s="2" customFormat="1" x14ac:dyDescent="0.25">
      <c r="A525" s="208"/>
      <c r="B525" s="171"/>
      <c r="C525" s="171"/>
      <c r="D525" s="159" t="s">
        <v>8</v>
      </c>
      <c r="E525" s="3">
        <f t="shared" ref="E525:E552" si="138">F525+G525+I525+K525+L525+M525</f>
        <v>313.89999999999998</v>
      </c>
      <c r="F525" s="3">
        <f t="shared" ref="F525:M527" si="139">F530</f>
        <v>47</v>
      </c>
      <c r="G525" s="3">
        <f t="shared" si="139"/>
        <v>49.2</v>
      </c>
      <c r="H525" s="3">
        <f t="shared" si="139"/>
        <v>38.299999999999997</v>
      </c>
      <c r="I525" s="3">
        <f t="shared" si="139"/>
        <v>55</v>
      </c>
      <c r="J525" s="3">
        <f t="shared" si="139"/>
        <v>30.4</v>
      </c>
      <c r="K525" s="3">
        <f t="shared" si="139"/>
        <v>56.099999999999994</v>
      </c>
      <c r="L525" s="3">
        <f t="shared" si="139"/>
        <v>57.099999999999994</v>
      </c>
      <c r="M525" s="3">
        <f t="shared" si="139"/>
        <v>49.5</v>
      </c>
      <c r="N525" s="172"/>
    </row>
    <row r="526" spans="1:15" s="2" customFormat="1" x14ac:dyDescent="0.25">
      <c r="A526" s="208"/>
      <c r="B526" s="171"/>
      <c r="C526" s="171"/>
      <c r="D526" s="159" t="s">
        <v>9</v>
      </c>
      <c r="E526" s="3">
        <f t="shared" si="138"/>
        <v>0</v>
      </c>
      <c r="F526" s="3">
        <f t="shared" si="139"/>
        <v>0</v>
      </c>
      <c r="G526" s="3">
        <f t="shared" si="139"/>
        <v>0</v>
      </c>
      <c r="H526" s="3">
        <f t="shared" si="139"/>
        <v>0</v>
      </c>
      <c r="I526" s="3">
        <f t="shared" si="139"/>
        <v>0</v>
      </c>
      <c r="J526" s="3">
        <f t="shared" si="139"/>
        <v>0</v>
      </c>
      <c r="K526" s="3">
        <f t="shared" si="139"/>
        <v>0</v>
      </c>
      <c r="L526" s="3">
        <f t="shared" si="139"/>
        <v>0</v>
      </c>
      <c r="M526" s="3">
        <f t="shared" si="139"/>
        <v>0</v>
      </c>
      <c r="N526" s="172"/>
    </row>
    <row r="527" spans="1:15" s="2" customFormat="1" ht="24.75" customHeight="1" x14ac:dyDescent="0.25">
      <c r="A527" s="208"/>
      <c r="B527" s="171"/>
      <c r="C527" s="171"/>
      <c r="D527" s="159" t="s">
        <v>10</v>
      </c>
      <c r="E527" s="3">
        <f t="shared" si="138"/>
        <v>0</v>
      </c>
      <c r="F527" s="3">
        <f t="shared" si="139"/>
        <v>0</v>
      </c>
      <c r="G527" s="3">
        <f t="shared" si="139"/>
        <v>0</v>
      </c>
      <c r="H527" s="3">
        <f t="shared" si="139"/>
        <v>0</v>
      </c>
      <c r="I527" s="3">
        <f t="shared" si="139"/>
        <v>0</v>
      </c>
      <c r="J527" s="3">
        <f t="shared" si="139"/>
        <v>0</v>
      </c>
      <c r="K527" s="3">
        <f t="shared" si="139"/>
        <v>0</v>
      </c>
      <c r="L527" s="3">
        <f t="shared" si="139"/>
        <v>0</v>
      </c>
      <c r="M527" s="3">
        <f t="shared" si="139"/>
        <v>0</v>
      </c>
      <c r="N527" s="172"/>
    </row>
    <row r="528" spans="1:15" s="1" customFormat="1" x14ac:dyDescent="0.25">
      <c r="A528" s="208" t="s">
        <v>23</v>
      </c>
      <c r="B528" s="171" t="s">
        <v>55</v>
      </c>
      <c r="C528" s="172" t="s">
        <v>6</v>
      </c>
      <c r="D528" s="152" t="s">
        <v>5</v>
      </c>
      <c r="E528" s="3">
        <f t="shared" si="138"/>
        <v>477241.19999999995</v>
      </c>
      <c r="F528" s="3">
        <f>F529+F530</f>
        <v>82379.900000000009</v>
      </c>
      <c r="G528" s="3">
        <f>SUM(G529:G532)</f>
        <v>88771.599999999991</v>
      </c>
      <c r="H528" s="3">
        <f>SUM(H529:H532)</f>
        <v>88114.8</v>
      </c>
      <c r="I528" s="3">
        <f t="shared" ref="I528:M528" si="140">SUM(I529:I532)</f>
        <v>82237</v>
      </c>
      <c r="J528" s="3">
        <f>SUM(J529:J532)</f>
        <v>60385</v>
      </c>
      <c r="K528" s="3">
        <f t="shared" si="140"/>
        <v>73772.100000000006</v>
      </c>
      <c r="L528" s="3">
        <f t="shared" si="140"/>
        <v>73773.100000000006</v>
      </c>
      <c r="M528" s="3">
        <f t="shared" si="140"/>
        <v>76307.5</v>
      </c>
      <c r="N528" s="172" t="s">
        <v>151</v>
      </c>
    </row>
    <row r="529" spans="1:14" s="1" customFormat="1" ht="27.75" customHeight="1" x14ac:dyDescent="0.25">
      <c r="A529" s="208"/>
      <c r="B529" s="171"/>
      <c r="C529" s="172"/>
      <c r="D529" s="152" t="s">
        <v>11</v>
      </c>
      <c r="E529" s="3">
        <f t="shared" si="138"/>
        <v>476927.3</v>
      </c>
      <c r="F529" s="3">
        <f>F534+F539</f>
        <v>82332.900000000009</v>
      </c>
      <c r="G529" s="3">
        <f>G534+G539+G544+G549</f>
        <v>88722.4</v>
      </c>
      <c r="H529" s="3">
        <f>H534+H539+H544+H549</f>
        <v>88076.5</v>
      </c>
      <c r="I529" s="3">
        <f t="shared" ref="I529:M529" si="141">I534+I539+I544+I549</f>
        <v>82182</v>
      </c>
      <c r="J529" s="3">
        <f>J534+J539+J544+J549</f>
        <v>60354.6</v>
      </c>
      <c r="K529" s="3">
        <f t="shared" si="141"/>
        <v>73716</v>
      </c>
      <c r="L529" s="3">
        <f t="shared" si="141"/>
        <v>73716</v>
      </c>
      <c r="M529" s="3">
        <f t="shared" si="141"/>
        <v>76258</v>
      </c>
      <c r="N529" s="172"/>
    </row>
    <row r="530" spans="1:14" s="1" customFormat="1" x14ac:dyDescent="0.25">
      <c r="A530" s="208"/>
      <c r="B530" s="171"/>
      <c r="C530" s="172"/>
      <c r="D530" s="152" t="s">
        <v>8</v>
      </c>
      <c r="E530" s="3">
        <f t="shared" si="138"/>
        <v>313.89999999999998</v>
      </c>
      <c r="F530" s="3">
        <f>F545+F550</f>
        <v>47</v>
      </c>
      <c r="G530" s="3">
        <f t="shared" ref="G530:M532" si="142">G535+G540+G545+G550</f>
        <v>49.2</v>
      </c>
      <c r="H530" s="3">
        <f t="shared" si="142"/>
        <v>38.299999999999997</v>
      </c>
      <c r="I530" s="3">
        <f t="shared" si="142"/>
        <v>55</v>
      </c>
      <c r="J530" s="3">
        <f t="shared" si="142"/>
        <v>30.4</v>
      </c>
      <c r="K530" s="3">
        <f t="shared" si="142"/>
        <v>56.099999999999994</v>
      </c>
      <c r="L530" s="3">
        <f t="shared" si="142"/>
        <v>57.099999999999994</v>
      </c>
      <c r="M530" s="3">
        <f t="shared" si="142"/>
        <v>49.5</v>
      </c>
      <c r="N530" s="172"/>
    </row>
    <row r="531" spans="1:14" s="1" customFormat="1" x14ac:dyDescent="0.25">
      <c r="A531" s="208"/>
      <c r="B531" s="171"/>
      <c r="C531" s="172"/>
      <c r="D531" s="152" t="s">
        <v>9</v>
      </c>
      <c r="E531" s="3">
        <f t="shared" si="138"/>
        <v>0</v>
      </c>
      <c r="F531" s="3">
        <f t="shared" ref="F531:M532" si="143">F536+F541+F546+F551</f>
        <v>0</v>
      </c>
      <c r="G531" s="3">
        <f t="shared" si="143"/>
        <v>0</v>
      </c>
      <c r="H531" s="3">
        <f t="shared" si="142"/>
        <v>0</v>
      </c>
      <c r="I531" s="3">
        <f t="shared" si="143"/>
        <v>0</v>
      </c>
      <c r="J531" s="3">
        <f t="shared" si="142"/>
        <v>0</v>
      </c>
      <c r="K531" s="3">
        <f t="shared" si="143"/>
        <v>0</v>
      </c>
      <c r="L531" s="3">
        <f t="shared" si="143"/>
        <v>0</v>
      </c>
      <c r="M531" s="3">
        <f t="shared" si="143"/>
        <v>0</v>
      </c>
      <c r="N531" s="172"/>
    </row>
    <row r="532" spans="1:14" s="1" customFormat="1" x14ac:dyDescent="0.25">
      <c r="A532" s="208"/>
      <c r="B532" s="171"/>
      <c r="C532" s="172"/>
      <c r="D532" s="152" t="s">
        <v>10</v>
      </c>
      <c r="E532" s="3">
        <f t="shared" si="138"/>
        <v>0</v>
      </c>
      <c r="F532" s="3">
        <f t="shared" si="143"/>
        <v>0</v>
      </c>
      <c r="G532" s="3">
        <f t="shared" si="143"/>
        <v>0</v>
      </c>
      <c r="H532" s="3">
        <f t="shared" si="142"/>
        <v>0</v>
      </c>
      <c r="I532" s="3">
        <f t="shared" si="143"/>
        <v>0</v>
      </c>
      <c r="J532" s="3">
        <f t="shared" si="142"/>
        <v>0</v>
      </c>
      <c r="K532" s="3">
        <f t="shared" si="143"/>
        <v>0</v>
      </c>
      <c r="L532" s="3">
        <f t="shared" si="143"/>
        <v>0</v>
      </c>
      <c r="M532" s="3">
        <f t="shared" si="143"/>
        <v>0</v>
      </c>
      <c r="N532" s="172"/>
    </row>
    <row r="533" spans="1:14" s="1" customFormat="1" ht="12.75" customHeight="1" x14ac:dyDescent="0.25">
      <c r="A533" s="207" t="s">
        <v>56</v>
      </c>
      <c r="B533" s="171" t="s">
        <v>74</v>
      </c>
      <c r="C533" s="171" t="s">
        <v>6</v>
      </c>
      <c r="D533" s="152" t="s">
        <v>5</v>
      </c>
      <c r="E533" s="4">
        <f t="shared" si="138"/>
        <v>467703</v>
      </c>
      <c r="F533" s="4">
        <v>81105.3</v>
      </c>
      <c r="G533" s="4">
        <f t="shared" ref="G533:M533" si="144">SUM(G534:G537)</f>
        <v>87426.7</v>
      </c>
      <c r="H533" s="4">
        <f t="shared" si="144"/>
        <v>86839.3</v>
      </c>
      <c r="I533" s="4">
        <f t="shared" si="144"/>
        <v>80776</v>
      </c>
      <c r="J533" s="4">
        <f t="shared" ref="J533" si="145">SUM(J534:J537)</f>
        <v>59334.1</v>
      </c>
      <c r="K533" s="4">
        <f t="shared" si="144"/>
        <v>71569</v>
      </c>
      <c r="L533" s="4">
        <f t="shared" si="144"/>
        <v>71569</v>
      </c>
      <c r="M533" s="4">
        <f t="shared" si="144"/>
        <v>75257</v>
      </c>
      <c r="N533" s="171" t="s">
        <v>151</v>
      </c>
    </row>
    <row r="534" spans="1:14" s="1" customFormat="1" ht="12.75" customHeight="1" x14ac:dyDescent="0.25">
      <c r="A534" s="207"/>
      <c r="B534" s="171"/>
      <c r="C534" s="171"/>
      <c r="D534" s="152" t="s">
        <v>11</v>
      </c>
      <c r="E534" s="4">
        <f t="shared" si="138"/>
        <v>467703</v>
      </c>
      <c r="F534" s="4">
        <v>81105.3</v>
      </c>
      <c r="G534" s="4">
        <v>87426.7</v>
      </c>
      <c r="H534" s="4">
        <v>86839.3</v>
      </c>
      <c r="I534" s="4">
        <v>80776</v>
      </c>
      <c r="J534" s="4">
        <v>59334.1</v>
      </c>
      <c r="K534" s="4">
        <v>71569</v>
      </c>
      <c r="L534" s="4">
        <v>71569</v>
      </c>
      <c r="M534" s="4">
        <v>75257</v>
      </c>
      <c r="N534" s="171"/>
    </row>
    <row r="535" spans="1:14" s="1" customFormat="1" ht="12" customHeight="1" x14ac:dyDescent="0.25">
      <c r="A535" s="207"/>
      <c r="B535" s="171"/>
      <c r="C535" s="171"/>
      <c r="D535" s="152" t="s">
        <v>8</v>
      </c>
      <c r="E535" s="4">
        <f t="shared" si="138"/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171"/>
    </row>
    <row r="536" spans="1:14" s="1" customFormat="1" ht="9" customHeight="1" x14ac:dyDescent="0.25">
      <c r="A536" s="207"/>
      <c r="B536" s="171"/>
      <c r="C536" s="171"/>
      <c r="D536" s="152" t="s">
        <v>9</v>
      </c>
      <c r="E536" s="4">
        <f t="shared" si="138"/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171"/>
    </row>
    <row r="537" spans="1:14" s="1" customFormat="1" ht="9" customHeight="1" x14ac:dyDescent="0.25">
      <c r="A537" s="207"/>
      <c r="B537" s="171"/>
      <c r="C537" s="171"/>
      <c r="D537" s="149" t="s">
        <v>10</v>
      </c>
      <c r="E537" s="4">
        <f t="shared" si="138"/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171"/>
    </row>
    <row r="538" spans="1:14" s="1" customFormat="1" x14ac:dyDescent="0.25">
      <c r="A538" s="207" t="s">
        <v>57</v>
      </c>
      <c r="B538" s="171" t="s">
        <v>75</v>
      </c>
      <c r="C538" s="171" t="s">
        <v>6</v>
      </c>
      <c r="D538" s="152" t="s">
        <v>5</v>
      </c>
      <c r="E538" s="4">
        <f t="shared" si="138"/>
        <v>9224.2999999999993</v>
      </c>
      <c r="F538" s="4">
        <f>SUM(F539:F542)</f>
        <v>1227.5999999999999</v>
      </c>
      <c r="G538" s="4">
        <f t="shared" ref="G538:M538" si="146">SUM(G539:G542)</f>
        <v>1295.7</v>
      </c>
      <c r="H538" s="4">
        <f t="shared" si="146"/>
        <v>1237.2</v>
      </c>
      <c r="I538" s="4">
        <f t="shared" si="146"/>
        <v>1406</v>
      </c>
      <c r="J538" s="4">
        <f t="shared" si="146"/>
        <v>1020.5</v>
      </c>
      <c r="K538" s="4">
        <f t="shared" si="146"/>
        <v>2147</v>
      </c>
      <c r="L538" s="4">
        <f t="shared" si="146"/>
        <v>2147</v>
      </c>
      <c r="M538" s="4">
        <f t="shared" si="146"/>
        <v>1001</v>
      </c>
      <c r="N538" s="171" t="s">
        <v>151</v>
      </c>
    </row>
    <row r="539" spans="1:14" s="1" customFormat="1" x14ac:dyDescent="0.25">
      <c r="A539" s="207"/>
      <c r="B539" s="171"/>
      <c r="C539" s="171"/>
      <c r="D539" s="152" t="s">
        <v>11</v>
      </c>
      <c r="E539" s="4">
        <f t="shared" si="138"/>
        <v>9224.2999999999993</v>
      </c>
      <c r="F539" s="4">
        <v>1227.5999999999999</v>
      </c>
      <c r="G539" s="4">
        <v>1295.7</v>
      </c>
      <c r="H539" s="4">
        <v>1237.2</v>
      </c>
      <c r="I539" s="4">
        <v>1406</v>
      </c>
      <c r="J539" s="4">
        <v>1020.5</v>
      </c>
      <c r="K539" s="4">
        <v>2147</v>
      </c>
      <c r="L539" s="4">
        <v>2147</v>
      </c>
      <c r="M539" s="4">
        <v>1001</v>
      </c>
      <c r="N539" s="171"/>
    </row>
    <row r="540" spans="1:14" s="1" customFormat="1" x14ac:dyDescent="0.25">
      <c r="A540" s="207"/>
      <c r="B540" s="171"/>
      <c r="C540" s="171"/>
      <c r="D540" s="152" t="s">
        <v>8</v>
      </c>
      <c r="E540" s="3">
        <f t="shared" si="138"/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171"/>
    </row>
    <row r="541" spans="1:14" s="1" customFormat="1" x14ac:dyDescent="0.25">
      <c r="A541" s="207"/>
      <c r="B541" s="171"/>
      <c r="C541" s="171"/>
      <c r="D541" s="152" t="s">
        <v>9</v>
      </c>
      <c r="E541" s="3">
        <f t="shared" si="138"/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171"/>
    </row>
    <row r="542" spans="1:14" s="1" customFormat="1" x14ac:dyDescent="0.25">
      <c r="A542" s="207"/>
      <c r="B542" s="171"/>
      <c r="C542" s="171"/>
      <c r="D542" s="149" t="s">
        <v>10</v>
      </c>
      <c r="E542" s="3">
        <f t="shared" si="138"/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171"/>
    </row>
    <row r="543" spans="1:14" s="1" customFormat="1" x14ac:dyDescent="0.25">
      <c r="A543" s="207" t="s">
        <v>58</v>
      </c>
      <c r="B543" s="171" t="s">
        <v>76</v>
      </c>
      <c r="C543" s="171" t="s">
        <v>6</v>
      </c>
      <c r="D543" s="152" t="s">
        <v>5</v>
      </c>
      <c r="E543" s="3">
        <f t="shared" si="138"/>
        <v>181</v>
      </c>
      <c r="F543" s="3">
        <f>SUM(F544:F547)</f>
        <v>29.2</v>
      </c>
      <c r="G543" s="3">
        <f t="shared" ref="G543:M543" si="147">SUM(G544:G547)</f>
        <v>30.4</v>
      </c>
      <c r="H543" s="3">
        <f t="shared" si="147"/>
        <v>30.4</v>
      </c>
      <c r="I543" s="3">
        <f t="shared" si="147"/>
        <v>30.4</v>
      </c>
      <c r="J543" s="3">
        <f t="shared" si="147"/>
        <v>30.4</v>
      </c>
      <c r="K543" s="3">
        <f t="shared" si="147"/>
        <v>30.4</v>
      </c>
      <c r="L543" s="3">
        <f t="shared" si="147"/>
        <v>30.4</v>
      </c>
      <c r="M543" s="3">
        <f t="shared" si="147"/>
        <v>30.2</v>
      </c>
      <c r="N543" s="171" t="s">
        <v>151</v>
      </c>
    </row>
    <row r="544" spans="1:14" s="1" customFormat="1" x14ac:dyDescent="0.25">
      <c r="A544" s="207"/>
      <c r="B544" s="171"/>
      <c r="C544" s="171"/>
      <c r="D544" s="152" t="s">
        <v>11</v>
      </c>
      <c r="E544" s="3">
        <f t="shared" si="138"/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171"/>
    </row>
    <row r="545" spans="1:14" s="1" customFormat="1" x14ac:dyDescent="0.25">
      <c r="A545" s="207"/>
      <c r="B545" s="171"/>
      <c r="C545" s="171"/>
      <c r="D545" s="152" t="s">
        <v>8</v>
      </c>
      <c r="E545" s="3">
        <f t="shared" si="138"/>
        <v>181</v>
      </c>
      <c r="F545" s="3">
        <v>29.2</v>
      </c>
      <c r="G545" s="3">
        <v>30.4</v>
      </c>
      <c r="H545" s="3">
        <v>30.4</v>
      </c>
      <c r="I545" s="3">
        <v>30.4</v>
      </c>
      <c r="J545" s="3">
        <v>30.4</v>
      </c>
      <c r="K545" s="3">
        <v>30.4</v>
      </c>
      <c r="L545" s="3">
        <v>30.4</v>
      </c>
      <c r="M545" s="3">
        <v>30.2</v>
      </c>
      <c r="N545" s="171"/>
    </row>
    <row r="546" spans="1:14" s="1" customFormat="1" x14ac:dyDescent="0.25">
      <c r="A546" s="207"/>
      <c r="B546" s="171"/>
      <c r="C546" s="171"/>
      <c r="D546" s="152" t="s">
        <v>9</v>
      </c>
      <c r="E546" s="3">
        <f t="shared" si="138"/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171"/>
    </row>
    <row r="547" spans="1:14" s="1" customFormat="1" ht="21.75" customHeight="1" x14ac:dyDescent="0.25">
      <c r="A547" s="207"/>
      <c r="B547" s="171"/>
      <c r="C547" s="171"/>
      <c r="D547" s="149" t="s">
        <v>10</v>
      </c>
      <c r="E547" s="3">
        <f t="shared" si="138"/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171"/>
    </row>
    <row r="548" spans="1:14" s="1" customFormat="1" x14ac:dyDescent="0.25">
      <c r="A548" s="207" t="s">
        <v>59</v>
      </c>
      <c r="B548" s="171" t="s">
        <v>77</v>
      </c>
      <c r="C548" s="171" t="s">
        <v>6</v>
      </c>
      <c r="D548" s="152" t="s">
        <v>5</v>
      </c>
      <c r="E548" s="3">
        <f t="shared" si="138"/>
        <v>132.9</v>
      </c>
      <c r="F548" s="3">
        <f>SUM(F549:F552)</f>
        <v>17.8</v>
      </c>
      <c r="G548" s="3">
        <f t="shared" ref="G548:M548" si="148">SUM(G549:G552)</f>
        <v>18.8</v>
      </c>
      <c r="H548" s="3">
        <f t="shared" si="148"/>
        <v>7.9</v>
      </c>
      <c r="I548" s="3">
        <f t="shared" si="148"/>
        <v>24.6</v>
      </c>
      <c r="J548" s="3">
        <f t="shared" si="148"/>
        <v>0</v>
      </c>
      <c r="K548" s="3">
        <f t="shared" si="148"/>
        <v>25.7</v>
      </c>
      <c r="L548" s="3">
        <f t="shared" si="148"/>
        <v>26.7</v>
      </c>
      <c r="M548" s="3">
        <f t="shared" si="148"/>
        <v>19.3</v>
      </c>
      <c r="N548" s="171" t="s">
        <v>151</v>
      </c>
    </row>
    <row r="549" spans="1:14" s="1" customFormat="1" x14ac:dyDescent="0.25">
      <c r="A549" s="207"/>
      <c r="B549" s="171"/>
      <c r="C549" s="171"/>
      <c r="D549" s="152" t="s">
        <v>11</v>
      </c>
      <c r="E549" s="3">
        <f t="shared" si="138"/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171"/>
    </row>
    <row r="550" spans="1:14" s="1" customFormat="1" x14ac:dyDescent="0.25">
      <c r="A550" s="207"/>
      <c r="B550" s="171"/>
      <c r="C550" s="171"/>
      <c r="D550" s="152" t="s">
        <v>8</v>
      </c>
      <c r="E550" s="3">
        <f t="shared" si="138"/>
        <v>132.9</v>
      </c>
      <c r="F550" s="3">
        <v>17.8</v>
      </c>
      <c r="G550" s="3">
        <v>18.8</v>
      </c>
      <c r="H550" s="3">
        <v>7.9</v>
      </c>
      <c r="I550" s="3">
        <v>24.6</v>
      </c>
      <c r="J550" s="3">
        <v>0</v>
      </c>
      <c r="K550" s="3">
        <v>25.7</v>
      </c>
      <c r="L550" s="3">
        <v>26.7</v>
      </c>
      <c r="M550" s="3">
        <v>19.3</v>
      </c>
      <c r="N550" s="171"/>
    </row>
    <row r="551" spans="1:14" s="1" customFormat="1" x14ac:dyDescent="0.25">
      <c r="A551" s="207"/>
      <c r="B551" s="171"/>
      <c r="C551" s="171"/>
      <c r="D551" s="152" t="s">
        <v>9</v>
      </c>
      <c r="E551" s="3">
        <f t="shared" si="138"/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171"/>
    </row>
    <row r="552" spans="1:14" s="1" customFormat="1" x14ac:dyDescent="0.25">
      <c r="A552" s="207"/>
      <c r="B552" s="171"/>
      <c r="C552" s="171"/>
      <c r="D552" s="149" t="s">
        <v>10</v>
      </c>
      <c r="E552" s="3">
        <f t="shared" si="138"/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171"/>
    </row>
  </sheetData>
  <mergeCells count="340">
    <mergeCell ref="A543:A547"/>
    <mergeCell ref="B543:B547"/>
    <mergeCell ref="C543:C547"/>
    <mergeCell ref="N543:N547"/>
    <mergeCell ref="A523:A527"/>
    <mergeCell ref="B523:B527"/>
    <mergeCell ref="C523:C527"/>
    <mergeCell ref="N523:N527"/>
    <mergeCell ref="A548:A552"/>
    <mergeCell ref="B548:B552"/>
    <mergeCell ref="C548:C552"/>
    <mergeCell ref="N548:N552"/>
    <mergeCell ref="A528:A532"/>
    <mergeCell ref="B528:B532"/>
    <mergeCell ref="C528:C532"/>
    <mergeCell ref="N528:N532"/>
    <mergeCell ref="A533:A537"/>
    <mergeCell ref="B533:B537"/>
    <mergeCell ref="C533:C537"/>
    <mergeCell ref="N533:N537"/>
    <mergeCell ref="A538:A542"/>
    <mergeCell ref="B538:B542"/>
    <mergeCell ref="C538:C542"/>
    <mergeCell ref="N538:N542"/>
    <mergeCell ref="A508:A512"/>
    <mergeCell ref="B508:B512"/>
    <mergeCell ref="C508:C512"/>
    <mergeCell ref="N508:N512"/>
    <mergeCell ref="A513:A517"/>
    <mergeCell ref="B513:B517"/>
    <mergeCell ref="C513:C517"/>
    <mergeCell ref="N513:N517"/>
    <mergeCell ref="A518:A522"/>
    <mergeCell ref="B518:B522"/>
    <mergeCell ref="C518:C522"/>
    <mergeCell ref="N518:N522"/>
    <mergeCell ref="A487:A491"/>
    <mergeCell ref="B487:B491"/>
    <mergeCell ref="C487:C491"/>
    <mergeCell ref="N487:N491"/>
    <mergeCell ref="A492:A496"/>
    <mergeCell ref="B492:B496"/>
    <mergeCell ref="C492:C496"/>
    <mergeCell ref="N492:N507"/>
    <mergeCell ref="A500:A504"/>
    <mergeCell ref="B500:B504"/>
    <mergeCell ref="C500:C504"/>
    <mergeCell ref="A456:A460"/>
    <mergeCell ref="B456:B460"/>
    <mergeCell ref="C456:C460"/>
    <mergeCell ref="N456:N460"/>
    <mergeCell ref="A461:A465"/>
    <mergeCell ref="B461:B465"/>
    <mergeCell ref="C461:C465"/>
    <mergeCell ref="N461:N465"/>
    <mergeCell ref="A466:A470"/>
    <mergeCell ref="B466:B470"/>
    <mergeCell ref="C466:C470"/>
    <mergeCell ref="N466:N486"/>
    <mergeCell ref="A477:A481"/>
    <mergeCell ref="B477:B481"/>
    <mergeCell ref="C477:C481"/>
    <mergeCell ref="A441:A445"/>
    <mergeCell ref="B441:B445"/>
    <mergeCell ref="C441:C445"/>
    <mergeCell ref="N441:N445"/>
    <mergeCell ref="A446:A450"/>
    <mergeCell ref="B446:B450"/>
    <mergeCell ref="C446:C450"/>
    <mergeCell ref="N446:N450"/>
    <mergeCell ref="A451:A455"/>
    <mergeCell ref="B451:B455"/>
    <mergeCell ref="C451:C455"/>
    <mergeCell ref="N451:N455"/>
    <mergeCell ref="A426:A430"/>
    <mergeCell ref="B426:B430"/>
    <mergeCell ref="C426:C430"/>
    <mergeCell ref="N426:N430"/>
    <mergeCell ref="A431:A435"/>
    <mergeCell ref="B431:B435"/>
    <mergeCell ref="C431:C435"/>
    <mergeCell ref="N431:N435"/>
    <mergeCell ref="A436:A440"/>
    <mergeCell ref="B436:B440"/>
    <mergeCell ref="C436:C440"/>
    <mergeCell ref="N436:N440"/>
    <mergeCell ref="A369:A373"/>
    <mergeCell ref="B369:B373"/>
    <mergeCell ref="C369:C373"/>
    <mergeCell ref="N369:N374"/>
    <mergeCell ref="A375:A379"/>
    <mergeCell ref="B375:B379"/>
    <mergeCell ref="C375:C379"/>
    <mergeCell ref="N375:N379"/>
    <mergeCell ref="A380:A384"/>
    <mergeCell ref="B380:B384"/>
    <mergeCell ref="C380:C384"/>
    <mergeCell ref="N380:N384"/>
    <mergeCell ref="A331:A335"/>
    <mergeCell ref="B331:B335"/>
    <mergeCell ref="C331:C335"/>
    <mergeCell ref="N331:N335"/>
    <mergeCell ref="A336:A340"/>
    <mergeCell ref="B336:B340"/>
    <mergeCell ref="C336:C340"/>
    <mergeCell ref="N336:N368"/>
    <mergeCell ref="A341:A345"/>
    <mergeCell ref="B341:B345"/>
    <mergeCell ref="C341:C345"/>
    <mergeCell ref="A355:A359"/>
    <mergeCell ref="B355:B359"/>
    <mergeCell ref="C355:C359"/>
    <mergeCell ref="A316:A320"/>
    <mergeCell ref="B316:B320"/>
    <mergeCell ref="C316:C320"/>
    <mergeCell ref="N316:N320"/>
    <mergeCell ref="A321:A325"/>
    <mergeCell ref="B321:B325"/>
    <mergeCell ref="C321:C325"/>
    <mergeCell ref="N321:N325"/>
    <mergeCell ref="A326:A330"/>
    <mergeCell ref="B326:B330"/>
    <mergeCell ref="C326:C330"/>
    <mergeCell ref="N326:N330"/>
    <mergeCell ref="N296:N300"/>
    <mergeCell ref="A301:A305"/>
    <mergeCell ref="B301:B305"/>
    <mergeCell ref="C301:C305"/>
    <mergeCell ref="N301:N310"/>
    <mergeCell ref="A306:A310"/>
    <mergeCell ref="B306:B310"/>
    <mergeCell ref="C306:C310"/>
    <mergeCell ref="A311:A315"/>
    <mergeCell ref="B311:B315"/>
    <mergeCell ref="C311:C315"/>
    <mergeCell ref="N311:N315"/>
    <mergeCell ref="C273:C290"/>
    <mergeCell ref="D273:D290"/>
    <mergeCell ref="E273:E290"/>
    <mergeCell ref="F273:F290"/>
    <mergeCell ref="G273:G290"/>
    <mergeCell ref="H273:H290"/>
    <mergeCell ref="I273:I290"/>
    <mergeCell ref="J273:J290"/>
    <mergeCell ref="K273:K290"/>
    <mergeCell ref="A240:A244"/>
    <mergeCell ref="B240:B244"/>
    <mergeCell ref="C240:C244"/>
    <mergeCell ref="N240:N244"/>
    <mergeCell ref="A245:A249"/>
    <mergeCell ref="B245:B249"/>
    <mergeCell ref="C245:C249"/>
    <mergeCell ref="N245:N290"/>
    <mergeCell ref="A250:A267"/>
    <mergeCell ref="C250:C267"/>
    <mergeCell ref="D250:D267"/>
    <mergeCell ref="E250:E267"/>
    <mergeCell ref="F250:F267"/>
    <mergeCell ref="G250:G267"/>
    <mergeCell ref="H250:H267"/>
    <mergeCell ref="I250:I267"/>
    <mergeCell ref="J250:J267"/>
    <mergeCell ref="K250:K267"/>
    <mergeCell ref="L250:L267"/>
    <mergeCell ref="M250:M267"/>
    <mergeCell ref="A268:A272"/>
    <mergeCell ref="B268:B272"/>
    <mergeCell ref="C268:C272"/>
    <mergeCell ref="A273:A290"/>
    <mergeCell ref="A198:A202"/>
    <mergeCell ref="B198:B202"/>
    <mergeCell ref="C198:C202"/>
    <mergeCell ref="N198:N205"/>
    <mergeCell ref="A206:A210"/>
    <mergeCell ref="B206:B210"/>
    <mergeCell ref="C206:C210"/>
    <mergeCell ref="N206:N217"/>
    <mergeCell ref="A218:A222"/>
    <mergeCell ref="B218:B222"/>
    <mergeCell ref="C218:C222"/>
    <mergeCell ref="A180:A184"/>
    <mergeCell ref="B180:B184"/>
    <mergeCell ref="C180:C184"/>
    <mergeCell ref="N180:N184"/>
    <mergeCell ref="N185:N188"/>
    <mergeCell ref="A189:A193"/>
    <mergeCell ref="B189:B193"/>
    <mergeCell ref="C189:C193"/>
    <mergeCell ref="N189:N193"/>
    <mergeCell ref="A136:A140"/>
    <mergeCell ref="B136:B140"/>
    <mergeCell ref="C136:C140"/>
    <mergeCell ref="N136:N141"/>
    <mergeCell ref="N147:N151"/>
    <mergeCell ref="N152:N176"/>
    <mergeCell ref="A162:A166"/>
    <mergeCell ref="B162:B166"/>
    <mergeCell ref="C162:C166"/>
    <mergeCell ref="A171:A175"/>
    <mergeCell ref="B171:B175"/>
    <mergeCell ref="C171:C175"/>
    <mergeCell ref="A28:A32"/>
    <mergeCell ref="B28:B32"/>
    <mergeCell ref="C28:C32"/>
    <mergeCell ref="N28:N32"/>
    <mergeCell ref="N112:N125"/>
    <mergeCell ref="A126:A130"/>
    <mergeCell ref="B126:B130"/>
    <mergeCell ref="C126:C130"/>
    <mergeCell ref="N126:N135"/>
    <mergeCell ref="A100:A104"/>
    <mergeCell ref="A84:A88"/>
    <mergeCell ref="B84:B88"/>
    <mergeCell ref="C84:C88"/>
    <mergeCell ref="C106:C110"/>
    <mergeCell ref="A92:A96"/>
    <mergeCell ref="B92:B96"/>
    <mergeCell ref="C92:C96"/>
    <mergeCell ref="A73:A77"/>
    <mergeCell ref="B73:B77"/>
    <mergeCell ref="C73:C77"/>
    <mergeCell ref="A79:A83"/>
    <mergeCell ref="B79:B83"/>
    <mergeCell ref="C79:C83"/>
    <mergeCell ref="A63:A67"/>
    <mergeCell ref="A385:A389"/>
    <mergeCell ref="B385:B389"/>
    <mergeCell ref="C385:C389"/>
    <mergeCell ref="N385:N389"/>
    <mergeCell ref="A390:A394"/>
    <mergeCell ref="B390:B394"/>
    <mergeCell ref="C390:C394"/>
    <mergeCell ref="N390:N394"/>
    <mergeCell ref="A396:A400"/>
    <mergeCell ref="B396:B400"/>
    <mergeCell ref="C396:C400"/>
    <mergeCell ref="N396:N425"/>
    <mergeCell ref="A406:A410"/>
    <mergeCell ref="B406:B410"/>
    <mergeCell ref="C406:C410"/>
    <mergeCell ref="A416:A420"/>
    <mergeCell ref="B416:B420"/>
    <mergeCell ref="C416:C420"/>
    <mergeCell ref="A421:A425"/>
    <mergeCell ref="B421:B425"/>
    <mergeCell ref="C421:C425"/>
    <mergeCell ref="A229:A233"/>
    <mergeCell ref="B229:B233"/>
    <mergeCell ref="C229:C233"/>
    <mergeCell ref="N229:N233"/>
    <mergeCell ref="A234:A238"/>
    <mergeCell ref="B234:B238"/>
    <mergeCell ref="C234:C238"/>
    <mergeCell ref="N234:N238"/>
    <mergeCell ref="B112:B116"/>
    <mergeCell ref="C112:C116"/>
    <mergeCell ref="N142:N146"/>
    <mergeCell ref="A157:A161"/>
    <mergeCell ref="B157:B161"/>
    <mergeCell ref="C157:C161"/>
    <mergeCell ref="A142:A146"/>
    <mergeCell ref="B142:B146"/>
    <mergeCell ref="C142:C146"/>
    <mergeCell ref="A147:A151"/>
    <mergeCell ref="B147:B151"/>
    <mergeCell ref="C147:C151"/>
    <mergeCell ref="A152:A156"/>
    <mergeCell ref="B152:B156"/>
    <mergeCell ref="C152:C156"/>
    <mergeCell ref="A112:A116"/>
    <mergeCell ref="A291:A295"/>
    <mergeCell ref="B291:B295"/>
    <mergeCell ref="C291:C295"/>
    <mergeCell ref="N291:N295"/>
    <mergeCell ref="A296:A300"/>
    <mergeCell ref="B296:B300"/>
    <mergeCell ref="C296:C300"/>
    <mergeCell ref="N33:N37"/>
    <mergeCell ref="N38:N47"/>
    <mergeCell ref="N48:N57"/>
    <mergeCell ref="N58:N72"/>
    <mergeCell ref="N73:N78"/>
    <mergeCell ref="N79:N83"/>
    <mergeCell ref="N84:N99"/>
    <mergeCell ref="N100:N105"/>
    <mergeCell ref="N106:N111"/>
    <mergeCell ref="N177:N179"/>
    <mergeCell ref="N194:N197"/>
    <mergeCell ref="L273:L290"/>
    <mergeCell ref="M273:M290"/>
    <mergeCell ref="B100:B104"/>
    <mergeCell ref="C100:C104"/>
    <mergeCell ref="A106:A110"/>
    <mergeCell ref="B106:B110"/>
    <mergeCell ref="B63:B67"/>
    <mergeCell ref="C63:C67"/>
    <mergeCell ref="A68:A72"/>
    <mergeCell ref="B68:B72"/>
    <mergeCell ref="C68:C72"/>
    <mergeCell ref="A53:A57"/>
    <mergeCell ref="B53:B57"/>
    <mergeCell ref="C53:C57"/>
    <mergeCell ref="A58:A62"/>
    <mergeCell ref="B58:B62"/>
    <mergeCell ref="C58:C62"/>
    <mergeCell ref="A43:A47"/>
    <mergeCell ref="B43:B47"/>
    <mergeCell ref="C43:C47"/>
    <mergeCell ref="A48:A52"/>
    <mergeCell ref="B48:B52"/>
    <mergeCell ref="C48:C52"/>
    <mergeCell ref="A33:A37"/>
    <mergeCell ref="B33:B37"/>
    <mergeCell ref="C33:C37"/>
    <mergeCell ref="A38:A42"/>
    <mergeCell ref="B38:B42"/>
    <mergeCell ref="C38:C42"/>
    <mergeCell ref="A23:A27"/>
    <mergeCell ref="B23:B27"/>
    <mergeCell ref="C23:C27"/>
    <mergeCell ref="N23:N27"/>
    <mergeCell ref="A13:A17"/>
    <mergeCell ref="B13:B17"/>
    <mergeCell ref="C13:C17"/>
    <mergeCell ref="N13:N17"/>
    <mergeCell ref="A18:A22"/>
    <mergeCell ref="B18:B22"/>
    <mergeCell ref="C18:C22"/>
    <mergeCell ref="N18:N22"/>
    <mergeCell ref="I1:N2"/>
    <mergeCell ref="B3:N3"/>
    <mergeCell ref="A5:A6"/>
    <mergeCell ref="B5:B6"/>
    <mergeCell ref="C5:C6"/>
    <mergeCell ref="D5:M5"/>
    <mergeCell ref="N5:N6"/>
    <mergeCell ref="A8:A12"/>
    <mergeCell ref="B8:B12"/>
    <mergeCell ref="C8:C12"/>
    <mergeCell ref="N8:N1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подпрограмма 1</vt:lpstr>
      <vt:lpstr>подпрограмма 2</vt:lpstr>
      <vt:lpstr>подпрограмма 3</vt:lpstr>
      <vt:lpstr>РАСШИФРОВКА</vt:lpstr>
      <vt:lpstr>подпрограмма 4</vt:lpstr>
      <vt:lpstr>подпрограмма 5</vt:lpstr>
      <vt:lpstr>свод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4'!Заголовки_для_печати</vt:lpstr>
      <vt:lpstr>'подпрограмма 5'!Заголовки_для_печати</vt:lpstr>
      <vt:lpstr>РАСШИФРОВКА!Заголовки_для_печати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  <vt:lpstr>'подпрограмма 4'!Область_печати</vt:lpstr>
      <vt:lpstr>'подпрограмма 5'!Область_печати</vt:lpstr>
      <vt:lpstr>РАСШИФРОВКА!Область_печати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Жудикова Елена Юрьевна</dc:creator>
  <cp:lastModifiedBy>Жудикова Елена Юрьевна</cp:lastModifiedBy>
  <cp:lastPrinted>2025-01-10T08:48:31Z</cp:lastPrinted>
  <dcterms:created xsi:type="dcterms:W3CDTF">2022-11-03T07:47:46Z</dcterms:created>
  <dcterms:modified xsi:type="dcterms:W3CDTF">2025-12-25T07:35:41Z</dcterms:modified>
</cp:coreProperties>
</file>