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9040" windowHeight="15840"/>
  </bookViews>
  <sheets>
    <sheet name="Основной отчет" sheetId="1" r:id="rId1"/>
    <sheet name="Показатели" sheetId="2" r:id="rId2"/>
    <sheet name="Финансовая поддержка" sheetId="3" r:id="rId3"/>
    <sheet name="Оценка эффективности" sheetId="4" r:id="rId4"/>
  </sheets>
  <definedNames>
    <definedName name="_ftn1" localSheetId="0">'Основной отчет'!$C$9</definedName>
    <definedName name="_ftn2" localSheetId="0">'Основной отчет'!$C$10</definedName>
    <definedName name="_ftnref1" localSheetId="0">'Основной отчет'!$D$6</definedName>
    <definedName name="_ftnref2" localSheetId="0">'Основной отчет'!$E$6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2" l="1"/>
  <c r="H16" i="2"/>
  <c r="N15" i="2"/>
  <c r="I15" i="2"/>
  <c r="I22" i="2"/>
  <c r="H20" i="2"/>
  <c r="H22" i="2"/>
  <c r="N20" i="2"/>
  <c r="M20" i="2"/>
  <c r="E18" i="1" l="1"/>
  <c r="E19" i="1"/>
  <c r="E28" i="1"/>
  <c r="D28" i="1"/>
  <c r="E29" i="1"/>
  <c r="D29" i="1"/>
  <c r="E31" i="1"/>
  <c r="E30" i="1"/>
  <c r="D30" i="1"/>
  <c r="D31" i="1"/>
  <c r="D67" i="1"/>
  <c r="E67" i="1"/>
  <c r="F68" i="1"/>
  <c r="I23" i="1" l="1"/>
  <c r="E14" i="1" l="1"/>
  <c r="D14" i="1" l="1"/>
  <c r="D17" i="1" l="1"/>
  <c r="E17" i="1" l="1"/>
  <c r="D24" i="1"/>
  <c r="F33" i="1" l="1"/>
  <c r="E37" i="1"/>
  <c r="D37" i="1"/>
  <c r="F58" i="1"/>
  <c r="F57" i="1"/>
  <c r="F69" i="1"/>
  <c r="F67" i="1"/>
  <c r="D132" i="1" l="1"/>
  <c r="I8" i="2" l="1"/>
  <c r="E127" i="1" l="1"/>
  <c r="E7" i="4" l="1"/>
  <c r="E6" i="4"/>
  <c r="E5" i="4"/>
  <c r="N23" i="2"/>
  <c r="M23" i="2"/>
  <c r="N22" i="2"/>
  <c r="M22" i="2"/>
  <c r="N21" i="2"/>
  <c r="N19" i="2"/>
  <c r="N17" i="2"/>
  <c r="M17" i="2"/>
  <c r="N14" i="2"/>
  <c r="N13" i="2"/>
  <c r="N12" i="2"/>
  <c r="N11" i="2"/>
  <c r="M11" i="2"/>
  <c r="N9" i="2"/>
  <c r="M9" i="2"/>
  <c r="N8" i="2"/>
  <c r="M8" i="2"/>
  <c r="M18" i="2" l="1"/>
  <c r="D7" i="4" s="1"/>
  <c r="M10" i="2"/>
  <c r="D6" i="4" s="1"/>
  <c r="M7" i="2"/>
  <c r="D5" i="4" s="1"/>
  <c r="E112" i="1"/>
  <c r="H17" i="2" l="1"/>
  <c r="E25" i="1"/>
  <c r="E26" i="1"/>
  <c r="D25" i="1"/>
  <c r="D26" i="1"/>
  <c r="F39" i="1"/>
  <c r="I93" i="1"/>
  <c r="I95" i="1"/>
  <c r="I94" i="1"/>
  <c r="I92" i="1"/>
  <c r="E93" i="1"/>
  <c r="E94" i="1"/>
  <c r="D94" i="1"/>
  <c r="D93" i="1"/>
  <c r="I102" i="1"/>
  <c r="I105" i="1"/>
  <c r="I104" i="1"/>
  <c r="I103" i="1"/>
  <c r="E123" i="1"/>
  <c r="E124" i="1"/>
  <c r="E125" i="1"/>
  <c r="E126" i="1"/>
  <c r="D125" i="1"/>
  <c r="D126" i="1"/>
  <c r="E103" i="1"/>
  <c r="E104" i="1"/>
  <c r="D104" i="1"/>
  <c r="D103" i="1"/>
  <c r="I125" i="1"/>
  <c r="I120" i="1" s="1"/>
  <c r="I124" i="1"/>
  <c r="I119" i="1" s="1"/>
  <c r="I123" i="1"/>
  <c r="D123" i="1"/>
  <c r="D118" i="1" s="1"/>
  <c r="F133" i="1"/>
  <c r="F128" i="1"/>
  <c r="D127" i="1"/>
  <c r="I122" i="1"/>
  <c r="I117" i="1" s="1"/>
  <c r="D112" i="1"/>
  <c r="F113" i="1"/>
  <c r="F98" i="1"/>
  <c r="E97" i="1"/>
  <c r="D97" i="1"/>
  <c r="E13" i="1" l="1"/>
  <c r="D89" i="1"/>
  <c r="E118" i="1"/>
  <c r="E117" i="1" s="1"/>
  <c r="E122" i="1"/>
  <c r="D23" i="1"/>
  <c r="D122" i="1"/>
  <c r="E89" i="1"/>
  <c r="E10" i="1"/>
  <c r="E11" i="1"/>
  <c r="D88" i="1"/>
  <c r="D11" i="1"/>
  <c r="D27" i="1"/>
  <c r="E24" i="1"/>
  <c r="D10" i="1"/>
  <c r="F127" i="1"/>
  <c r="E88" i="1"/>
  <c r="F29" i="1"/>
  <c r="E27" i="1"/>
  <c r="E23" i="1"/>
  <c r="I87" i="1"/>
  <c r="I88" i="1"/>
  <c r="I89" i="1"/>
  <c r="I90" i="1"/>
  <c r="I22" i="1"/>
  <c r="I24" i="1"/>
  <c r="F97" i="1"/>
  <c r="I126" i="1"/>
  <c r="I118" i="1"/>
  <c r="I121" i="1" s="1"/>
  <c r="F112" i="1"/>
  <c r="F132" i="1"/>
  <c r="F123" i="1"/>
  <c r="E102" i="1"/>
  <c r="I9" i="1" l="1"/>
  <c r="F122" i="1"/>
  <c r="F7" i="4"/>
  <c r="G7" i="4" s="1"/>
  <c r="F118" i="1"/>
  <c r="E9" i="1"/>
  <c r="F24" i="1"/>
  <c r="F6" i="4"/>
  <c r="G6" i="4" s="1"/>
  <c r="D8" i="1"/>
  <c r="D22" i="1"/>
  <c r="D9" i="1"/>
  <c r="E22" i="1"/>
  <c r="I8" i="1"/>
  <c r="I7" i="1"/>
  <c r="I26" i="1"/>
  <c r="E92" i="1"/>
  <c r="I106" i="1"/>
  <c r="D117" i="1"/>
  <c r="F117" i="1" s="1"/>
  <c r="F103" i="1"/>
  <c r="D7" i="1" l="1"/>
  <c r="F5" i="4"/>
  <c r="G5" i="4" s="1"/>
  <c r="D102" i="1"/>
  <c r="F102" i="1" s="1"/>
  <c r="E87" i="1" l="1"/>
  <c r="E8" i="1" s="1"/>
  <c r="E7" i="1" s="1"/>
  <c r="D92" i="1"/>
  <c r="F92" i="1" s="1"/>
  <c r="F93" i="1"/>
  <c r="D87" i="1" l="1"/>
  <c r="F87" i="1" s="1"/>
  <c r="F88" i="1"/>
  <c r="D12" i="1" l="1"/>
  <c r="H9" i="2" l="1"/>
  <c r="I9" i="2"/>
  <c r="H11" i="2"/>
  <c r="I11" i="2"/>
  <c r="I14" i="2"/>
  <c r="H23" i="2"/>
  <c r="I23" i="2"/>
  <c r="H8" i="2"/>
  <c r="I21" i="1"/>
  <c r="I16" i="1"/>
  <c r="I31" i="1" l="1"/>
  <c r="H6" i="4" l="1"/>
  <c r="H7" i="4" l="1"/>
  <c r="F43" i="1"/>
  <c r="D32" i="1"/>
  <c r="F32" i="1" s="1"/>
  <c r="E12" i="1"/>
  <c r="F14" i="1"/>
  <c r="F13" i="1"/>
  <c r="F37" i="1" l="1"/>
  <c r="F12" i="1"/>
  <c r="F42" i="1"/>
  <c r="F27" i="1"/>
  <c r="F28" i="1"/>
  <c r="F8" i="1"/>
  <c r="F9" i="1"/>
  <c r="F7" i="1" l="1"/>
  <c r="F22" i="1"/>
  <c r="F23" i="1"/>
  <c r="H5" i="4" l="1"/>
  <c r="I11" i="1"/>
  <c r="I96" i="1"/>
  <c r="I91" i="1" l="1"/>
  <c r="I25" i="1" s="1"/>
  <c r="I10" i="1" s="1"/>
</calcChain>
</file>

<file path=xl/sharedStrings.xml><?xml version="1.0" encoding="utf-8"?>
<sst xmlns="http://schemas.openxmlformats.org/spreadsheetml/2006/main" count="468" uniqueCount="176">
  <si>
    <t>№ п/п</t>
  </si>
  <si>
    <t>Муниципальная программа, подпрограмма, основное мероприятие, мероприятие</t>
  </si>
  <si>
    <t>Объемы и источники финансирования 
(тыс. руб.)</t>
  </si>
  <si>
    <t>Заплани-ровано на отчетный год</t>
  </si>
  <si>
    <t>Степень освое-ния средств</t>
  </si>
  <si>
    <t>Результаты выполнения мероприятий</t>
  </si>
  <si>
    <t>Ожидаемые результаты реализации (краткая характеристика) мероприятий</t>
  </si>
  <si>
    <t>Фактические результаты реализации (краткая характеристика) мероприятий</t>
  </si>
  <si>
    <t xml:space="preserve">Выполне-ние (да / нет / частично) </t>
  </si>
  <si>
    <t>Соисполнители</t>
  </si>
  <si>
    <t>Причины низкой степени освоения средств, невыполнения мероприятий</t>
  </si>
  <si>
    <t>Источник</t>
  </si>
  <si>
    <t xml:space="preserve">Фактическое исполнение </t>
  </si>
  <si>
    <t>Всего:</t>
  </si>
  <si>
    <t>МБ</t>
  </si>
  <si>
    <t>ФБ</t>
  </si>
  <si>
    <t>ОБ</t>
  </si>
  <si>
    <t>ВБ</t>
  </si>
  <si>
    <t xml:space="preserve">Количество мероприятий, всего, в т.ч. </t>
  </si>
  <si>
    <t>Выполнены в полном объеме</t>
  </si>
  <si>
    <t>Выполнены частично</t>
  </si>
  <si>
    <t>Не выполнены</t>
  </si>
  <si>
    <t>Степень выполнения мероприятий</t>
  </si>
  <si>
    <t>-</t>
  </si>
  <si>
    <t>КРГХ</t>
  </si>
  <si>
    <t>КТРиС</t>
  </si>
  <si>
    <t>1.</t>
  </si>
  <si>
    <t>1.1.</t>
  </si>
  <si>
    <t>1.1.1.</t>
  </si>
  <si>
    <t>1.1.2.</t>
  </si>
  <si>
    <t>1.1.3.</t>
  </si>
  <si>
    <t>1.1.4.</t>
  </si>
  <si>
    <t>2.</t>
  </si>
  <si>
    <t>2.1.1.</t>
  </si>
  <si>
    <t>2.1.</t>
  </si>
  <si>
    <t>2.2.</t>
  </si>
  <si>
    <t>2.2.1.</t>
  </si>
  <si>
    <t>3.</t>
  </si>
  <si>
    <t>3.1.</t>
  </si>
  <si>
    <t>3.1.1.</t>
  </si>
  <si>
    <t>3.1.2.</t>
  </si>
  <si>
    <t>Отчет о ходе реализации муниципальной программы</t>
  </si>
  <si>
    <t>Муниципальная программа, подпрограмма, показатель</t>
  </si>
  <si>
    <t>Ед. изм.</t>
  </si>
  <si>
    <t>Направ-ленность</t>
  </si>
  <si>
    <t>Значение показателя</t>
  </si>
  <si>
    <t>факт</t>
  </si>
  <si>
    <t>план</t>
  </si>
  <si>
    <t>Степень достиже-ния показателя (ДП)</t>
  </si>
  <si>
    <t xml:space="preserve">Причины отклонения от плана и (или) отсутствия положительной динамики </t>
  </si>
  <si>
    <t>Предлагаемые меры по улучшению значений показателя</t>
  </si>
  <si>
    <t>Степень достижения показателя для расчета К1</t>
  </si>
  <si>
    <t>Динамика значения показателя для расчета К2</t>
  </si>
  <si>
    <t>0.1.</t>
  </si>
  <si>
    <t>0.2.</t>
  </si>
  <si>
    <t>ед.</t>
  </si>
  <si>
    <t>1.2.</t>
  </si>
  <si>
    <t>1.3.</t>
  </si>
  <si>
    <t>1.4.</t>
  </si>
  <si>
    <t xml:space="preserve">2. </t>
  </si>
  <si>
    <t>2.3.</t>
  </si>
  <si>
    <t>2.4.</t>
  </si>
  <si>
    <t>шт.</t>
  </si>
  <si>
    <t>Динамика значения показателя по сравнению с предшествующим годом (Дин)</t>
  </si>
  <si>
    <t>Соисполнитель, ответственный за выполнение показателя</t>
  </si>
  <si>
    <t>Информация о реализации мер финансовой поддержки в сфере реализации муниципальной программы</t>
  </si>
  <si>
    <t>в 2023 году</t>
  </si>
  <si>
    <t>Муниципальная программа, подпрограмма</t>
  </si>
  <si>
    <t>Ответственный исполнитель</t>
  </si>
  <si>
    <t>К1 (степень достижения показателей)</t>
  </si>
  <si>
    <t>К2 (динамика значений показателей по сравнению с предшествующим годом)</t>
  </si>
  <si>
    <t>К3 (степень выполнения мероприятий)</t>
  </si>
  <si>
    <t>ЭГП (интегральный показатель эффективности)</t>
  </si>
  <si>
    <t>Оценка</t>
  </si>
  <si>
    <t>Наименование меры финансовой поддержки</t>
  </si>
  <si>
    <t>Цель предоставления</t>
  </si>
  <si>
    <t>Нормативный акт</t>
  </si>
  <si>
    <t>Связь с показателями муниципальной программы</t>
  </si>
  <si>
    <t>Информация о реализации</t>
  </si>
  <si>
    <t>«Градостроительная политика» на 2023-2028 годы</t>
  </si>
  <si>
    <t>Муниципальная программа «Градостроительная политика»</t>
  </si>
  <si>
    <t>Подпрограмма 1 «Поддержка и стимулирование строительства на территории города Мурманска»</t>
  </si>
  <si>
    <t>Основное мероприятие "Создание условий для строительства"</t>
  </si>
  <si>
    <t>Мероприятие «Архитектурно-планировочные работы»</t>
  </si>
  <si>
    <t>Мероприятие 
«Субсидия на обеспечение инженерной инфраструктурой земельных участков, на которых планируется реализация проектов развития индивидуального жилищного строительства, или земельных участков, предоставленных многодетным семьям и расположенных в общем или смежном с такими земельными участками кадастровом квартале»</t>
  </si>
  <si>
    <t>Мероприятие «Софинансирование за счет средств местного бюджета к субсидии из областного бюджета на обеспечение инженерной инфраструктурой земельных участков, на которых планируется реализация проектов развития индивидуального жилищного  строительства, или земельных участков, предоставленных многодетным семьям и расположенных в общем или смежном с такими земельными участками кадастровом квартале»</t>
  </si>
  <si>
    <t>Мероприятие «Предоставление социальных выплат многодетным семьям для строительство жилья на предоставленных на безвозмездной основе земельных участках»</t>
  </si>
  <si>
    <t>1.1.5.</t>
  </si>
  <si>
    <t>Мероприятие «Обеспечение земельных участков под строительство объектами коммунальной инфраструктуры, в том числе земельных участков, предоставляемых на безвозмездной основе многодетным семьям»</t>
  </si>
  <si>
    <t>Мероприятие «Софинансирование капитальных вложений в линейные объекты муниципальной собственности»</t>
  </si>
  <si>
    <t>1.1.6.</t>
  </si>
  <si>
    <t>1.1.7.</t>
  </si>
  <si>
    <t>1.2.1.</t>
  </si>
  <si>
    <t>Основное мероприятие "Региональный проект "Жилье"</t>
  </si>
  <si>
    <t>1.2.2.</t>
  </si>
  <si>
    <t>Мероприятие «Субсидия на обеспечение объектами коммунальной и дорожной инфраструктуры земельных участков, предоставленных на безвозмездной основе многодетным семьям»</t>
  </si>
  <si>
    <t>Мероприятие «Софинансирование за счет средств местного бюджета к субсидии из областного бюджета на обеспечение объектами коммунальной и дорожной инфраструктуры земельных участков, предоставленных на безвозмездной основе многодетным семьям»</t>
  </si>
  <si>
    <t>Подпрограмма 2 «Наружная реклама города Мурманска»</t>
  </si>
  <si>
    <t>Основное мероприятие "Изготовление и размещение социальной наружной рекламы"</t>
  </si>
  <si>
    <t>2.2.2.</t>
  </si>
  <si>
    <t>Основное мероприятие "Комплекс мероприятий по обеспечению законности в сфере наружной рекламы"</t>
  </si>
  <si>
    <t>Мероприятие «Определение рыночной стоимости права заключения договоров на установку и эксплуатацию рекламных конструкций»</t>
  </si>
  <si>
    <t>Мероприятие «Демонтаж рекламных конструкций»</t>
  </si>
  <si>
    <t>Мероприятие «Изготовление рекламных материалов социальной наружной рекламы»</t>
  </si>
  <si>
    <t>Основное мероприятие "Эффективное выполнение муниципальных функций в сфере создания условий для развития градостроительной деятельности и территориального планирования в муниципальном образовании город Мурманск"</t>
  </si>
  <si>
    <t>Мероприятие «Расходы на выплаты по оплате труда работников органов местного самоуправления»</t>
  </si>
  <si>
    <t>Мероприятие «Расходы на обеспечение функций работников органа местного самоуправления»</t>
  </si>
  <si>
    <t>Мероприятие предусматривает своевременную оплату труда</t>
  </si>
  <si>
    <t>Мероприятие предусматривает обеспечение выполнения возложенных функций, оказание муниципальных услуг</t>
  </si>
  <si>
    <t>Мероприятие предполагает формирование и  соисполнителю, и участнику Подпрограммы 2 перечня необходимых к демонтажу рекламных конструкций</t>
  </si>
  <si>
    <t>Мероприятие предполагает заключение муниципальных контрактов на изготовление социальной наружной рекламы</t>
  </si>
  <si>
    <t>Мероприятие предполагает заключение договоров на технологическое присоединение к сетям водоснабжения и электроснабжения</t>
  </si>
  <si>
    <t>КРГХ, ММБУ "УДХ"</t>
  </si>
  <si>
    <t>КТРиС, КРГХ, ММБУ "УДХ"</t>
  </si>
  <si>
    <t>Муниципальная программа "Градостроительная политика"</t>
  </si>
  <si>
    <t>Количество мероприятий, направленных на устойчивое развитие территорий</t>
  </si>
  <si>
    <t>Количество выданных разрешений на установку и эксплуатацию рекламных конструкций</t>
  </si>
  <si>
    <t>Подпрограмма 1 "Поддержка и стимулирование строительства на территории города Мурманска"</t>
  </si>
  <si>
    <t>1.5.</t>
  </si>
  <si>
    <t>Количество проведенных архитектурных конкурсов</t>
  </si>
  <si>
    <t>Количество выполненных работ по инженерным изысканиям для подготовки схемы размещения гаражей, являющихся некапитальными сооружениями, либо для стоянки технических или других средств передвижения инвалидов вблизи их места жительства на территории муниципального образования город Мурманск</t>
  </si>
  <si>
    <t>Количество семей, получивших социальную выплату для строительства жилья на предоставленных на безвозмездной основе земельных участках</t>
  </si>
  <si>
    <t>Количество заключенных договоров на обеспечение земельных участков объектами коммунальной инфраструктуры</t>
  </si>
  <si>
    <t>%</t>
  </si>
  <si>
    <t>Количество заключенных договоров на определение рыночной стоимости права заключения договоров на установку и эксплуатацию рекламных конструкций</t>
  </si>
  <si>
    <t>Количество выданных предписаний о демонтаже рекламных конструкций</t>
  </si>
  <si>
    <t>Доля демонтированных рекламных конструкций от направленного к демонтажу количества рекламных конструкций (в год)</t>
  </si>
  <si>
    <t>Подпрограмма 2 "Наружная реклама города Мурманска"</t>
  </si>
  <si>
    <t>Оценка эффективности реализации муниципальной программы «Градостроительная политика»</t>
  </si>
  <si>
    <t>да</t>
  </si>
  <si>
    <t>Выплаты по оплате труда производятся своевременно</t>
  </si>
  <si>
    <t>Выполнение возложенных функций, оказание муниципальных услуг обеспечено</t>
  </si>
  <si>
    <t>Мероприятие предполагает предоставление социальных выплат 2 многодетным семьям для строительства жилья на предоставленных на безвозмездной основе земельных участках</t>
  </si>
  <si>
    <t>Мероприятие предусматривает проведение  архитектурных конкурсов для поиска наиболее подходящих решений для конкретного объекта и выполнение работ по инженерным изысканиям в целях получения исходных материалов для подготовки схемы размещения гаражей</t>
  </si>
  <si>
    <t>Мероприятие предполагает заключение договоров на технологическое присоединение земельных участков к сетям водоснабжения и электроснабжения</t>
  </si>
  <si>
    <t>КТРИС, ММКУ «УКС»</t>
  </si>
  <si>
    <t xml:space="preserve">Муниципальный контракт не заключен, в связи с отсуствием финансирования в текущем периоде </t>
  </si>
  <si>
    <t>нет</t>
  </si>
  <si>
    <t xml:space="preserve">Мероприятие предполагает заключение договоров на разработку проектно-сметной документации на строительство систем водоотведения </t>
  </si>
  <si>
    <t>КТРИС</t>
  </si>
  <si>
    <t xml:space="preserve">Данное мероприятие в настоящее время не осуществляется в связи с принятием постановлений АГМ от 02.05.2024 № 1610 и от 04.06.2024 № 1973. Комитетом запланировано внесение измененений в части исключения вышеуказанного мероприятия из муниципальной программы "Градостроительная политика"  </t>
  </si>
  <si>
    <t>Проведение конкурсов носит заявительный характер. Неисполнение связано с отсутствием заявок для участия</t>
  </si>
  <si>
    <t>в 2024 году</t>
  </si>
  <si>
    <t>Заявительный характер мероприятия</t>
  </si>
  <si>
    <t>Проведение аукциона, предметом которого является выполнение работ по инженерным изысканиям, запланировано за счёт бюджета 2025 года ввиду необходимости выполнения работ в летний период.</t>
  </si>
  <si>
    <t>Подпрограмма "Обеспечение деятельности комитета территориального развития и строительства администрации города Мурманска"</t>
  </si>
  <si>
    <t>Количество изготовленных рекламных материалов социальной наружной рекламы</t>
  </si>
  <si>
    <t>Отклонение от плана вызвано нарушением сроков выполнения работ подрядчиками.</t>
  </si>
  <si>
    <t>Количество разработанных проектно-сметных документаций на строительство систем водоотведения</t>
  </si>
  <si>
    <t>за 2025 год</t>
  </si>
  <si>
    <t xml:space="preserve">35,5% Процент исполнения связан с тем, что денеженые средства, предусмотренные для демонтажа, были перенаправлены на иные проекты(учреждения образования), часть направленных в 2025 году к демонтажу констуркций не демонтированы, демонтаж планируется в 2026 году. </t>
  </si>
  <si>
    <t>1.1.8.</t>
  </si>
  <si>
    <t>Мероприятие «Обеспечение земельных участков, предоставленных под строительство, в том числе многодетным семьям на безвозмездной основе,  объектами коммунальной инфраструктуры, некапитальными сооружениями, стоянками технических ли других средств передвижения»</t>
  </si>
  <si>
    <t>Мероприятие предполагает заключение договоров, предметом которых является обеспечение земельных участков объектами коммунальной инфраструктуры; выполнение работ по инженерным изысканиям и кадастровым работам для подготовки схемы размещения гаражей, являющихся некапитальными сооружениями, либо для стоянки технических или других средств передвижения.</t>
  </si>
  <si>
    <t>На 2025 год реализация отсуствует, вследствии отсутствия финансирования на данный период</t>
  </si>
  <si>
    <t>Мероприятие предполагает заключение договоров по обеспечению земельных участков коммунальной инфраструктурой</t>
  </si>
  <si>
    <t xml:space="preserve">Мероприятие предполагает заключение договоров на технологическое присоединение  к сетям водоснабжения и электроснабжения
</t>
  </si>
  <si>
    <t>Отклонения в части финансовых показателей связаны с внесением изменений 29.12.2025 в Соглашение о предоставлении из областного бюджета бюджету муниципального образования город Мурманск иного межбюджетного трансферта на софинансирование капитальных вложений в линейные объекты муниципальной собственности от 13.02.2025г. № 807-27И0177410-25-1.</t>
  </si>
  <si>
    <t xml:space="preserve">За указанный период в рамках мероприятия выполнено строительство системы водоотведения к объекту «Жилой дом в городе Мурманске по 
ул. Зеленой». 
В связи с решением об одностороннем отказе от исполнения договора подрядной организацией ООО «Мурманский грузовой сервис» по причине выявленных нарушений проектной документации объект «Строительство ливневой канализации к жилому дому в г. Мурманске по ул. Полярные Зори» исключен из Программы. 
</t>
  </si>
  <si>
    <t>Увеличены расходы на выплату заработной платы и начисления на выплаты по оплате труда Приказом УФ АГМ № 382 от 23.12.2025 "О перераспределении бюджетных ассигнований"</t>
  </si>
  <si>
    <t xml:space="preserve">Мероприятие предполагает заключение договоров на строительство систем водоотведения </t>
  </si>
  <si>
    <t xml:space="preserve">МБ 177 500 БГК + 1 829 727,48 Россети
</t>
  </si>
  <si>
    <t xml:space="preserve">МБ 8 650 992,31 (БГК увеличение) </t>
  </si>
  <si>
    <t>2.5.</t>
  </si>
  <si>
    <t>Количество размещений  рекламных материалов социальной наружной рекламы</t>
  </si>
  <si>
    <t>1.6.</t>
  </si>
  <si>
    <t>1.7.</t>
  </si>
  <si>
    <t>Количество построенных систем водоотведения</t>
  </si>
  <si>
    <t>Количество выполненных работ по инженерным изысканиям и кадастровым работам для подготовки схемы размещения гаражей, являющихся некапитальными сооружениями, либо для стоянки технических или других средств передвижения инвалидов вблизи их места жительства на территории муниципального образования город Мурманск</t>
  </si>
  <si>
    <t xml:space="preserve">35,5% Процент исполнения связан с тем, что денеженые средства, предусмотренные для демонтажа, были перенаправлены на иные проекты(учреждения образования), часть направленных в 2025 году к демонтажу конструкций не демонтированы, демонтаж планируется в 2026 году. </t>
  </si>
  <si>
    <t>Проведение архитектурного конкурса запланировано на 2 кв. 2026 г.</t>
  </si>
  <si>
    <t>Часть направленных в 2025 году к демонтажу конструкций не демонтированы, демонтаж планируется в 2026 году.</t>
  </si>
  <si>
    <t xml:space="preserve">Заключено 6 муниципальных контрактов на дизайн, изготовление и размещение социальной наружной рекламы, изготовлено 180 рекламных материалов </t>
  </si>
  <si>
    <t xml:space="preserve">В рамках реализации мероприятия Комитетом был заключен договор с ПАО «Россети Северо-Запад» 13.03.2023 № КОЛ-01375-Э-С/22 об осуществлении технологического присоединения к электрическим сетям энергопринимающих устройств для электронабжения земельных участков, предоставленных многодетным семьям под ИЖС. Согласно техническим условиям, выданных Обществом, Комитет обязан осуществить строительство линий электропередач. В Комитете отсутствуют необходимые для строительства объекта специалисты, ввиду чего потребовалось заключение договора со сторонним подрядчиком ООО "БГК". ООО "БГК" нарушило сроки выполнения работ и сдало результат выполненных работ 19.12.2024 г. Кроме того,  возникла необходимость увеличения цены контракта, которое возможно при заключении доп. соглашения на основании постановления администрации города Мурманска. Учитывая сроки подписания доп. соглашения, размещения соглашения в Единой информационной системе в сфере закупок, а также срок приёмки выполненных работ, оплата по контракту была невозможна в 2024 году. Приёмка и оплата выполненных работ по вышеуказанным контрактам произведена в  2025 году.
</t>
  </si>
  <si>
    <r>
      <t xml:space="preserve">1. Во 2 кв. 2025 г. заключен договор на выполнение </t>
    </r>
    <r>
      <rPr>
        <b/>
        <sz val="11"/>
        <color theme="1"/>
        <rFont val="Times New Roman"/>
        <family val="1"/>
        <charset val="204"/>
      </rPr>
      <t>кадастровых работ</t>
    </r>
    <r>
      <rPr>
        <sz val="11"/>
        <color theme="1"/>
        <rFont val="Times New Roman"/>
        <family val="1"/>
        <charset val="204"/>
      </rPr>
      <t xml:space="preserve"> по подготовке схем расположения земельных участков на кадастровом плане территории, занимаемых гаражно-строительными кооперативами, работы выполнены, оплата произведена в 3 кв. 2025 г.                                                                                   2. В рамках реализации мероприятия, Комитетом был заключен договор с ООО "БГК" 23.12.2023 №966/2023/1  на выполнение работ по инженерным изысканиям, разработке проектной документации и строительству объекта: «ЛЭП-0,4кВ для электроснабжения объекта: земельные участки для предоставления многодетным семьям под ИЖС, расположенные в кадастровом квартале 51:20:0001317. По итогам проведения экспертизы сметной стоимости, возникла необходимость увеличения цены контракта, которое возможно при заключении доп. соглашения на основании постановления администрации города Мурманска. Учитывая сроки подписания доп.соглашения, размещения соглашения в Единой информационной системе в сфере закупок, а также срок приёмки выполненных работ, оплата по контракту была невозможна в 2024 году. Ввиду перечисленных причин, приёмка и оплата выполненных работ произведена в  2025 г.</t>
    </r>
  </si>
  <si>
    <t>ОБ 34 764 822,03 Россети + 3 372 500,00 БГК</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</si>
</sst>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8" x14ac:knownFonts="1">
    <font>
      <sz val="11"/>
      <color theme="1"/>
      <name val="Calibri"/>
      <family val="2"/>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i/>
      <sz val="11"/>
      <color theme="1"/>
      <name val="Calibri"/>
      <family val="2"/>
      <charset val="204"/>
      <scheme val="minor"/>
    </font>
    <font>
      <i/>
      <sz val="11"/>
      <color theme="1"/>
      <name val="Times New Roman"/>
      <family val="1"/>
      <charset val="204"/>
    </font>
    <font>
      <i/>
      <sz val="11"/>
      <color rgb="FFFF0000"/>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bottom/>
      <diagonal/>
    </border>
  </borders>
  <cellStyleXfs count="1">
    <xf numFmtId="0" fontId="0" fillId="0" borderId="0"/>
  </cellStyleXfs>
  <cellXfs count="178">
    <xf numFmtId="0" fontId="0" fillId="0" borderId="0" xfId="0"/>
    <xf numFmtId="0" fontId="0" fillId="0" borderId="0" xfId="0" applyAlignment="1">
      <alignment wrapText="1"/>
    </xf>
    <xf numFmtId="0" fontId="1" fillId="0" borderId="0" xfId="0" applyFont="1" applyAlignment="1">
      <alignment wrapText="1"/>
    </xf>
    <xf numFmtId="0" fontId="4" fillId="0" borderId="0" xfId="0" applyFont="1" applyAlignment="1">
      <alignment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3" fillId="0" borderId="1" xfId="0" applyFont="1" applyBorder="1" applyAlignment="1">
      <alignment wrapText="1"/>
    </xf>
    <xf numFmtId="2" fontId="3" fillId="0" borderId="1" xfId="0" applyNumberFormat="1" applyFont="1" applyBorder="1" applyAlignment="1">
      <alignment wrapText="1"/>
    </xf>
    <xf numFmtId="0" fontId="2" fillId="0" borderId="1" xfId="0" applyFont="1" applyBorder="1" applyAlignment="1">
      <alignment wrapText="1"/>
    </xf>
    <xf numFmtId="2" fontId="2" fillId="0" borderId="1" xfId="0" applyNumberFormat="1" applyFont="1" applyBorder="1" applyAlignment="1">
      <alignment wrapText="1"/>
    </xf>
    <xf numFmtId="0" fontId="5" fillId="0" borderId="1" xfId="0" applyFont="1" applyBorder="1" applyAlignment="1">
      <alignment wrapText="1"/>
    </xf>
    <xf numFmtId="0" fontId="0" fillId="0" borderId="0" xfId="0" applyAlignment="1">
      <alignment horizontal="center" wrapText="1"/>
    </xf>
    <xf numFmtId="0" fontId="0" fillId="0" borderId="5" xfId="0" applyBorder="1" applyAlignment="1">
      <alignment horizontal="center" wrapText="1"/>
    </xf>
    <xf numFmtId="0" fontId="0" fillId="0" borderId="0" xfId="0" applyAlignment="1">
      <alignment horizontal="center" vertical="center"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vertical="top" wrapText="1"/>
    </xf>
    <xf numFmtId="0" fontId="2" fillId="0" borderId="1" xfId="0" applyFont="1" applyBorder="1" applyAlignment="1">
      <alignment horizontal="center" wrapText="1"/>
    </xf>
    <xf numFmtId="0" fontId="0" fillId="0" borderId="5" xfId="0" applyBorder="1" applyAlignment="1">
      <alignment horizontal="center" vertical="center" wrapText="1"/>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4" fontId="0" fillId="0" borderId="5" xfId="0" applyNumberFormat="1" applyBorder="1" applyAlignment="1">
      <alignment horizontal="center" wrapText="1"/>
    </xf>
    <xf numFmtId="4" fontId="0" fillId="0" borderId="0" xfId="0" applyNumberFormat="1" applyAlignment="1">
      <alignment horizontal="center" wrapText="1"/>
    </xf>
    <xf numFmtId="4" fontId="2" fillId="0" borderId="1" xfId="0" applyNumberFormat="1" applyFont="1" applyBorder="1" applyAlignment="1">
      <alignment horizontal="center" vertical="center" wrapText="1"/>
    </xf>
    <xf numFmtId="4" fontId="3" fillId="0" borderId="1" xfId="0" applyNumberFormat="1" applyFont="1" applyBorder="1" applyAlignment="1">
      <alignment wrapText="1"/>
    </xf>
    <xf numFmtId="4" fontId="2" fillId="0" borderId="1" xfId="0" applyNumberFormat="1" applyFont="1" applyBorder="1" applyAlignment="1">
      <alignment wrapText="1"/>
    </xf>
    <xf numFmtId="4" fontId="5" fillId="0" borderId="1" xfId="0" applyNumberFormat="1" applyFont="1" applyBorder="1" applyAlignment="1">
      <alignment wrapText="1"/>
    </xf>
    <xf numFmtId="4" fontId="0" fillId="0" borderId="0" xfId="0" applyNumberFormat="1" applyAlignment="1">
      <alignment wrapText="1"/>
    </xf>
    <xf numFmtId="0" fontId="2" fillId="0" borderId="0" xfId="0" applyFont="1" applyAlignment="1">
      <alignment wrapText="1"/>
    </xf>
    <xf numFmtId="0" fontId="3" fillId="0" borderId="0" xfId="0" applyFont="1" applyAlignment="1">
      <alignment wrapText="1"/>
    </xf>
    <xf numFmtId="2" fontId="2" fillId="0" borderId="0" xfId="0" applyNumberFormat="1" applyFont="1" applyAlignment="1">
      <alignment wrapText="1"/>
    </xf>
    <xf numFmtId="0" fontId="3" fillId="0" borderId="1" xfId="0" applyFont="1" applyBorder="1" applyAlignment="1">
      <alignment horizontal="left" vertical="center" wrapText="1"/>
    </xf>
    <xf numFmtId="2" fontId="3"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2" fontId="2" fillId="0" borderId="1" xfId="0" applyNumberFormat="1" applyFont="1" applyBorder="1" applyAlignment="1">
      <alignment horizontal="left" vertical="center" wrapText="1"/>
    </xf>
    <xf numFmtId="14" fontId="2" fillId="0" borderId="1" xfId="0" applyNumberFormat="1" applyFont="1" applyBorder="1" applyAlignment="1">
      <alignment horizontal="left" vertical="center" wrapText="1"/>
    </xf>
    <xf numFmtId="0" fontId="1" fillId="0" borderId="0" xfId="0" applyFont="1" applyAlignment="1">
      <alignment horizontal="left" vertical="top" wrapText="1"/>
    </xf>
    <xf numFmtId="4" fontId="2" fillId="2" borderId="1" xfId="0" applyNumberFormat="1" applyFont="1" applyFill="1" applyBorder="1" applyAlignment="1">
      <alignment wrapText="1"/>
    </xf>
    <xf numFmtId="4" fontId="5" fillId="2" borderId="1" xfId="0" applyNumberFormat="1" applyFont="1" applyFill="1" applyBorder="1" applyAlignment="1">
      <alignment wrapText="1"/>
    </xf>
    <xf numFmtId="0" fontId="2" fillId="2" borderId="1"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 fontId="5" fillId="0" borderId="6" xfId="0" applyNumberFormat="1" applyFont="1" applyBorder="1" applyAlignment="1">
      <alignment wrapText="1"/>
    </xf>
    <xf numFmtId="4" fontId="5" fillId="2" borderId="6" xfId="0" applyNumberFormat="1" applyFont="1" applyFill="1" applyBorder="1" applyAlignment="1">
      <alignment wrapText="1"/>
    </xf>
    <xf numFmtId="4" fontId="5" fillId="0" borderId="3" xfId="0" applyNumberFormat="1" applyFont="1" applyBorder="1" applyAlignment="1">
      <alignment wrapText="1"/>
    </xf>
    <xf numFmtId="43" fontId="2" fillId="2" borderId="3" xfId="0" applyNumberFormat="1" applyFont="1" applyFill="1" applyBorder="1" applyAlignment="1">
      <alignment vertical="center" wrapText="1"/>
    </xf>
    <xf numFmtId="43" fontId="2" fillId="2" borderId="2" xfId="0" applyNumberFormat="1" applyFont="1" applyFill="1" applyBorder="1" applyAlignment="1">
      <alignment vertical="center" wrapText="1"/>
    </xf>
    <xf numFmtId="43" fontId="2" fillId="2" borderId="1" xfId="0" applyNumberFormat="1" applyFont="1" applyFill="1" applyBorder="1" applyAlignment="1">
      <alignment vertical="center" wrapText="1"/>
    </xf>
    <xf numFmtId="4" fontId="5" fillId="0" borderId="8" xfId="0" applyNumberFormat="1" applyFont="1" applyBorder="1" applyAlignment="1">
      <alignment wrapText="1"/>
    </xf>
    <xf numFmtId="4" fontId="2" fillId="0" borderId="2" xfId="0" applyNumberFormat="1" applyFont="1" applyBorder="1" applyAlignment="1">
      <alignment wrapText="1"/>
    </xf>
    <xf numFmtId="43" fontId="7" fillId="2" borderId="1" xfId="0" applyNumberFormat="1" applyFont="1" applyFill="1" applyBorder="1" applyAlignment="1">
      <alignment vertical="center" wrapText="1"/>
    </xf>
    <xf numFmtId="4" fontId="5" fillId="0" borderId="14" xfId="0" applyNumberFormat="1" applyFont="1" applyBorder="1" applyAlignment="1">
      <alignment wrapText="1"/>
    </xf>
    <xf numFmtId="2" fontId="2" fillId="0" borderId="2"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2" fillId="2" borderId="1" xfId="0" applyFont="1" applyFill="1" applyBorder="1" applyAlignment="1">
      <alignment horizontal="center" vertical="center"/>
    </xf>
    <xf numFmtId="0" fontId="2" fillId="2" borderId="3" xfId="0" applyFont="1" applyFill="1" applyBorder="1" applyAlignment="1">
      <alignment horizontal="left" vertical="top" wrapText="1"/>
    </xf>
    <xf numFmtId="4" fontId="5" fillId="0" borderId="1" xfId="0" applyNumberFormat="1" applyFont="1" applyBorder="1" applyAlignment="1">
      <alignment horizontal="right" wrapText="1"/>
    </xf>
    <xf numFmtId="4" fontId="5" fillId="0" borderId="8" xfId="0" applyNumberFormat="1" applyFont="1" applyBorder="1" applyAlignment="1">
      <alignment horizontal="right" wrapText="1"/>
    </xf>
    <xf numFmtId="4" fontId="5" fillId="2" borderId="1" xfId="0" applyNumberFormat="1" applyFont="1" applyFill="1" applyBorder="1" applyAlignment="1">
      <alignment horizontal="right" wrapText="1"/>
    </xf>
    <xf numFmtId="43" fontId="5" fillId="2" borderId="2" xfId="0" applyNumberFormat="1" applyFont="1" applyFill="1" applyBorder="1" applyAlignment="1">
      <alignment horizontal="right" vertical="center" wrapText="1"/>
    </xf>
    <xf numFmtId="43" fontId="5" fillId="2" borderId="1" xfId="0" applyNumberFormat="1" applyFont="1" applyFill="1" applyBorder="1" applyAlignment="1">
      <alignment horizontal="right" vertical="center" wrapText="1"/>
    </xf>
    <xf numFmtId="4" fontId="2" fillId="0" borderId="8" xfId="0" applyNumberFormat="1" applyFont="1" applyBorder="1" applyAlignment="1">
      <alignment wrapText="1"/>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top" wrapText="1"/>
    </xf>
    <xf numFmtId="2" fontId="2" fillId="0" borderId="1" xfId="0" applyNumberFormat="1" applyFont="1" applyBorder="1" applyAlignment="1">
      <alignment horizontal="center" vertical="center" wrapText="1"/>
    </xf>
    <xf numFmtId="4" fontId="2" fillId="0" borderId="0" xfId="0" applyNumberFormat="1" applyFont="1" applyAlignment="1">
      <alignment wrapText="1"/>
    </xf>
    <xf numFmtId="0" fontId="2" fillId="2" borderId="1" xfId="0" applyFont="1" applyFill="1" applyBorder="1" applyAlignment="1">
      <alignment horizontal="left" vertical="top" wrapText="1"/>
    </xf>
    <xf numFmtId="0" fontId="3" fillId="2" borderId="1" xfId="0" applyFont="1" applyFill="1" applyBorder="1" applyAlignment="1">
      <alignment wrapText="1"/>
    </xf>
    <xf numFmtId="4" fontId="3" fillId="2" borderId="1" xfId="0" applyNumberFormat="1" applyFont="1" applyFill="1" applyBorder="1" applyAlignment="1">
      <alignment wrapText="1"/>
    </xf>
    <xf numFmtId="43" fontId="3" fillId="2" borderId="1" xfId="0" applyNumberFormat="1" applyFont="1" applyFill="1" applyBorder="1" applyAlignment="1">
      <alignment horizontal="center" vertical="center" wrapText="1"/>
    </xf>
    <xf numFmtId="0" fontId="2" fillId="2" borderId="1" xfId="0" applyFont="1" applyFill="1" applyBorder="1" applyAlignment="1">
      <alignment wrapText="1"/>
    </xf>
    <xf numFmtId="2" fontId="2" fillId="2" borderId="1" xfId="0" applyNumberFormat="1" applyFont="1" applyFill="1" applyBorder="1" applyAlignment="1">
      <alignment vertical="center" wrapText="1"/>
    </xf>
    <xf numFmtId="0" fontId="5" fillId="2" borderId="1" xfId="0" applyFont="1" applyFill="1" applyBorder="1" applyAlignment="1">
      <alignment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18"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5" fillId="2" borderId="1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17" fontId="5" fillId="0" borderId="2"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2" fillId="2" borderId="1"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5" fillId="2" borderId="1" xfId="0" applyFont="1" applyFill="1" applyBorder="1" applyAlignment="1">
      <alignment horizontal="left" vertical="center" wrapText="1"/>
    </xf>
    <xf numFmtId="0" fontId="5" fillId="2" borderId="8" xfId="0" applyFont="1" applyFill="1" applyBorder="1" applyAlignment="1">
      <alignment horizontal="left" vertical="top" wrapText="1"/>
    </xf>
    <xf numFmtId="0" fontId="5" fillId="2" borderId="10" xfId="0" applyFont="1" applyFill="1" applyBorder="1" applyAlignment="1">
      <alignment horizontal="left" vertical="top" wrapText="1"/>
    </xf>
    <xf numFmtId="0" fontId="2" fillId="2" borderId="1"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14"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7" fillId="2" borderId="2" xfId="0" applyFont="1" applyFill="1" applyBorder="1" applyAlignment="1">
      <alignment vertical="center" wrapText="1"/>
    </xf>
    <xf numFmtId="0" fontId="7" fillId="2" borderId="4" xfId="0" applyFont="1" applyFill="1" applyBorder="1" applyAlignment="1">
      <alignment vertical="center" wrapText="1"/>
    </xf>
    <xf numFmtId="0" fontId="7" fillId="2" borderId="3" xfId="0" applyFont="1" applyFill="1" applyBorder="1" applyAlignment="1">
      <alignment vertical="center" wrapText="1"/>
    </xf>
    <xf numFmtId="0" fontId="3" fillId="2" borderId="1" xfId="0" applyFont="1" applyFill="1" applyBorder="1" applyAlignment="1">
      <alignment horizontal="center" vertic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top"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3" xfId="0" applyFont="1" applyFill="1" applyBorder="1" applyAlignment="1">
      <alignment horizontal="left" vertical="top"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1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7" fillId="2" borderId="7"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2" fillId="2" borderId="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5" fillId="2" borderId="8" xfId="0" applyFont="1" applyFill="1" applyBorder="1" applyAlignment="1">
      <alignment horizontal="center" vertical="center" wrapText="1"/>
    </xf>
    <xf numFmtId="0" fontId="2" fillId="2" borderId="3" xfId="0" applyFont="1" applyFill="1" applyBorder="1" applyAlignment="1">
      <alignment vertical="center" wrapText="1"/>
    </xf>
    <xf numFmtId="0" fontId="3" fillId="0" borderId="0" xfId="0" applyFont="1" applyAlignment="1">
      <alignment horizontal="center" wrapText="1"/>
    </xf>
    <xf numFmtId="0" fontId="3" fillId="0" borderId="0" xfId="0" applyFont="1" applyAlignment="1">
      <alignment horizontal="center" vertical="center" wrapText="1"/>
    </xf>
    <xf numFmtId="2" fontId="2" fillId="0" borderId="1" xfId="0" applyNumberFormat="1" applyFont="1" applyBorder="1" applyAlignment="1">
      <alignment horizontal="center" vertical="center" wrapText="1"/>
    </xf>
    <xf numFmtId="0" fontId="3" fillId="0" borderId="1" xfId="0" applyFont="1" applyBorder="1" applyAlignment="1">
      <alignment horizontal="left" vertical="top" wrapText="1"/>
    </xf>
  </cellXfs>
  <cellStyles count="1">
    <cellStyle name="Обычный"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22"/>
  <sheetViews>
    <sheetView tabSelected="1" zoomScale="90" zoomScaleNormal="90" workbookViewId="0">
      <selection activeCell="L26" sqref="L26"/>
    </sheetView>
  </sheetViews>
  <sheetFormatPr defaultColWidth="8.85546875" defaultRowHeight="15" x14ac:dyDescent="0.25"/>
  <cols>
    <col min="1" max="1" width="11.85546875" style="1" bestFit="1" customWidth="1"/>
    <col min="2" max="2" width="26.7109375" style="1" customWidth="1"/>
    <col min="3" max="3" width="11.7109375" style="1" customWidth="1"/>
    <col min="4" max="4" width="11.85546875" style="30" customWidth="1"/>
    <col min="5" max="5" width="12" style="30" customWidth="1"/>
    <col min="6" max="6" width="8.85546875" style="30"/>
    <col min="7" max="7" width="29" style="15" customWidth="1"/>
    <col min="8" max="8" width="54.140625" style="15" customWidth="1"/>
    <col min="9" max="9" width="10.5703125" style="13" customWidth="1"/>
    <col min="10" max="10" width="15.7109375" style="17" customWidth="1"/>
    <col min="11" max="11" width="35.85546875" style="15" customWidth="1"/>
    <col min="12" max="12" width="25.140625" style="1" customWidth="1"/>
    <col min="13" max="16384" width="8.85546875" style="1"/>
  </cols>
  <sheetData>
    <row r="1" spans="1:12" ht="14.45" customHeight="1" x14ac:dyDescent="0.25">
      <c r="A1" s="174" t="s">
        <v>41</v>
      </c>
      <c r="B1" s="174"/>
      <c r="C1" s="174"/>
      <c r="D1" s="174"/>
      <c r="E1" s="174"/>
      <c r="F1" s="174"/>
      <c r="G1" s="174"/>
      <c r="H1" s="174"/>
      <c r="I1" s="174"/>
      <c r="J1" s="174"/>
      <c r="K1" s="174"/>
    </row>
    <row r="2" spans="1:12" x14ac:dyDescent="0.25">
      <c r="A2" s="175" t="s">
        <v>79</v>
      </c>
      <c r="B2" s="175"/>
      <c r="C2" s="175"/>
      <c r="D2" s="175"/>
      <c r="E2" s="175"/>
      <c r="F2" s="175"/>
      <c r="G2" s="175"/>
      <c r="H2" s="175"/>
      <c r="I2" s="175"/>
      <c r="J2" s="175"/>
      <c r="K2" s="175"/>
    </row>
    <row r="3" spans="1:12" x14ac:dyDescent="0.25">
      <c r="A3" s="174" t="s">
        <v>149</v>
      </c>
      <c r="B3" s="174"/>
      <c r="C3" s="174"/>
      <c r="D3" s="174"/>
      <c r="E3" s="174"/>
      <c r="F3" s="174"/>
      <c r="G3" s="174"/>
      <c r="H3" s="174"/>
      <c r="I3" s="174"/>
      <c r="J3" s="174"/>
      <c r="K3" s="174"/>
    </row>
    <row r="4" spans="1:12" x14ac:dyDescent="0.25">
      <c r="A4" s="11"/>
      <c r="B4" s="11"/>
      <c r="C4" s="12"/>
      <c r="D4" s="24"/>
      <c r="E4" s="24"/>
      <c r="F4" s="25"/>
      <c r="G4" s="14"/>
      <c r="H4" s="14"/>
      <c r="I4" s="19"/>
      <c r="J4" s="16"/>
      <c r="K4" s="14"/>
    </row>
    <row r="5" spans="1:12" ht="31.15" customHeight="1" x14ac:dyDescent="0.25">
      <c r="A5" s="116" t="s">
        <v>0</v>
      </c>
      <c r="B5" s="116" t="s">
        <v>1</v>
      </c>
      <c r="C5" s="114" t="s">
        <v>2</v>
      </c>
      <c r="D5" s="114"/>
      <c r="E5" s="114"/>
      <c r="F5" s="136" t="s">
        <v>4</v>
      </c>
      <c r="G5" s="114" t="s">
        <v>5</v>
      </c>
      <c r="H5" s="114"/>
      <c r="I5" s="114"/>
      <c r="J5" s="116" t="s">
        <v>9</v>
      </c>
      <c r="K5" s="114" t="s">
        <v>10</v>
      </c>
    </row>
    <row r="6" spans="1:12" ht="60" x14ac:dyDescent="0.25">
      <c r="A6" s="118"/>
      <c r="B6" s="118"/>
      <c r="C6" s="4" t="s">
        <v>11</v>
      </c>
      <c r="D6" s="26" t="s">
        <v>3</v>
      </c>
      <c r="E6" s="26" t="s">
        <v>12</v>
      </c>
      <c r="F6" s="137"/>
      <c r="G6" s="4" t="s">
        <v>6</v>
      </c>
      <c r="H6" s="4" t="s">
        <v>7</v>
      </c>
      <c r="I6" s="4" t="s">
        <v>8</v>
      </c>
      <c r="J6" s="118"/>
      <c r="K6" s="114"/>
    </row>
    <row r="7" spans="1:12" s="2" customFormat="1" x14ac:dyDescent="0.25">
      <c r="A7" s="132"/>
      <c r="B7" s="132" t="s">
        <v>80</v>
      </c>
      <c r="C7" s="6" t="s">
        <v>13</v>
      </c>
      <c r="D7" s="27">
        <f>D8+D9+D10+D11</f>
        <v>129338.3</v>
      </c>
      <c r="E7" s="27">
        <f>E8+E9+E10+E11</f>
        <v>132339.9</v>
      </c>
      <c r="F7" s="27">
        <f>E7/D7*100</f>
        <v>102.32073562123516</v>
      </c>
      <c r="G7" s="126"/>
      <c r="H7" s="23" t="s">
        <v>18</v>
      </c>
      <c r="I7" s="20">
        <f>I22+I87+I117</f>
        <v>9</v>
      </c>
      <c r="J7" s="133" t="s">
        <v>23</v>
      </c>
      <c r="K7" s="126" t="s">
        <v>23</v>
      </c>
    </row>
    <row r="8" spans="1:12" s="2" customFormat="1" x14ac:dyDescent="0.25">
      <c r="A8" s="132"/>
      <c r="B8" s="132"/>
      <c r="C8" s="6" t="s">
        <v>14</v>
      </c>
      <c r="D8" s="27">
        <f>D23+D88+D118</f>
        <v>87890.2</v>
      </c>
      <c r="E8" s="27">
        <f>E23+E87+E117</f>
        <v>93779.4</v>
      </c>
      <c r="F8" s="27">
        <f t="shared" ref="F8:F9" si="0">E8/D8*100</f>
        <v>106.70063329017341</v>
      </c>
      <c r="G8" s="127"/>
      <c r="H8" s="23" t="s">
        <v>19</v>
      </c>
      <c r="I8" s="20">
        <f>I23+I88+I118</f>
        <v>8</v>
      </c>
      <c r="J8" s="134"/>
      <c r="K8" s="127"/>
    </row>
    <row r="9" spans="1:12" s="2" customFormat="1" x14ac:dyDescent="0.25">
      <c r="A9" s="132"/>
      <c r="B9" s="132"/>
      <c r="C9" s="6" t="s">
        <v>16</v>
      </c>
      <c r="D9" s="27">
        <f>D24+D89+D119</f>
        <v>41448.100000000006</v>
      </c>
      <c r="E9" s="27">
        <f>E24+E89+E119</f>
        <v>38560.5</v>
      </c>
      <c r="F9" s="27">
        <f t="shared" si="0"/>
        <v>93.033215032775914</v>
      </c>
      <c r="G9" s="127"/>
      <c r="H9" s="23" t="s">
        <v>20</v>
      </c>
      <c r="I9" s="20">
        <f>I24+I89+I119</f>
        <v>0</v>
      </c>
      <c r="J9" s="134"/>
      <c r="K9" s="127"/>
    </row>
    <row r="10" spans="1:12" s="2" customFormat="1" x14ac:dyDescent="0.25">
      <c r="A10" s="132"/>
      <c r="B10" s="132"/>
      <c r="C10" s="6" t="s">
        <v>15</v>
      </c>
      <c r="D10" s="27">
        <f>D25+D90+D120</f>
        <v>0</v>
      </c>
      <c r="E10" s="27">
        <f>E25+E90+E120</f>
        <v>0</v>
      </c>
      <c r="F10" s="27"/>
      <c r="G10" s="127"/>
      <c r="H10" s="23" t="s">
        <v>21</v>
      </c>
      <c r="I10" s="20">
        <f>I25+I90+I120</f>
        <v>1</v>
      </c>
      <c r="J10" s="134"/>
      <c r="K10" s="127"/>
    </row>
    <row r="11" spans="1:12" s="2" customFormat="1" x14ac:dyDescent="0.25">
      <c r="A11" s="132"/>
      <c r="B11" s="132"/>
      <c r="C11" s="6" t="s">
        <v>17</v>
      </c>
      <c r="D11" s="27">
        <f>D26+D91+D121</f>
        <v>0</v>
      </c>
      <c r="E11" s="27">
        <f>E26+E91+E121</f>
        <v>0</v>
      </c>
      <c r="F11" s="27"/>
      <c r="G11" s="128"/>
      <c r="H11" s="23" t="s">
        <v>22</v>
      </c>
      <c r="I11" s="21">
        <f>I8/I7*100</f>
        <v>88.888888888888886</v>
      </c>
      <c r="J11" s="135"/>
      <c r="K11" s="128"/>
    </row>
    <row r="12" spans="1:12" x14ac:dyDescent="0.25">
      <c r="A12" s="114"/>
      <c r="B12" s="114" t="s">
        <v>25</v>
      </c>
      <c r="C12" s="8" t="s">
        <v>13</v>
      </c>
      <c r="D12" s="28">
        <f>D13+D14</f>
        <v>125874.1</v>
      </c>
      <c r="E12" s="28">
        <f>E13+E14</f>
        <v>131763.29999999999</v>
      </c>
      <c r="F12" s="28">
        <f>E12/D12*100</f>
        <v>104.67864318394331</v>
      </c>
      <c r="G12" s="138"/>
      <c r="H12" s="22" t="s">
        <v>18</v>
      </c>
      <c r="I12" s="4">
        <v>9</v>
      </c>
      <c r="J12" s="141" t="s">
        <v>23</v>
      </c>
      <c r="K12" s="138" t="s">
        <v>23</v>
      </c>
      <c r="L12" s="30"/>
    </row>
    <row r="13" spans="1:12" x14ac:dyDescent="0.25">
      <c r="A13" s="114"/>
      <c r="B13" s="114"/>
      <c r="C13" s="8" t="s">
        <v>14</v>
      </c>
      <c r="D13" s="28">
        <v>87736.8</v>
      </c>
      <c r="E13" s="40">
        <f>E33+E38+E43+E48+E53+E58+E78+E83+E93+E103+E128+E133</f>
        <v>93625.999999999985</v>
      </c>
      <c r="F13" s="28">
        <f t="shared" ref="F13:F14" si="1">E13/D13*100</f>
        <v>106.71234875217695</v>
      </c>
      <c r="G13" s="139"/>
      <c r="H13" s="22" t="s">
        <v>19</v>
      </c>
      <c r="I13" s="4">
        <v>8</v>
      </c>
      <c r="J13" s="142"/>
      <c r="K13" s="139"/>
    </row>
    <row r="14" spans="1:12" x14ac:dyDescent="0.25">
      <c r="A14" s="114"/>
      <c r="B14" s="114"/>
      <c r="C14" s="8" t="s">
        <v>16</v>
      </c>
      <c r="D14" s="28">
        <f>D34+D39+D44+D54+D59</f>
        <v>38137.300000000003</v>
      </c>
      <c r="E14" s="40">
        <f>E39+E34+E44+E49+E59</f>
        <v>38137.300000000003</v>
      </c>
      <c r="F14" s="28">
        <f t="shared" si="1"/>
        <v>100</v>
      </c>
      <c r="G14" s="139"/>
      <c r="H14" s="22" t="s">
        <v>20</v>
      </c>
      <c r="I14" s="4">
        <v>0</v>
      </c>
      <c r="J14" s="142"/>
      <c r="K14" s="139"/>
    </row>
    <row r="15" spans="1:12" x14ac:dyDescent="0.25">
      <c r="A15" s="114"/>
      <c r="B15" s="114"/>
      <c r="C15" s="8" t="s">
        <v>15</v>
      </c>
      <c r="D15" s="28">
        <v>0</v>
      </c>
      <c r="E15" s="28">
        <v>0</v>
      </c>
      <c r="F15" s="28"/>
      <c r="G15" s="139"/>
      <c r="H15" s="22" t="s">
        <v>21</v>
      </c>
      <c r="I15" s="4">
        <v>1</v>
      </c>
      <c r="J15" s="142"/>
      <c r="K15" s="139"/>
    </row>
    <row r="16" spans="1:12" x14ac:dyDescent="0.25">
      <c r="A16" s="114"/>
      <c r="B16" s="114"/>
      <c r="C16" s="8" t="s">
        <v>17</v>
      </c>
      <c r="D16" s="28">
        <v>0</v>
      </c>
      <c r="E16" s="28">
        <v>0</v>
      </c>
      <c r="F16" s="28"/>
      <c r="G16" s="140"/>
      <c r="H16" s="22" t="s">
        <v>22</v>
      </c>
      <c r="I16" s="5">
        <f>I13/I12*100</f>
        <v>88.888888888888886</v>
      </c>
      <c r="J16" s="143"/>
      <c r="K16" s="140"/>
    </row>
    <row r="17" spans="1:11" x14ac:dyDescent="0.25">
      <c r="A17" s="114"/>
      <c r="B17" s="114" t="s">
        <v>24</v>
      </c>
      <c r="C17" s="8" t="s">
        <v>13</v>
      </c>
      <c r="D17" s="28">
        <f>D18+D19</f>
        <v>3464.2000000000003</v>
      </c>
      <c r="E17" s="28">
        <f>E18+E19</f>
        <v>576.6</v>
      </c>
      <c r="F17" s="28"/>
      <c r="G17" s="138"/>
      <c r="H17" s="22" t="s">
        <v>18</v>
      </c>
      <c r="I17" s="4">
        <v>1</v>
      </c>
      <c r="J17" s="141" t="s">
        <v>23</v>
      </c>
      <c r="K17" s="138" t="s">
        <v>23</v>
      </c>
    </row>
    <row r="18" spans="1:11" x14ac:dyDescent="0.25">
      <c r="A18" s="114"/>
      <c r="B18" s="114"/>
      <c r="C18" s="8" t="s">
        <v>14</v>
      </c>
      <c r="D18" s="28">
        <v>153.4</v>
      </c>
      <c r="E18" s="40">
        <f>E63+E68</f>
        <v>153.4</v>
      </c>
      <c r="F18" s="28"/>
      <c r="G18" s="139"/>
      <c r="H18" s="22" t="s">
        <v>19</v>
      </c>
      <c r="I18" s="4">
        <v>1</v>
      </c>
      <c r="J18" s="142"/>
      <c r="K18" s="139"/>
    </row>
    <row r="19" spans="1:11" x14ac:dyDescent="0.25">
      <c r="A19" s="114"/>
      <c r="B19" s="114"/>
      <c r="C19" s="8" t="s">
        <v>16</v>
      </c>
      <c r="D19" s="28">
        <v>3310.8</v>
      </c>
      <c r="E19" s="40">
        <f>E64+E69</f>
        <v>423.2</v>
      </c>
      <c r="F19" s="28"/>
      <c r="G19" s="139"/>
      <c r="H19" s="22" t="s">
        <v>20</v>
      </c>
      <c r="I19" s="4">
        <v>0</v>
      </c>
      <c r="J19" s="142"/>
      <c r="K19" s="139"/>
    </row>
    <row r="20" spans="1:11" x14ac:dyDescent="0.25">
      <c r="A20" s="114"/>
      <c r="B20" s="114"/>
      <c r="C20" s="8" t="s">
        <v>15</v>
      </c>
      <c r="D20" s="28"/>
      <c r="E20" s="28"/>
      <c r="F20" s="28"/>
      <c r="G20" s="139"/>
      <c r="H20" s="22" t="s">
        <v>21</v>
      </c>
      <c r="I20" s="4">
        <v>0</v>
      </c>
      <c r="J20" s="142"/>
      <c r="K20" s="139"/>
    </row>
    <row r="21" spans="1:11" x14ac:dyDescent="0.25">
      <c r="A21" s="114"/>
      <c r="B21" s="114"/>
      <c r="C21" s="8" t="s">
        <v>17</v>
      </c>
      <c r="D21" s="28"/>
      <c r="E21" s="28"/>
      <c r="F21" s="28"/>
      <c r="G21" s="140"/>
      <c r="H21" s="22" t="s">
        <v>22</v>
      </c>
      <c r="I21" s="5">
        <f>I18/I17*100</f>
        <v>100</v>
      </c>
      <c r="J21" s="143"/>
      <c r="K21" s="140"/>
    </row>
    <row r="22" spans="1:11" s="2" customFormat="1" x14ac:dyDescent="0.25">
      <c r="A22" s="132" t="s">
        <v>26</v>
      </c>
      <c r="B22" s="132" t="s">
        <v>81</v>
      </c>
      <c r="C22" s="6" t="s">
        <v>13</v>
      </c>
      <c r="D22" s="27">
        <f>D23+D24+D25+D26</f>
        <v>53289.000000000007</v>
      </c>
      <c r="E22" s="27">
        <f>E23+E24+E25+E26</f>
        <v>50201.4</v>
      </c>
      <c r="F22" s="27">
        <f>E22/D22*100</f>
        <v>94.20593368237347</v>
      </c>
      <c r="G22" s="126"/>
      <c r="H22" s="23" t="s">
        <v>18</v>
      </c>
      <c r="I22" s="20">
        <f>I27+I72</f>
        <v>5</v>
      </c>
      <c r="J22" s="133" t="s">
        <v>113</v>
      </c>
      <c r="K22" s="126"/>
    </row>
    <row r="23" spans="1:11" s="2" customFormat="1" x14ac:dyDescent="0.25">
      <c r="A23" s="132"/>
      <c r="B23" s="132"/>
      <c r="C23" s="6" t="s">
        <v>14</v>
      </c>
      <c r="D23" s="27">
        <f t="shared" ref="D23:E26" si="2">D28+D73</f>
        <v>11840.9</v>
      </c>
      <c r="E23" s="27">
        <f t="shared" si="2"/>
        <v>11640.9</v>
      </c>
      <c r="F23" s="27">
        <f>E23/D23*100</f>
        <v>98.310939202256591</v>
      </c>
      <c r="G23" s="127"/>
      <c r="H23" s="23" t="s">
        <v>19</v>
      </c>
      <c r="I23" s="20">
        <f>I28+I73</f>
        <v>4</v>
      </c>
      <c r="J23" s="134"/>
      <c r="K23" s="127"/>
    </row>
    <row r="24" spans="1:11" s="2" customFormat="1" x14ac:dyDescent="0.25">
      <c r="A24" s="132"/>
      <c r="B24" s="132"/>
      <c r="C24" s="6" t="s">
        <v>16</v>
      </c>
      <c r="D24" s="27">
        <f t="shared" si="2"/>
        <v>41448.100000000006</v>
      </c>
      <c r="E24" s="27">
        <f t="shared" si="2"/>
        <v>38560.5</v>
      </c>
      <c r="F24" s="27">
        <f>E24/D24*100</f>
        <v>93.033215032775914</v>
      </c>
      <c r="G24" s="127"/>
      <c r="H24" s="23" t="s">
        <v>20</v>
      </c>
      <c r="I24" s="20">
        <f>I29+I74</f>
        <v>0</v>
      </c>
      <c r="J24" s="134"/>
      <c r="K24" s="127"/>
    </row>
    <row r="25" spans="1:11" s="2" customFormat="1" x14ac:dyDescent="0.25">
      <c r="A25" s="132"/>
      <c r="B25" s="132"/>
      <c r="C25" s="6" t="s">
        <v>15</v>
      </c>
      <c r="D25" s="27">
        <f t="shared" si="2"/>
        <v>0</v>
      </c>
      <c r="E25" s="27">
        <f t="shared" si="2"/>
        <v>0</v>
      </c>
      <c r="F25" s="27"/>
      <c r="G25" s="127"/>
      <c r="H25" s="23" t="s">
        <v>21</v>
      </c>
      <c r="I25" s="20">
        <f>I30+I75</f>
        <v>1</v>
      </c>
      <c r="J25" s="134"/>
      <c r="K25" s="127"/>
    </row>
    <row r="26" spans="1:11" s="2" customFormat="1" ht="35.450000000000003" customHeight="1" x14ac:dyDescent="0.25">
      <c r="A26" s="132"/>
      <c r="B26" s="132"/>
      <c r="C26" s="6" t="s">
        <v>17</v>
      </c>
      <c r="D26" s="27">
        <f t="shared" si="2"/>
        <v>0</v>
      </c>
      <c r="E26" s="27">
        <f t="shared" si="2"/>
        <v>0</v>
      </c>
      <c r="F26" s="27"/>
      <c r="G26" s="128"/>
      <c r="H26" s="23" t="s">
        <v>22</v>
      </c>
      <c r="I26" s="21">
        <f>I23/I22*100</f>
        <v>80</v>
      </c>
      <c r="J26" s="135"/>
      <c r="K26" s="128"/>
    </row>
    <row r="27" spans="1:11" x14ac:dyDescent="0.25">
      <c r="A27" s="114" t="s">
        <v>27</v>
      </c>
      <c r="B27" s="114" t="s">
        <v>82</v>
      </c>
      <c r="C27" s="8" t="s">
        <v>13</v>
      </c>
      <c r="D27" s="28">
        <f>D28+D29</f>
        <v>53289.000000000007</v>
      </c>
      <c r="E27" s="28">
        <f>E28+E29</f>
        <v>50201.4</v>
      </c>
      <c r="F27" s="28">
        <f>E27/D27*100</f>
        <v>94.20593368237347</v>
      </c>
      <c r="G27" s="115"/>
      <c r="H27" s="22" t="s">
        <v>18</v>
      </c>
      <c r="I27" s="4">
        <v>5</v>
      </c>
      <c r="J27" s="141" t="s">
        <v>113</v>
      </c>
      <c r="K27" s="138"/>
    </row>
    <row r="28" spans="1:11" x14ac:dyDescent="0.25">
      <c r="A28" s="114"/>
      <c r="B28" s="114"/>
      <c r="C28" s="8" t="s">
        <v>14</v>
      </c>
      <c r="D28" s="28">
        <f>D33+D38+D43+D48+D53+D58+D63+D68</f>
        <v>11840.9</v>
      </c>
      <c r="E28" s="28">
        <f>E33+E38+E43+E48+E53+E58+E63+E68</f>
        <v>11640.9</v>
      </c>
      <c r="F28" s="28">
        <f>E28/D28*100</f>
        <v>98.310939202256591</v>
      </c>
      <c r="G28" s="115"/>
      <c r="H28" s="22" t="s">
        <v>19</v>
      </c>
      <c r="I28" s="4">
        <v>4</v>
      </c>
      <c r="J28" s="142"/>
      <c r="K28" s="139"/>
    </row>
    <row r="29" spans="1:11" x14ac:dyDescent="0.25">
      <c r="A29" s="114"/>
      <c r="B29" s="114"/>
      <c r="C29" s="8" t="s">
        <v>16</v>
      </c>
      <c r="D29" s="28">
        <f>D34+D39+D44+D49+D59+D64+D69</f>
        <v>41448.100000000006</v>
      </c>
      <c r="E29" s="28">
        <f>E34+E39+E44+E49+E54+E59+E64+E69</f>
        <v>38560.5</v>
      </c>
      <c r="F29" s="28">
        <f>E29/D29*100</f>
        <v>93.033215032775914</v>
      </c>
      <c r="G29" s="115"/>
      <c r="H29" s="22" t="s">
        <v>20</v>
      </c>
      <c r="I29" s="4">
        <v>0</v>
      </c>
      <c r="J29" s="142"/>
      <c r="K29" s="139"/>
    </row>
    <row r="30" spans="1:11" x14ac:dyDescent="0.25">
      <c r="A30" s="114"/>
      <c r="B30" s="114"/>
      <c r="C30" s="8" t="s">
        <v>15</v>
      </c>
      <c r="D30" s="28">
        <f>D35+D40+D45+D50+D55+D60+D65+D70</f>
        <v>0</v>
      </c>
      <c r="E30" s="28">
        <f>E35+E40+E45+E50+E55+E60+E65+E70</f>
        <v>0</v>
      </c>
      <c r="F30" s="28"/>
      <c r="G30" s="115"/>
      <c r="H30" s="22" t="s">
        <v>21</v>
      </c>
      <c r="I30" s="4">
        <v>1</v>
      </c>
      <c r="J30" s="142"/>
      <c r="K30" s="139"/>
    </row>
    <row r="31" spans="1:11" ht="16.5" customHeight="1" x14ac:dyDescent="0.25">
      <c r="A31" s="114"/>
      <c r="B31" s="114"/>
      <c r="C31" s="8" t="s">
        <v>17</v>
      </c>
      <c r="D31" s="28">
        <f>D36+D41+D46+D56+D61+D66+D71</f>
        <v>0</v>
      </c>
      <c r="E31" s="52">
        <f>E36+E41+E46+E51+E56+E56</f>
        <v>0</v>
      </c>
      <c r="F31" s="28"/>
      <c r="G31" s="138"/>
      <c r="H31" s="43" t="s">
        <v>22</v>
      </c>
      <c r="I31" s="55">
        <f>I28/I27*100</f>
        <v>80</v>
      </c>
      <c r="J31" s="142"/>
      <c r="K31" s="139"/>
    </row>
    <row r="32" spans="1:11" s="3" customFormat="1" ht="15" customHeight="1" x14ac:dyDescent="0.25">
      <c r="A32" s="85" t="s">
        <v>28</v>
      </c>
      <c r="B32" s="85" t="s">
        <v>83</v>
      </c>
      <c r="C32" s="10" t="s">
        <v>13</v>
      </c>
      <c r="D32" s="51">
        <f>D33</f>
        <v>200</v>
      </c>
      <c r="E32" s="53">
        <v>0</v>
      </c>
      <c r="F32" s="54">
        <f>E32/D32*100</f>
        <v>0</v>
      </c>
      <c r="G32" s="107" t="s">
        <v>133</v>
      </c>
      <c r="H32" s="107" t="s">
        <v>141</v>
      </c>
      <c r="I32" s="87" t="s">
        <v>137</v>
      </c>
      <c r="J32" s="112" t="s">
        <v>139</v>
      </c>
      <c r="K32" s="104" t="s">
        <v>141</v>
      </c>
    </row>
    <row r="33" spans="1:12" s="3" customFormat="1" x14ac:dyDescent="0.25">
      <c r="A33" s="85"/>
      <c r="B33" s="85"/>
      <c r="C33" s="10" t="s">
        <v>14</v>
      </c>
      <c r="D33" s="51">
        <v>200</v>
      </c>
      <c r="E33" s="53">
        <v>0</v>
      </c>
      <c r="F33" s="54">
        <f>E33/D33*100</f>
        <v>0</v>
      </c>
      <c r="G33" s="107"/>
      <c r="H33" s="107"/>
      <c r="I33" s="87"/>
      <c r="J33" s="112"/>
      <c r="K33" s="104"/>
    </row>
    <row r="34" spans="1:12" s="3" customFormat="1" x14ac:dyDescent="0.25">
      <c r="A34" s="85"/>
      <c r="B34" s="85"/>
      <c r="C34" s="10" t="s">
        <v>16</v>
      </c>
      <c r="D34" s="29">
        <v>0</v>
      </c>
      <c r="E34" s="53">
        <v>0</v>
      </c>
      <c r="F34" s="51"/>
      <c r="G34" s="107"/>
      <c r="H34" s="107"/>
      <c r="I34" s="87"/>
      <c r="J34" s="112"/>
      <c r="K34" s="104"/>
    </row>
    <row r="35" spans="1:12" s="3" customFormat="1" x14ac:dyDescent="0.25">
      <c r="A35" s="85"/>
      <c r="B35" s="85"/>
      <c r="C35" s="10" t="s">
        <v>15</v>
      </c>
      <c r="D35" s="29"/>
      <c r="E35" s="29"/>
      <c r="F35" s="51"/>
      <c r="G35" s="107"/>
      <c r="H35" s="107"/>
      <c r="I35" s="87"/>
      <c r="J35" s="112"/>
      <c r="K35" s="104"/>
    </row>
    <row r="36" spans="1:12" s="3" customFormat="1" ht="105" customHeight="1" x14ac:dyDescent="0.25">
      <c r="A36" s="85"/>
      <c r="B36" s="85"/>
      <c r="C36" s="10" t="s">
        <v>17</v>
      </c>
      <c r="D36" s="29"/>
      <c r="E36" s="29"/>
      <c r="F36" s="51"/>
      <c r="G36" s="107"/>
      <c r="H36" s="88"/>
      <c r="I36" s="95"/>
      <c r="J36" s="147"/>
      <c r="K36" s="119"/>
    </row>
    <row r="37" spans="1:12" s="3" customFormat="1" ht="15" customHeight="1" thickBot="1" x14ac:dyDescent="0.3">
      <c r="A37" s="85" t="s">
        <v>29</v>
      </c>
      <c r="B37" s="85" t="s">
        <v>84</v>
      </c>
      <c r="C37" s="10" t="s">
        <v>13</v>
      </c>
      <c r="D37" s="29">
        <f>D39</f>
        <v>38137.300000000003</v>
      </c>
      <c r="E37" s="29">
        <f>E39</f>
        <v>38137.300000000003</v>
      </c>
      <c r="F37" s="51">
        <f>E37/D37*100</f>
        <v>100</v>
      </c>
      <c r="G37" s="156" t="s">
        <v>156</v>
      </c>
      <c r="H37" s="148" t="s">
        <v>173</v>
      </c>
      <c r="I37" s="112" t="s">
        <v>129</v>
      </c>
      <c r="J37" s="158" t="s">
        <v>25</v>
      </c>
      <c r="K37" s="164"/>
      <c r="L37" s="81" t="s">
        <v>175</v>
      </c>
    </row>
    <row r="38" spans="1:12" s="3" customFormat="1" ht="15.75" thickBot="1" x14ac:dyDescent="0.3">
      <c r="A38" s="85"/>
      <c r="B38" s="85"/>
      <c r="C38" s="10" t="s">
        <v>14</v>
      </c>
      <c r="D38" s="29">
        <v>0</v>
      </c>
      <c r="E38" s="41">
        <v>0</v>
      </c>
      <c r="F38" s="51"/>
      <c r="G38" s="157"/>
      <c r="H38" s="149"/>
      <c r="I38" s="112"/>
      <c r="J38" s="159"/>
      <c r="K38" s="165"/>
      <c r="L38" s="81"/>
    </row>
    <row r="39" spans="1:12" s="3" customFormat="1" ht="15.75" thickBot="1" x14ac:dyDescent="0.3">
      <c r="A39" s="85"/>
      <c r="B39" s="85"/>
      <c r="C39" s="10" t="s">
        <v>16</v>
      </c>
      <c r="D39" s="29">
        <v>38137.300000000003</v>
      </c>
      <c r="E39" s="41">
        <v>38137.300000000003</v>
      </c>
      <c r="F39" s="51">
        <f>E39/D39*100</f>
        <v>100</v>
      </c>
      <c r="G39" s="157"/>
      <c r="H39" s="149"/>
      <c r="I39" s="112"/>
      <c r="J39" s="159"/>
      <c r="K39" s="165"/>
      <c r="L39" s="81"/>
    </row>
    <row r="40" spans="1:12" s="3" customFormat="1" ht="15.75" thickBot="1" x14ac:dyDescent="0.3">
      <c r="A40" s="85"/>
      <c r="B40" s="85"/>
      <c r="C40" s="10" t="s">
        <v>15</v>
      </c>
      <c r="D40" s="29"/>
      <c r="E40" s="29"/>
      <c r="F40" s="51"/>
      <c r="G40" s="157"/>
      <c r="H40" s="149"/>
      <c r="I40" s="112"/>
      <c r="J40" s="159"/>
      <c r="K40" s="165"/>
      <c r="L40" s="81"/>
    </row>
    <row r="41" spans="1:12" s="3" customFormat="1" ht="280.5" customHeight="1" x14ac:dyDescent="0.25">
      <c r="A41" s="85"/>
      <c r="B41" s="85"/>
      <c r="C41" s="10" t="s">
        <v>17</v>
      </c>
      <c r="D41" s="29"/>
      <c r="E41" s="29"/>
      <c r="F41" s="51"/>
      <c r="G41" s="157"/>
      <c r="H41" s="150"/>
      <c r="I41" s="112"/>
      <c r="J41" s="160"/>
      <c r="K41" s="166"/>
      <c r="L41" s="81"/>
    </row>
    <row r="42" spans="1:12" ht="15.75" customHeight="1" x14ac:dyDescent="0.25">
      <c r="A42" s="85" t="s">
        <v>30</v>
      </c>
      <c r="B42" s="85" t="s">
        <v>85</v>
      </c>
      <c r="C42" s="10" t="s">
        <v>13</v>
      </c>
      <c r="D42" s="29">
        <v>2007.2</v>
      </c>
      <c r="E42" s="29">
        <v>2007.2</v>
      </c>
      <c r="F42" s="51">
        <f>E42/D42*100</f>
        <v>100</v>
      </c>
      <c r="G42" s="90" t="s">
        <v>156</v>
      </c>
      <c r="H42" s="148" t="s">
        <v>173</v>
      </c>
      <c r="I42" s="112" t="s">
        <v>129</v>
      </c>
      <c r="J42" s="161" t="s">
        <v>25</v>
      </c>
      <c r="K42" s="104"/>
    </row>
    <row r="43" spans="1:12" x14ac:dyDescent="0.25">
      <c r="A43" s="85"/>
      <c r="B43" s="85"/>
      <c r="C43" s="10" t="s">
        <v>14</v>
      </c>
      <c r="D43" s="29">
        <v>2007.2</v>
      </c>
      <c r="E43" s="41">
        <v>2007.2</v>
      </c>
      <c r="F43" s="51">
        <f>E43/D43*100</f>
        <v>100</v>
      </c>
      <c r="G43" s="107"/>
      <c r="H43" s="149"/>
      <c r="I43" s="112"/>
      <c r="J43" s="162"/>
      <c r="K43" s="104"/>
    </row>
    <row r="44" spans="1:12" x14ac:dyDescent="0.25">
      <c r="A44" s="85"/>
      <c r="B44" s="85"/>
      <c r="C44" s="10" t="s">
        <v>16</v>
      </c>
      <c r="D44" s="29"/>
      <c r="E44" s="29"/>
      <c r="F44" s="51"/>
      <c r="G44" s="107"/>
      <c r="H44" s="149"/>
      <c r="I44" s="112"/>
      <c r="J44" s="162"/>
      <c r="K44" s="104"/>
    </row>
    <row r="45" spans="1:12" x14ac:dyDescent="0.25">
      <c r="A45" s="85"/>
      <c r="B45" s="85"/>
      <c r="C45" s="10" t="s">
        <v>15</v>
      </c>
      <c r="D45" s="29"/>
      <c r="E45" s="29"/>
      <c r="F45" s="51"/>
      <c r="G45" s="107"/>
      <c r="H45" s="149"/>
      <c r="I45" s="112"/>
      <c r="J45" s="162"/>
      <c r="K45" s="104"/>
    </row>
    <row r="46" spans="1:12" ht="281.25" customHeight="1" x14ac:dyDescent="0.25">
      <c r="A46" s="85"/>
      <c r="B46" s="85"/>
      <c r="C46" s="10" t="s">
        <v>17</v>
      </c>
      <c r="D46" s="29"/>
      <c r="E46" s="29"/>
      <c r="F46" s="51"/>
      <c r="G46" s="107"/>
      <c r="H46" s="150"/>
      <c r="I46" s="112"/>
      <c r="J46" s="163"/>
      <c r="K46" s="104"/>
      <c r="L46" s="80" t="s">
        <v>161</v>
      </c>
    </row>
    <row r="47" spans="1:12" s="3" customFormat="1" x14ac:dyDescent="0.25">
      <c r="A47" s="85" t="s">
        <v>31</v>
      </c>
      <c r="B47" s="85" t="s">
        <v>86</v>
      </c>
      <c r="C47" s="10" t="s">
        <v>13</v>
      </c>
      <c r="D47" s="49">
        <v>0</v>
      </c>
      <c r="E47" s="29"/>
      <c r="F47" s="29"/>
      <c r="G47" s="105" t="s">
        <v>132</v>
      </c>
      <c r="H47" s="107" t="s">
        <v>140</v>
      </c>
      <c r="I47" s="92"/>
      <c r="J47" s="112" t="s">
        <v>25</v>
      </c>
      <c r="K47" s="109"/>
    </row>
    <row r="48" spans="1:12" s="3" customFormat="1" x14ac:dyDescent="0.25">
      <c r="A48" s="85"/>
      <c r="B48" s="85"/>
      <c r="C48" s="10" t="s">
        <v>14</v>
      </c>
      <c r="D48" s="50">
        <v>0</v>
      </c>
      <c r="E48" s="41"/>
      <c r="F48" s="29"/>
      <c r="G48" s="105"/>
      <c r="H48" s="107"/>
      <c r="I48" s="92"/>
      <c r="J48" s="112"/>
      <c r="K48" s="109"/>
    </row>
    <row r="49" spans="1:12" s="3" customFormat="1" x14ac:dyDescent="0.25">
      <c r="A49" s="85"/>
      <c r="B49" s="85"/>
      <c r="C49" s="10" t="s">
        <v>16</v>
      </c>
      <c r="D49" s="29"/>
      <c r="E49" s="29"/>
      <c r="F49" s="29"/>
      <c r="G49" s="105"/>
      <c r="H49" s="107"/>
      <c r="I49" s="92"/>
      <c r="J49" s="112"/>
      <c r="K49" s="109"/>
    </row>
    <row r="50" spans="1:12" s="3" customFormat="1" x14ac:dyDescent="0.25">
      <c r="A50" s="85"/>
      <c r="B50" s="85"/>
      <c r="C50" s="10" t="s">
        <v>15</v>
      </c>
      <c r="D50" s="29"/>
      <c r="E50" s="29"/>
      <c r="F50" s="29"/>
      <c r="G50" s="105"/>
      <c r="H50" s="107"/>
      <c r="I50" s="92"/>
      <c r="J50" s="112"/>
      <c r="K50" s="109"/>
    </row>
    <row r="51" spans="1:12" s="3" customFormat="1" ht="75.75" customHeight="1" x14ac:dyDescent="0.25">
      <c r="A51" s="85"/>
      <c r="B51" s="85"/>
      <c r="C51" s="10" t="s">
        <v>17</v>
      </c>
      <c r="D51" s="29"/>
      <c r="E51" s="29"/>
      <c r="F51" s="29"/>
      <c r="G51" s="106"/>
      <c r="H51" s="88"/>
      <c r="I51" s="108"/>
      <c r="J51" s="147"/>
      <c r="K51" s="110"/>
    </row>
    <row r="52" spans="1:12" ht="15" customHeight="1" thickBot="1" x14ac:dyDescent="0.3">
      <c r="A52" s="85" t="s">
        <v>87</v>
      </c>
      <c r="B52" s="85" t="s">
        <v>88</v>
      </c>
      <c r="C52" s="10" t="s">
        <v>13</v>
      </c>
      <c r="D52" s="49">
        <v>0</v>
      </c>
      <c r="E52" s="49">
        <v>0</v>
      </c>
      <c r="F52" s="65"/>
      <c r="G52" s="144" t="s">
        <v>155</v>
      </c>
      <c r="H52" s="88" t="s">
        <v>154</v>
      </c>
      <c r="I52" s="151"/>
      <c r="J52" s="87" t="s">
        <v>139</v>
      </c>
      <c r="K52" s="87"/>
    </row>
    <row r="53" spans="1:12" ht="15.75" thickBot="1" x14ac:dyDescent="0.3">
      <c r="A53" s="85"/>
      <c r="B53" s="85"/>
      <c r="C53" s="10" t="s">
        <v>14</v>
      </c>
      <c r="D53" s="49">
        <v>0</v>
      </c>
      <c r="E53" s="49">
        <v>0</v>
      </c>
      <c r="F53" s="65"/>
      <c r="G53" s="145"/>
      <c r="H53" s="89"/>
      <c r="I53" s="151"/>
      <c r="J53" s="87"/>
      <c r="K53" s="87"/>
    </row>
    <row r="54" spans="1:12" ht="15.75" thickBot="1" x14ac:dyDescent="0.3">
      <c r="A54" s="85"/>
      <c r="B54" s="85"/>
      <c r="C54" s="10" t="s">
        <v>16</v>
      </c>
      <c r="D54" s="49">
        <v>0</v>
      </c>
      <c r="E54" s="49">
        <v>0</v>
      </c>
      <c r="F54" s="65"/>
      <c r="G54" s="145"/>
      <c r="H54" s="89"/>
      <c r="I54" s="151"/>
      <c r="J54" s="87"/>
      <c r="K54" s="87"/>
    </row>
    <row r="55" spans="1:12" ht="15.75" thickBot="1" x14ac:dyDescent="0.3">
      <c r="A55" s="85"/>
      <c r="B55" s="85"/>
      <c r="C55" s="10" t="s">
        <v>15</v>
      </c>
      <c r="D55" s="29"/>
      <c r="E55" s="29"/>
      <c r="F55" s="51"/>
      <c r="G55" s="145"/>
      <c r="H55" s="89"/>
      <c r="I55" s="151"/>
      <c r="J55" s="87"/>
      <c r="K55" s="87"/>
    </row>
    <row r="56" spans="1:12" ht="88.5" customHeight="1" x14ac:dyDescent="0.25">
      <c r="A56" s="85"/>
      <c r="B56" s="85"/>
      <c r="C56" s="10" t="s">
        <v>17</v>
      </c>
      <c r="D56" s="29"/>
      <c r="E56" s="29"/>
      <c r="F56" s="51"/>
      <c r="G56" s="146"/>
      <c r="H56" s="90"/>
      <c r="I56" s="152"/>
      <c r="J56" s="95"/>
      <c r="K56" s="95"/>
    </row>
    <row r="57" spans="1:12" ht="14.45" customHeight="1" x14ac:dyDescent="0.25">
      <c r="A57" s="111" t="s">
        <v>90</v>
      </c>
      <c r="B57" s="85" t="s">
        <v>152</v>
      </c>
      <c r="C57" s="10" t="s">
        <v>13</v>
      </c>
      <c r="D57" s="63">
        <v>9480.2999999999993</v>
      </c>
      <c r="E57" s="60">
        <v>9480.2999999999993</v>
      </c>
      <c r="F57" s="61">
        <f>E57/D57*100</f>
        <v>100</v>
      </c>
      <c r="G57" s="93" t="s">
        <v>153</v>
      </c>
      <c r="H57" s="153" t="s">
        <v>174</v>
      </c>
      <c r="I57" s="151" t="s">
        <v>129</v>
      </c>
      <c r="J57" s="94" t="s">
        <v>139</v>
      </c>
      <c r="K57" s="167"/>
    </row>
    <row r="58" spans="1:12" x14ac:dyDescent="0.25">
      <c r="A58" s="85"/>
      <c r="B58" s="85"/>
      <c r="C58" s="10" t="s">
        <v>14</v>
      </c>
      <c r="D58" s="64">
        <v>9480.2999999999993</v>
      </c>
      <c r="E58" s="62">
        <v>9480.2999999999993</v>
      </c>
      <c r="F58" s="61">
        <f>E58/D58*100</f>
        <v>100</v>
      </c>
      <c r="G58" s="94"/>
      <c r="H58" s="154"/>
      <c r="I58" s="151"/>
      <c r="J58" s="94"/>
      <c r="K58" s="168"/>
    </row>
    <row r="59" spans="1:12" x14ac:dyDescent="0.25">
      <c r="A59" s="85"/>
      <c r="B59" s="85"/>
      <c r="C59" s="10" t="s">
        <v>16</v>
      </c>
      <c r="D59" s="41">
        <v>0</v>
      </c>
      <c r="E59" s="41">
        <v>0</v>
      </c>
      <c r="F59" s="51"/>
      <c r="G59" s="94"/>
      <c r="H59" s="154"/>
      <c r="I59" s="151"/>
      <c r="J59" s="94"/>
      <c r="K59" s="168"/>
    </row>
    <row r="60" spans="1:12" x14ac:dyDescent="0.25">
      <c r="A60" s="85"/>
      <c r="B60" s="85"/>
      <c r="C60" s="10" t="s">
        <v>15</v>
      </c>
      <c r="D60" s="29"/>
      <c r="E60" s="29"/>
      <c r="F60" s="51"/>
      <c r="G60" s="94"/>
      <c r="H60" s="154"/>
      <c r="I60" s="151"/>
      <c r="J60" s="94"/>
      <c r="K60" s="168"/>
    </row>
    <row r="61" spans="1:12" ht="270.75" customHeight="1" x14ac:dyDescent="0.25">
      <c r="A61" s="85"/>
      <c r="B61" s="85"/>
      <c r="C61" s="10" t="s">
        <v>17</v>
      </c>
      <c r="D61" s="29"/>
      <c r="E61" s="29"/>
      <c r="F61" s="51"/>
      <c r="G61" s="94"/>
      <c r="H61" s="155"/>
      <c r="I61" s="151"/>
      <c r="J61" s="94"/>
      <c r="K61" s="169"/>
      <c r="L61" s="79" t="s">
        <v>162</v>
      </c>
    </row>
    <row r="62" spans="1:12" ht="14.45" customHeight="1" x14ac:dyDescent="0.25">
      <c r="A62" s="82" t="s">
        <v>91</v>
      </c>
      <c r="B62" s="85" t="s">
        <v>89</v>
      </c>
      <c r="C62" s="10" t="s">
        <v>13</v>
      </c>
      <c r="D62" s="49">
        <v>0</v>
      </c>
      <c r="E62" s="49">
        <v>0</v>
      </c>
      <c r="F62" s="28"/>
      <c r="G62" s="86" t="s">
        <v>138</v>
      </c>
      <c r="H62" s="88" t="s">
        <v>154</v>
      </c>
      <c r="I62" s="91"/>
      <c r="J62" s="93" t="s">
        <v>112</v>
      </c>
      <c r="K62" s="95"/>
    </row>
    <row r="63" spans="1:12" x14ac:dyDescent="0.25">
      <c r="A63" s="83"/>
      <c r="B63" s="85"/>
      <c r="C63" s="10" t="s">
        <v>14</v>
      </c>
      <c r="D63" s="49">
        <v>0</v>
      </c>
      <c r="E63" s="49">
        <v>0</v>
      </c>
      <c r="F63" s="28"/>
      <c r="G63" s="87"/>
      <c r="H63" s="89"/>
      <c r="I63" s="92"/>
      <c r="J63" s="94"/>
      <c r="K63" s="96"/>
    </row>
    <row r="64" spans="1:12" x14ac:dyDescent="0.25">
      <c r="A64" s="83"/>
      <c r="B64" s="85"/>
      <c r="C64" s="10" t="s">
        <v>16</v>
      </c>
      <c r="D64" s="49">
        <v>0</v>
      </c>
      <c r="E64" s="49">
        <v>0</v>
      </c>
      <c r="F64" s="28"/>
      <c r="G64" s="87"/>
      <c r="H64" s="89"/>
      <c r="I64" s="92"/>
      <c r="J64" s="94"/>
      <c r="K64" s="96"/>
    </row>
    <row r="65" spans="1:11" x14ac:dyDescent="0.25">
      <c r="A65" s="83"/>
      <c r="B65" s="85"/>
      <c r="C65" s="10" t="s">
        <v>15</v>
      </c>
      <c r="D65" s="29"/>
      <c r="E65" s="29"/>
      <c r="F65" s="51"/>
      <c r="G65" s="87"/>
      <c r="H65" s="89"/>
      <c r="I65" s="92"/>
      <c r="J65" s="94"/>
      <c r="K65" s="96"/>
    </row>
    <row r="66" spans="1:11" ht="39" customHeight="1" x14ac:dyDescent="0.25">
      <c r="A66" s="84"/>
      <c r="B66" s="85"/>
      <c r="C66" s="10" t="s">
        <v>17</v>
      </c>
      <c r="D66" s="29"/>
      <c r="E66" s="29"/>
      <c r="F66" s="51"/>
      <c r="G66" s="87"/>
      <c r="H66" s="90"/>
      <c r="I66" s="92"/>
      <c r="J66" s="94"/>
      <c r="K66" s="86"/>
    </row>
    <row r="67" spans="1:11" ht="14.45" customHeight="1" x14ac:dyDescent="0.25">
      <c r="A67" s="97" t="s">
        <v>151</v>
      </c>
      <c r="B67" s="85" t="s">
        <v>89</v>
      </c>
      <c r="C67" s="10" t="s">
        <v>13</v>
      </c>
      <c r="D67" s="29">
        <f>D69+D68</f>
        <v>3464.2000000000003</v>
      </c>
      <c r="E67" s="29">
        <f>E69+E68</f>
        <v>576.6</v>
      </c>
      <c r="F67" s="51">
        <f>E67/D67*100</f>
        <v>16.644535534899831</v>
      </c>
      <c r="G67" s="95" t="s">
        <v>160</v>
      </c>
      <c r="H67" s="100" t="s">
        <v>158</v>
      </c>
      <c r="I67" s="95" t="s">
        <v>129</v>
      </c>
      <c r="J67" s="86" t="s">
        <v>112</v>
      </c>
      <c r="K67" s="101" t="s">
        <v>157</v>
      </c>
    </row>
    <row r="68" spans="1:11" x14ac:dyDescent="0.25">
      <c r="A68" s="98"/>
      <c r="B68" s="85"/>
      <c r="C68" s="10" t="s">
        <v>14</v>
      </c>
      <c r="D68" s="29">
        <v>153.4</v>
      </c>
      <c r="E68" s="29">
        <v>153.4</v>
      </c>
      <c r="F68" s="51">
        <f>E68/D68*100</f>
        <v>100</v>
      </c>
      <c r="G68" s="96"/>
      <c r="H68" s="100"/>
      <c r="I68" s="96"/>
      <c r="J68" s="87"/>
      <c r="K68" s="102"/>
    </row>
    <row r="69" spans="1:11" x14ac:dyDescent="0.25">
      <c r="A69" s="98"/>
      <c r="B69" s="85"/>
      <c r="C69" s="10" t="s">
        <v>16</v>
      </c>
      <c r="D69" s="29">
        <v>3310.8</v>
      </c>
      <c r="E69" s="29">
        <v>423.2</v>
      </c>
      <c r="F69" s="51">
        <f>E69/D69*100</f>
        <v>12.78240908541742</v>
      </c>
      <c r="G69" s="96"/>
      <c r="H69" s="100"/>
      <c r="I69" s="96"/>
      <c r="J69" s="87"/>
      <c r="K69" s="102"/>
    </row>
    <row r="70" spans="1:11" x14ac:dyDescent="0.25">
      <c r="A70" s="98"/>
      <c r="B70" s="85"/>
      <c r="C70" s="10" t="s">
        <v>15</v>
      </c>
      <c r="D70" s="29"/>
      <c r="E70" s="29"/>
      <c r="F70" s="51"/>
      <c r="G70" s="96"/>
      <c r="H70" s="100"/>
      <c r="I70" s="96"/>
      <c r="J70" s="87"/>
      <c r="K70" s="102"/>
    </row>
    <row r="71" spans="1:11" ht="108.75" customHeight="1" x14ac:dyDescent="0.25">
      <c r="A71" s="99"/>
      <c r="B71" s="85"/>
      <c r="C71" s="10" t="s">
        <v>17</v>
      </c>
      <c r="D71" s="29"/>
      <c r="E71" s="29"/>
      <c r="F71" s="51"/>
      <c r="G71" s="86"/>
      <c r="H71" s="100"/>
      <c r="I71" s="86"/>
      <c r="J71" s="87"/>
      <c r="K71" s="103"/>
    </row>
    <row r="72" spans="1:11" x14ac:dyDescent="0.25">
      <c r="A72" s="114" t="s">
        <v>56</v>
      </c>
      <c r="B72" s="114" t="s">
        <v>93</v>
      </c>
      <c r="C72" s="8" t="s">
        <v>13</v>
      </c>
      <c r="D72" s="49">
        <v>0</v>
      </c>
      <c r="E72" s="49">
        <v>0</v>
      </c>
      <c r="F72" s="28"/>
      <c r="G72" s="140"/>
      <c r="H72" s="44" t="s">
        <v>18</v>
      </c>
      <c r="I72" s="116"/>
      <c r="J72" s="117" t="s">
        <v>25</v>
      </c>
      <c r="K72" s="139"/>
    </row>
    <row r="73" spans="1:11" x14ac:dyDescent="0.25">
      <c r="A73" s="114"/>
      <c r="B73" s="114"/>
      <c r="C73" s="8" t="s">
        <v>14</v>
      </c>
      <c r="D73" s="49">
        <v>0</v>
      </c>
      <c r="E73" s="49">
        <v>0</v>
      </c>
      <c r="F73" s="28"/>
      <c r="G73" s="115"/>
      <c r="H73" s="22" t="s">
        <v>19</v>
      </c>
      <c r="I73" s="117"/>
      <c r="J73" s="117"/>
      <c r="K73" s="139"/>
    </row>
    <row r="74" spans="1:11" x14ac:dyDescent="0.25">
      <c r="A74" s="114"/>
      <c r="B74" s="114"/>
      <c r="C74" s="8" t="s">
        <v>16</v>
      </c>
      <c r="D74" s="49">
        <v>0</v>
      </c>
      <c r="E74" s="49">
        <v>0</v>
      </c>
      <c r="F74" s="28"/>
      <c r="G74" s="115"/>
      <c r="H74" s="22" t="s">
        <v>20</v>
      </c>
      <c r="I74" s="117"/>
      <c r="J74" s="117"/>
      <c r="K74" s="139"/>
    </row>
    <row r="75" spans="1:11" x14ac:dyDescent="0.25">
      <c r="A75" s="114"/>
      <c r="B75" s="114"/>
      <c r="C75" s="8" t="s">
        <v>15</v>
      </c>
      <c r="D75" s="28"/>
      <c r="E75" s="28"/>
      <c r="F75" s="28"/>
      <c r="G75" s="115"/>
      <c r="H75" s="22" t="s">
        <v>21</v>
      </c>
      <c r="I75" s="117"/>
      <c r="J75" s="117"/>
      <c r="K75" s="139"/>
    </row>
    <row r="76" spans="1:11" x14ac:dyDescent="0.25">
      <c r="A76" s="114"/>
      <c r="B76" s="114"/>
      <c r="C76" s="8" t="s">
        <v>17</v>
      </c>
      <c r="D76" s="28"/>
      <c r="E76" s="28"/>
      <c r="F76" s="28"/>
      <c r="G76" s="138"/>
      <c r="H76" s="43" t="s">
        <v>22</v>
      </c>
      <c r="I76" s="118"/>
      <c r="J76" s="118"/>
      <c r="K76" s="139"/>
    </row>
    <row r="77" spans="1:11" ht="15.75" customHeight="1" x14ac:dyDescent="0.25">
      <c r="A77" s="85" t="s">
        <v>92</v>
      </c>
      <c r="B77" s="85" t="s">
        <v>95</v>
      </c>
      <c r="C77" s="10" t="s">
        <v>13</v>
      </c>
      <c r="D77" s="49">
        <v>0</v>
      </c>
      <c r="E77" s="49">
        <v>0</v>
      </c>
      <c r="F77" s="51"/>
      <c r="G77" s="170" t="s">
        <v>134</v>
      </c>
      <c r="H77" s="88" t="s">
        <v>154</v>
      </c>
      <c r="I77" s="92"/>
      <c r="J77" s="172" t="s">
        <v>25</v>
      </c>
      <c r="K77" s="87"/>
    </row>
    <row r="78" spans="1:11" x14ac:dyDescent="0.25">
      <c r="A78" s="85"/>
      <c r="B78" s="85"/>
      <c r="C78" s="10" t="s">
        <v>14</v>
      </c>
      <c r="D78" s="50">
        <v>0</v>
      </c>
      <c r="E78" s="49">
        <v>0</v>
      </c>
      <c r="F78" s="51"/>
      <c r="G78" s="171"/>
      <c r="H78" s="89"/>
      <c r="I78" s="92"/>
      <c r="J78" s="172"/>
      <c r="K78" s="87"/>
    </row>
    <row r="79" spans="1:11" x14ac:dyDescent="0.25">
      <c r="A79" s="85"/>
      <c r="B79" s="85"/>
      <c r="C79" s="10" t="s">
        <v>16</v>
      </c>
      <c r="D79" s="49">
        <v>0</v>
      </c>
      <c r="E79" s="49">
        <v>0</v>
      </c>
      <c r="F79" s="51"/>
      <c r="G79" s="171"/>
      <c r="H79" s="89"/>
      <c r="I79" s="92"/>
      <c r="J79" s="172"/>
      <c r="K79" s="87"/>
    </row>
    <row r="80" spans="1:11" x14ac:dyDescent="0.25">
      <c r="A80" s="85"/>
      <c r="B80" s="85"/>
      <c r="C80" s="10" t="s">
        <v>15</v>
      </c>
      <c r="D80" s="29"/>
      <c r="E80" s="29"/>
      <c r="F80" s="51"/>
      <c r="G80" s="171"/>
      <c r="H80" s="89"/>
      <c r="I80" s="92"/>
      <c r="J80" s="172"/>
      <c r="K80" s="87"/>
    </row>
    <row r="81" spans="1:11" ht="62.25" customHeight="1" x14ac:dyDescent="0.25">
      <c r="A81" s="85"/>
      <c r="B81" s="85"/>
      <c r="C81" s="10" t="s">
        <v>17</v>
      </c>
      <c r="D81" s="29"/>
      <c r="E81" s="29"/>
      <c r="F81" s="51"/>
      <c r="G81" s="171"/>
      <c r="H81" s="90"/>
      <c r="I81" s="92"/>
      <c r="J81" s="172"/>
      <c r="K81" s="87"/>
    </row>
    <row r="82" spans="1:11" ht="15" customHeight="1" x14ac:dyDescent="0.25">
      <c r="A82" s="85" t="s">
        <v>94</v>
      </c>
      <c r="B82" s="85" t="s">
        <v>96</v>
      </c>
      <c r="C82" s="10" t="s">
        <v>13</v>
      </c>
      <c r="D82" s="49">
        <v>0</v>
      </c>
      <c r="E82" s="49">
        <v>0</v>
      </c>
      <c r="F82" s="51"/>
      <c r="G82" s="170" t="s">
        <v>111</v>
      </c>
      <c r="H82" s="88" t="s">
        <v>154</v>
      </c>
      <c r="I82" s="92"/>
      <c r="J82" s="172" t="s">
        <v>25</v>
      </c>
      <c r="K82" s="87"/>
    </row>
    <row r="83" spans="1:11" x14ac:dyDescent="0.25">
      <c r="A83" s="85"/>
      <c r="B83" s="85"/>
      <c r="C83" s="10" t="s">
        <v>14</v>
      </c>
      <c r="D83" s="50">
        <v>0</v>
      </c>
      <c r="E83" s="50">
        <v>0</v>
      </c>
      <c r="F83" s="51"/>
      <c r="G83" s="171"/>
      <c r="H83" s="89"/>
      <c r="I83" s="92"/>
      <c r="J83" s="172"/>
      <c r="K83" s="87"/>
    </row>
    <row r="84" spans="1:11" x14ac:dyDescent="0.25">
      <c r="A84" s="85"/>
      <c r="B84" s="85"/>
      <c r="C84" s="10" t="s">
        <v>16</v>
      </c>
      <c r="D84" s="29"/>
      <c r="E84" s="29"/>
      <c r="F84" s="51"/>
      <c r="G84" s="171"/>
      <c r="H84" s="89"/>
      <c r="I84" s="92"/>
      <c r="J84" s="172"/>
      <c r="K84" s="87"/>
    </row>
    <row r="85" spans="1:11" x14ac:dyDescent="0.25">
      <c r="A85" s="85"/>
      <c r="B85" s="85"/>
      <c r="C85" s="10" t="s">
        <v>15</v>
      </c>
      <c r="D85" s="29"/>
      <c r="E85" s="29"/>
      <c r="F85" s="51"/>
      <c r="G85" s="171"/>
      <c r="H85" s="89"/>
      <c r="I85" s="92"/>
      <c r="J85" s="172"/>
      <c r="K85" s="87"/>
    </row>
    <row r="86" spans="1:11" ht="122.25" customHeight="1" x14ac:dyDescent="0.25">
      <c r="A86" s="85"/>
      <c r="B86" s="85"/>
      <c r="C86" s="10" t="s">
        <v>17</v>
      </c>
      <c r="D86" s="29"/>
      <c r="E86" s="29"/>
      <c r="F86" s="51"/>
      <c r="G86" s="173"/>
      <c r="H86" s="90"/>
      <c r="I86" s="92"/>
      <c r="J86" s="172"/>
      <c r="K86" s="87"/>
    </row>
    <row r="87" spans="1:11" x14ac:dyDescent="0.25">
      <c r="A87" s="132" t="s">
        <v>32</v>
      </c>
      <c r="B87" s="132" t="s">
        <v>97</v>
      </c>
      <c r="C87" s="6" t="s">
        <v>13</v>
      </c>
      <c r="D87" s="27">
        <f>D88</f>
        <v>5265.3</v>
      </c>
      <c r="E87" s="27">
        <f>E88</f>
        <v>5261.1</v>
      </c>
      <c r="F87" s="27">
        <f>E87/D87*100</f>
        <v>99.92023246538659</v>
      </c>
      <c r="G87" s="127"/>
      <c r="H87" s="23" t="s">
        <v>18</v>
      </c>
      <c r="I87" s="20">
        <f>I92+I102</f>
        <v>2</v>
      </c>
      <c r="J87" s="129" t="s">
        <v>25</v>
      </c>
      <c r="K87" s="127"/>
    </row>
    <row r="88" spans="1:11" x14ac:dyDescent="0.25">
      <c r="A88" s="132"/>
      <c r="B88" s="132"/>
      <c r="C88" s="6" t="s">
        <v>14</v>
      </c>
      <c r="D88" s="27">
        <f>D93+D103</f>
        <v>5265.3</v>
      </c>
      <c r="E88" s="27">
        <f>E93+E103</f>
        <v>5261.1</v>
      </c>
      <c r="F88" s="27">
        <f>E88/D88*100</f>
        <v>99.92023246538659</v>
      </c>
      <c r="G88" s="127"/>
      <c r="H88" s="23" t="s">
        <v>19</v>
      </c>
      <c r="I88" s="20">
        <f t="shared" ref="I88:I90" si="3">I93+I103</f>
        <v>2</v>
      </c>
      <c r="J88" s="130"/>
      <c r="K88" s="127"/>
    </row>
    <row r="89" spans="1:11" x14ac:dyDescent="0.25">
      <c r="A89" s="132"/>
      <c r="B89" s="132"/>
      <c r="C89" s="6" t="s">
        <v>16</v>
      </c>
      <c r="D89" s="27">
        <f t="shared" ref="D89:E89" si="4">D94+D104</f>
        <v>0</v>
      </c>
      <c r="E89" s="27">
        <f t="shared" si="4"/>
        <v>0</v>
      </c>
      <c r="F89" s="27"/>
      <c r="G89" s="127"/>
      <c r="H89" s="23" t="s">
        <v>20</v>
      </c>
      <c r="I89" s="20">
        <f t="shared" si="3"/>
        <v>0</v>
      </c>
      <c r="J89" s="130"/>
      <c r="K89" s="127"/>
    </row>
    <row r="90" spans="1:11" x14ac:dyDescent="0.25">
      <c r="A90" s="132"/>
      <c r="B90" s="132"/>
      <c r="C90" s="6" t="s">
        <v>15</v>
      </c>
      <c r="D90" s="27"/>
      <c r="E90" s="27"/>
      <c r="F90" s="27"/>
      <c r="G90" s="127"/>
      <c r="H90" s="23" t="s">
        <v>21</v>
      </c>
      <c r="I90" s="20">
        <f t="shared" si="3"/>
        <v>0</v>
      </c>
      <c r="J90" s="130"/>
      <c r="K90" s="127"/>
    </row>
    <row r="91" spans="1:11" x14ac:dyDescent="0.25">
      <c r="A91" s="132"/>
      <c r="B91" s="132"/>
      <c r="C91" s="6" t="s">
        <v>17</v>
      </c>
      <c r="D91" s="27"/>
      <c r="E91" s="27"/>
      <c r="F91" s="27"/>
      <c r="G91" s="128"/>
      <c r="H91" s="23" t="s">
        <v>22</v>
      </c>
      <c r="I91" s="21">
        <f>I88/I87*100</f>
        <v>100</v>
      </c>
      <c r="J91" s="131"/>
      <c r="K91" s="128"/>
    </row>
    <row r="92" spans="1:11" ht="15" customHeight="1" x14ac:dyDescent="0.25">
      <c r="A92" s="114" t="s">
        <v>34</v>
      </c>
      <c r="B92" s="114" t="s">
        <v>98</v>
      </c>
      <c r="C92" s="8" t="s">
        <v>13</v>
      </c>
      <c r="D92" s="28">
        <f>D93</f>
        <v>5000</v>
      </c>
      <c r="E92" s="28">
        <f>E93</f>
        <v>5000</v>
      </c>
      <c r="F92" s="28">
        <f>E92/D92*100</f>
        <v>100</v>
      </c>
      <c r="G92" s="115"/>
      <c r="H92" s="22" t="s">
        <v>18</v>
      </c>
      <c r="I92" s="4">
        <f>COUNTA(I97:I101)</f>
        <v>1</v>
      </c>
      <c r="J92" s="116" t="s">
        <v>25</v>
      </c>
      <c r="K92" s="138"/>
    </row>
    <row r="93" spans="1:11" x14ac:dyDescent="0.25">
      <c r="A93" s="114"/>
      <c r="B93" s="114"/>
      <c r="C93" s="8" t="s">
        <v>14</v>
      </c>
      <c r="D93" s="28">
        <f>D98</f>
        <v>5000</v>
      </c>
      <c r="E93" s="28">
        <f>E98</f>
        <v>5000</v>
      </c>
      <c r="F93" s="28">
        <f>E93/D93*100</f>
        <v>100</v>
      </c>
      <c r="G93" s="115"/>
      <c r="H93" s="22" t="s">
        <v>19</v>
      </c>
      <c r="I93" s="4">
        <f>COUNTIF(I97:I101,"да")</f>
        <v>1</v>
      </c>
      <c r="J93" s="117"/>
      <c r="K93" s="139"/>
    </row>
    <row r="94" spans="1:11" x14ac:dyDescent="0.25">
      <c r="A94" s="114"/>
      <c r="B94" s="114"/>
      <c r="C94" s="8" t="s">
        <v>16</v>
      </c>
      <c r="D94" s="28">
        <f t="shared" ref="D94:E94" si="5">D99</f>
        <v>0</v>
      </c>
      <c r="E94" s="28">
        <f t="shared" si="5"/>
        <v>0</v>
      </c>
      <c r="F94" s="28"/>
      <c r="G94" s="115"/>
      <c r="H94" s="22" t="s">
        <v>20</v>
      </c>
      <c r="I94" s="4">
        <f>COUNTIF(I97:I101,"частично")</f>
        <v>0</v>
      </c>
      <c r="J94" s="117"/>
      <c r="K94" s="139"/>
    </row>
    <row r="95" spans="1:11" x14ac:dyDescent="0.25">
      <c r="A95" s="114"/>
      <c r="B95" s="114"/>
      <c r="C95" s="8" t="s">
        <v>15</v>
      </c>
      <c r="D95" s="28"/>
      <c r="E95" s="28"/>
      <c r="F95" s="28"/>
      <c r="G95" s="115"/>
      <c r="H95" s="22" t="s">
        <v>21</v>
      </c>
      <c r="I95" s="4">
        <f>COUNTIF(I97:I101,"нет")</f>
        <v>0</v>
      </c>
      <c r="J95" s="117"/>
      <c r="K95" s="139"/>
    </row>
    <row r="96" spans="1:11" ht="20.25" customHeight="1" x14ac:dyDescent="0.25">
      <c r="A96" s="114"/>
      <c r="B96" s="114"/>
      <c r="C96" s="8" t="s">
        <v>17</v>
      </c>
      <c r="D96" s="28"/>
      <c r="E96" s="28"/>
      <c r="F96" s="28"/>
      <c r="G96" s="115"/>
      <c r="H96" s="43" t="s">
        <v>22</v>
      </c>
      <c r="I96" s="5">
        <f>I93/I92*100</f>
        <v>100</v>
      </c>
      <c r="J96" s="118"/>
      <c r="K96" s="140"/>
    </row>
    <row r="97" spans="1:11" ht="15" customHeight="1" x14ac:dyDescent="0.25">
      <c r="A97" s="85" t="s">
        <v>33</v>
      </c>
      <c r="B97" s="85" t="s">
        <v>103</v>
      </c>
      <c r="C97" s="10" t="s">
        <v>13</v>
      </c>
      <c r="D97" s="29">
        <f>D98</f>
        <v>5000</v>
      </c>
      <c r="E97" s="29">
        <f>E98</f>
        <v>5000</v>
      </c>
      <c r="F97" s="29">
        <f>E97/D97*100</f>
        <v>100</v>
      </c>
      <c r="G97" s="105" t="s">
        <v>110</v>
      </c>
      <c r="H97" s="122" t="s">
        <v>172</v>
      </c>
      <c r="I97" s="92" t="s">
        <v>129</v>
      </c>
      <c r="J97" s="85" t="s">
        <v>25</v>
      </c>
      <c r="K97" s="113"/>
    </row>
    <row r="98" spans="1:11" x14ac:dyDescent="0.25">
      <c r="A98" s="85"/>
      <c r="B98" s="85"/>
      <c r="C98" s="10" t="s">
        <v>14</v>
      </c>
      <c r="D98" s="29">
        <v>5000</v>
      </c>
      <c r="E98" s="41">
        <v>5000</v>
      </c>
      <c r="F98" s="29">
        <f>E98/D98*100</f>
        <v>100</v>
      </c>
      <c r="G98" s="105"/>
      <c r="H98" s="123"/>
      <c r="I98" s="92"/>
      <c r="J98" s="85"/>
      <c r="K98" s="113"/>
    </row>
    <row r="99" spans="1:11" x14ac:dyDescent="0.25">
      <c r="A99" s="85"/>
      <c r="B99" s="85"/>
      <c r="C99" s="10" t="s">
        <v>16</v>
      </c>
      <c r="D99" s="29"/>
      <c r="E99" s="29"/>
      <c r="F99" s="29"/>
      <c r="G99" s="105"/>
      <c r="H99" s="123"/>
      <c r="I99" s="92"/>
      <c r="J99" s="85"/>
      <c r="K99" s="113"/>
    </row>
    <row r="100" spans="1:11" x14ac:dyDescent="0.25">
      <c r="A100" s="85"/>
      <c r="B100" s="85"/>
      <c r="C100" s="10" t="s">
        <v>15</v>
      </c>
      <c r="D100" s="29"/>
      <c r="E100" s="29"/>
      <c r="F100" s="29"/>
      <c r="G100" s="105"/>
      <c r="H100" s="123"/>
      <c r="I100" s="92"/>
      <c r="J100" s="85"/>
      <c r="K100" s="113"/>
    </row>
    <row r="101" spans="1:11" ht="46.5" customHeight="1" x14ac:dyDescent="0.25">
      <c r="A101" s="85"/>
      <c r="B101" s="85"/>
      <c r="C101" s="10" t="s">
        <v>17</v>
      </c>
      <c r="D101" s="29"/>
      <c r="E101" s="29"/>
      <c r="F101" s="29"/>
      <c r="G101" s="105"/>
      <c r="H101" s="124"/>
      <c r="I101" s="92"/>
      <c r="J101" s="85"/>
      <c r="K101" s="113"/>
    </row>
    <row r="102" spans="1:11" x14ac:dyDescent="0.25">
      <c r="A102" s="114" t="s">
        <v>35</v>
      </c>
      <c r="B102" s="114" t="s">
        <v>100</v>
      </c>
      <c r="C102" s="8" t="s">
        <v>13</v>
      </c>
      <c r="D102" s="28">
        <f>D103</f>
        <v>265.3</v>
      </c>
      <c r="E102" s="28">
        <f>E103</f>
        <v>261.10000000000002</v>
      </c>
      <c r="F102" s="28">
        <f>E102/D102*100</f>
        <v>98.416886543535625</v>
      </c>
      <c r="G102" s="115"/>
      <c r="H102" s="59" t="s">
        <v>18</v>
      </c>
      <c r="I102" s="4">
        <f>COUNTA(I107:I116)</f>
        <v>1</v>
      </c>
      <c r="J102" s="116" t="s">
        <v>25</v>
      </c>
      <c r="K102" s="138"/>
    </row>
    <row r="103" spans="1:11" x14ac:dyDescent="0.25">
      <c r="A103" s="114"/>
      <c r="B103" s="114"/>
      <c r="C103" s="8" t="s">
        <v>14</v>
      </c>
      <c r="D103" s="28">
        <f>D108+D113</f>
        <v>265.3</v>
      </c>
      <c r="E103" s="28">
        <f>E108+E113</f>
        <v>261.10000000000002</v>
      </c>
      <c r="F103" s="28">
        <f>E103/D103*100</f>
        <v>98.416886543535625</v>
      </c>
      <c r="G103" s="115"/>
      <c r="H103" s="42" t="s">
        <v>19</v>
      </c>
      <c r="I103" s="4">
        <f>COUNTIF(I107:I116,"да")</f>
        <v>1</v>
      </c>
      <c r="J103" s="117"/>
      <c r="K103" s="139"/>
    </row>
    <row r="104" spans="1:11" x14ac:dyDescent="0.25">
      <c r="A104" s="114"/>
      <c r="B104" s="114"/>
      <c r="C104" s="8" t="s">
        <v>16</v>
      </c>
      <c r="D104" s="28">
        <f t="shared" ref="D104:E104" si="6">D109+D114</f>
        <v>0</v>
      </c>
      <c r="E104" s="28">
        <f t="shared" si="6"/>
        <v>0</v>
      </c>
      <c r="F104" s="28"/>
      <c r="G104" s="115"/>
      <c r="H104" s="42" t="s">
        <v>20</v>
      </c>
      <c r="I104" s="4">
        <f>COUNTIF(I107:I116,"частично")</f>
        <v>0</v>
      </c>
      <c r="J104" s="117"/>
      <c r="K104" s="139"/>
    </row>
    <row r="105" spans="1:11" x14ac:dyDescent="0.25">
      <c r="A105" s="114"/>
      <c r="B105" s="114"/>
      <c r="C105" s="8" t="s">
        <v>15</v>
      </c>
      <c r="D105" s="28"/>
      <c r="E105" s="28"/>
      <c r="F105" s="28"/>
      <c r="G105" s="115"/>
      <c r="H105" s="42" t="s">
        <v>21</v>
      </c>
      <c r="I105" s="4">
        <f>COUNTIF(I107:I116,"нет")</f>
        <v>0</v>
      </c>
      <c r="J105" s="117"/>
      <c r="K105" s="139"/>
    </row>
    <row r="106" spans="1:11" ht="47.25" customHeight="1" x14ac:dyDescent="0.25">
      <c r="A106" s="114"/>
      <c r="B106" s="114"/>
      <c r="C106" s="8" t="s">
        <v>17</v>
      </c>
      <c r="D106" s="28"/>
      <c r="E106" s="28"/>
      <c r="F106" s="28"/>
      <c r="G106" s="115"/>
      <c r="H106" s="42" t="s">
        <v>22</v>
      </c>
      <c r="I106" s="5">
        <f>I103/I102*100</f>
        <v>100</v>
      </c>
      <c r="J106" s="118"/>
      <c r="K106" s="140"/>
    </row>
    <row r="107" spans="1:11" ht="15" customHeight="1" x14ac:dyDescent="0.25">
      <c r="A107" s="85" t="s">
        <v>36</v>
      </c>
      <c r="B107" s="85" t="s">
        <v>101</v>
      </c>
      <c r="C107" s="10" t="s">
        <v>13</v>
      </c>
      <c r="D107" s="49">
        <v>0</v>
      </c>
      <c r="E107" s="45"/>
      <c r="F107" s="29"/>
      <c r="G107" s="113"/>
      <c r="H107" s="113" t="s">
        <v>136</v>
      </c>
      <c r="I107" s="112"/>
      <c r="J107" s="85" t="s">
        <v>25</v>
      </c>
      <c r="K107" s="113"/>
    </row>
    <row r="108" spans="1:11" x14ac:dyDescent="0.25">
      <c r="A108" s="85"/>
      <c r="B108" s="85"/>
      <c r="C108" s="10" t="s">
        <v>14</v>
      </c>
      <c r="D108" s="50">
        <v>0</v>
      </c>
      <c r="E108" s="46"/>
      <c r="F108" s="29"/>
      <c r="G108" s="113"/>
      <c r="H108" s="113"/>
      <c r="I108" s="112"/>
      <c r="J108" s="85"/>
      <c r="K108" s="113"/>
    </row>
    <row r="109" spans="1:11" x14ac:dyDescent="0.25">
      <c r="A109" s="85"/>
      <c r="B109" s="85"/>
      <c r="C109" s="10" t="s">
        <v>16</v>
      </c>
      <c r="D109" s="48">
        <v>0</v>
      </c>
      <c r="E109" s="45"/>
      <c r="F109" s="29"/>
      <c r="G109" s="113"/>
      <c r="H109" s="113"/>
      <c r="I109" s="112"/>
      <c r="J109" s="85"/>
      <c r="K109" s="113"/>
    </row>
    <row r="110" spans="1:11" x14ac:dyDescent="0.25">
      <c r="A110" s="85"/>
      <c r="B110" s="85"/>
      <c r="C110" s="10" t="s">
        <v>15</v>
      </c>
      <c r="D110" s="47"/>
      <c r="E110" s="29"/>
      <c r="F110" s="29"/>
      <c r="G110" s="113"/>
      <c r="H110" s="113"/>
      <c r="I110" s="112"/>
      <c r="J110" s="85"/>
      <c r="K110" s="113"/>
    </row>
    <row r="111" spans="1:11" ht="60" customHeight="1" x14ac:dyDescent="0.25">
      <c r="A111" s="85"/>
      <c r="B111" s="85"/>
      <c r="C111" s="10" t="s">
        <v>17</v>
      </c>
      <c r="D111" s="29"/>
      <c r="E111" s="29"/>
      <c r="F111" s="29"/>
      <c r="G111" s="113"/>
      <c r="H111" s="113"/>
      <c r="I111" s="112"/>
      <c r="J111" s="85"/>
      <c r="K111" s="113"/>
    </row>
    <row r="112" spans="1:11" x14ac:dyDescent="0.25">
      <c r="A112" s="85" t="s">
        <v>99</v>
      </c>
      <c r="B112" s="85" t="s">
        <v>102</v>
      </c>
      <c r="C112" s="10" t="s">
        <v>13</v>
      </c>
      <c r="D112" s="29">
        <f>D113</f>
        <v>265.3</v>
      </c>
      <c r="E112" s="29">
        <f>E113</f>
        <v>261.10000000000002</v>
      </c>
      <c r="F112" s="29">
        <f>E112/D112*100</f>
        <v>98.416886543535625</v>
      </c>
      <c r="G112" s="113" t="s">
        <v>109</v>
      </c>
      <c r="H112" s="113" t="s">
        <v>150</v>
      </c>
      <c r="I112" s="112" t="s">
        <v>129</v>
      </c>
      <c r="J112" s="85" t="s">
        <v>135</v>
      </c>
      <c r="K112" s="113"/>
    </row>
    <row r="113" spans="1:12" x14ac:dyDescent="0.25">
      <c r="A113" s="85"/>
      <c r="B113" s="85"/>
      <c r="C113" s="10" t="s">
        <v>14</v>
      </c>
      <c r="D113" s="29">
        <v>265.3</v>
      </c>
      <c r="E113" s="41">
        <v>261.10000000000002</v>
      </c>
      <c r="F113" s="29">
        <f>E113/D113*100</f>
        <v>98.416886543535625</v>
      </c>
      <c r="G113" s="113"/>
      <c r="H113" s="113"/>
      <c r="I113" s="112"/>
      <c r="J113" s="85"/>
      <c r="K113" s="113"/>
    </row>
    <row r="114" spans="1:12" x14ac:dyDescent="0.25">
      <c r="A114" s="85"/>
      <c r="B114" s="85"/>
      <c r="C114" s="10" t="s">
        <v>16</v>
      </c>
      <c r="D114" s="29"/>
      <c r="E114" s="29"/>
      <c r="F114" s="29"/>
      <c r="G114" s="113"/>
      <c r="H114" s="113"/>
      <c r="I114" s="112"/>
      <c r="J114" s="85"/>
      <c r="K114" s="113"/>
    </row>
    <row r="115" spans="1:12" x14ac:dyDescent="0.25">
      <c r="A115" s="85"/>
      <c r="B115" s="85"/>
      <c r="C115" s="10" t="s">
        <v>15</v>
      </c>
      <c r="D115" s="29"/>
      <c r="E115" s="29"/>
      <c r="F115" s="29"/>
      <c r="G115" s="113"/>
      <c r="H115" s="113"/>
      <c r="I115" s="112"/>
      <c r="J115" s="85"/>
      <c r="K115" s="113"/>
    </row>
    <row r="116" spans="1:12" ht="46.5" customHeight="1" x14ac:dyDescent="0.25">
      <c r="A116" s="85"/>
      <c r="B116" s="85"/>
      <c r="C116" s="10" t="s">
        <v>17</v>
      </c>
      <c r="D116" s="29"/>
      <c r="E116" s="29"/>
      <c r="F116" s="29"/>
      <c r="G116" s="113"/>
      <c r="H116" s="113"/>
      <c r="I116" s="112"/>
      <c r="J116" s="85"/>
      <c r="K116" s="113"/>
    </row>
    <row r="117" spans="1:12" x14ac:dyDescent="0.25">
      <c r="A117" s="125" t="s">
        <v>37</v>
      </c>
      <c r="B117" s="125" t="s">
        <v>145</v>
      </c>
      <c r="C117" s="73" t="s">
        <v>13</v>
      </c>
      <c r="D117" s="74">
        <f>D118</f>
        <v>70784</v>
      </c>
      <c r="E117" s="74">
        <f>E119+E118</f>
        <v>76877.399999999994</v>
      </c>
      <c r="F117" s="74">
        <f>E117/D117*100</f>
        <v>108.60844258589511</v>
      </c>
      <c r="G117" s="126"/>
      <c r="H117" s="23" t="s">
        <v>18</v>
      </c>
      <c r="I117" s="20">
        <f>I122</f>
        <v>2</v>
      </c>
      <c r="J117" s="129" t="s">
        <v>25</v>
      </c>
      <c r="K117" s="126"/>
    </row>
    <row r="118" spans="1:12" x14ac:dyDescent="0.25">
      <c r="A118" s="125"/>
      <c r="B118" s="125"/>
      <c r="C118" s="73" t="s">
        <v>14</v>
      </c>
      <c r="D118" s="74">
        <f>D123</f>
        <v>70784</v>
      </c>
      <c r="E118" s="74">
        <f>E123</f>
        <v>76877.399999999994</v>
      </c>
      <c r="F118" s="74">
        <f>E118/D118*100</f>
        <v>108.60844258589511</v>
      </c>
      <c r="G118" s="127"/>
      <c r="H118" s="23" t="s">
        <v>19</v>
      </c>
      <c r="I118" s="20">
        <f>I123</f>
        <v>2</v>
      </c>
      <c r="J118" s="130"/>
      <c r="K118" s="127"/>
    </row>
    <row r="119" spans="1:12" x14ac:dyDescent="0.25">
      <c r="A119" s="125"/>
      <c r="B119" s="125"/>
      <c r="C119" s="73" t="s">
        <v>16</v>
      </c>
      <c r="D119" s="75"/>
      <c r="E119" s="74"/>
      <c r="F119" s="74"/>
      <c r="G119" s="127"/>
      <c r="H119" s="23" t="s">
        <v>20</v>
      </c>
      <c r="I119" s="20">
        <f t="shared" ref="I119:I120" si="7">I124</f>
        <v>0</v>
      </c>
      <c r="J119" s="130"/>
      <c r="K119" s="127"/>
    </row>
    <row r="120" spans="1:12" x14ac:dyDescent="0.25">
      <c r="A120" s="125"/>
      <c r="B120" s="125"/>
      <c r="C120" s="73" t="s">
        <v>15</v>
      </c>
      <c r="D120" s="74"/>
      <c r="E120" s="74"/>
      <c r="F120" s="74"/>
      <c r="G120" s="127"/>
      <c r="H120" s="23" t="s">
        <v>21</v>
      </c>
      <c r="I120" s="20">
        <f t="shared" si="7"/>
        <v>0</v>
      </c>
      <c r="J120" s="130"/>
      <c r="K120" s="127"/>
    </row>
    <row r="121" spans="1:12" ht="30.75" customHeight="1" x14ac:dyDescent="0.25">
      <c r="A121" s="125"/>
      <c r="B121" s="125"/>
      <c r="C121" s="73" t="s">
        <v>17</v>
      </c>
      <c r="D121" s="74"/>
      <c r="E121" s="74"/>
      <c r="F121" s="74"/>
      <c r="G121" s="128"/>
      <c r="H121" s="23" t="s">
        <v>22</v>
      </c>
      <c r="I121" s="21">
        <f>I118/I117*100</f>
        <v>100</v>
      </c>
      <c r="J121" s="131"/>
      <c r="K121" s="128"/>
    </row>
    <row r="122" spans="1:12" x14ac:dyDescent="0.25">
      <c r="A122" s="87" t="s">
        <v>38</v>
      </c>
      <c r="B122" s="87" t="s">
        <v>104</v>
      </c>
      <c r="C122" s="76" t="s">
        <v>13</v>
      </c>
      <c r="D122" s="40">
        <f>D123</f>
        <v>70784</v>
      </c>
      <c r="E122" s="40">
        <f>E124+E123</f>
        <v>76877.399999999994</v>
      </c>
      <c r="F122" s="40">
        <f>E122/D122*100</f>
        <v>108.60844258589511</v>
      </c>
      <c r="G122" s="115"/>
      <c r="H122" s="22" t="s">
        <v>18</v>
      </c>
      <c r="I122" s="4">
        <f>COUNTA(I127:I141)</f>
        <v>2</v>
      </c>
      <c r="J122" s="116" t="s">
        <v>25</v>
      </c>
      <c r="K122" s="119"/>
      <c r="L122" s="71"/>
    </row>
    <row r="123" spans="1:12" x14ac:dyDescent="0.25">
      <c r="A123" s="87"/>
      <c r="B123" s="87"/>
      <c r="C123" s="76" t="s">
        <v>14</v>
      </c>
      <c r="D123" s="40">
        <f>D128+D133</f>
        <v>70784</v>
      </c>
      <c r="E123" s="40">
        <f>E128+E133</f>
        <v>76877.399999999994</v>
      </c>
      <c r="F123" s="40">
        <f>E123/D123*100</f>
        <v>108.60844258589511</v>
      </c>
      <c r="G123" s="115"/>
      <c r="H123" s="22" t="s">
        <v>19</v>
      </c>
      <c r="I123" s="4">
        <f>COUNTIF(I127:I136,"да")</f>
        <v>2</v>
      </c>
      <c r="J123" s="117"/>
      <c r="K123" s="120"/>
      <c r="L123" s="71"/>
    </row>
    <row r="124" spans="1:12" x14ac:dyDescent="0.25">
      <c r="A124" s="87"/>
      <c r="B124" s="87"/>
      <c r="C124" s="76" t="s">
        <v>16</v>
      </c>
      <c r="D124" s="77">
        <v>0</v>
      </c>
      <c r="E124" s="40">
        <f t="shared" ref="D124:E126" si="8">E129+E134</f>
        <v>0</v>
      </c>
      <c r="F124" s="40"/>
      <c r="G124" s="115"/>
      <c r="H124" s="22" t="s">
        <v>20</v>
      </c>
      <c r="I124" s="4">
        <f>COUNTIF(I127:I136,"частично")</f>
        <v>0</v>
      </c>
      <c r="J124" s="117"/>
      <c r="K124" s="120"/>
      <c r="L124" s="71"/>
    </row>
    <row r="125" spans="1:12" x14ac:dyDescent="0.25">
      <c r="A125" s="87"/>
      <c r="B125" s="87"/>
      <c r="C125" s="76" t="s">
        <v>15</v>
      </c>
      <c r="D125" s="40">
        <f t="shared" si="8"/>
        <v>0</v>
      </c>
      <c r="E125" s="40">
        <f t="shared" si="8"/>
        <v>0</v>
      </c>
      <c r="F125" s="40"/>
      <c r="G125" s="115"/>
      <c r="H125" s="22" t="s">
        <v>21</v>
      </c>
      <c r="I125" s="4">
        <f>COUNTIF(I127:I136,"нет")</f>
        <v>0</v>
      </c>
      <c r="J125" s="117"/>
      <c r="K125" s="120"/>
      <c r="L125" s="71"/>
    </row>
    <row r="126" spans="1:12" x14ac:dyDescent="0.25">
      <c r="A126" s="87"/>
      <c r="B126" s="87"/>
      <c r="C126" s="76" t="s">
        <v>17</v>
      </c>
      <c r="D126" s="40">
        <f t="shared" si="8"/>
        <v>0</v>
      </c>
      <c r="E126" s="40">
        <f t="shared" si="8"/>
        <v>0</v>
      </c>
      <c r="F126" s="40"/>
      <c r="G126" s="115"/>
      <c r="H126" s="22" t="s">
        <v>22</v>
      </c>
      <c r="I126" s="5">
        <f>I123/I122*100</f>
        <v>100</v>
      </c>
      <c r="J126" s="118"/>
      <c r="K126" s="121"/>
      <c r="L126" s="71"/>
    </row>
    <row r="127" spans="1:12" x14ac:dyDescent="0.25">
      <c r="A127" s="112" t="s">
        <v>39</v>
      </c>
      <c r="B127" s="112" t="s">
        <v>105</v>
      </c>
      <c r="C127" s="78" t="s">
        <v>13</v>
      </c>
      <c r="D127" s="40">
        <f>D128</f>
        <v>69494.399999999994</v>
      </c>
      <c r="E127" s="40">
        <f>E128+E129</f>
        <v>75617.2</v>
      </c>
      <c r="F127" s="40">
        <f>E127/D127*100</f>
        <v>108.81049408297648</v>
      </c>
      <c r="G127" s="113" t="s">
        <v>107</v>
      </c>
      <c r="H127" s="113" t="s">
        <v>130</v>
      </c>
      <c r="I127" s="112" t="s">
        <v>129</v>
      </c>
      <c r="J127" s="114" t="s">
        <v>25</v>
      </c>
      <c r="K127" s="113" t="s">
        <v>159</v>
      </c>
      <c r="L127" s="71"/>
    </row>
    <row r="128" spans="1:12" x14ac:dyDescent="0.25">
      <c r="A128" s="112"/>
      <c r="B128" s="112"/>
      <c r="C128" s="78" t="s">
        <v>14</v>
      </c>
      <c r="D128" s="40">
        <v>69494.399999999994</v>
      </c>
      <c r="E128" s="40">
        <v>75617.2</v>
      </c>
      <c r="F128" s="40">
        <f>E128/D128*100</f>
        <v>108.81049408297648</v>
      </c>
      <c r="G128" s="113"/>
      <c r="H128" s="113"/>
      <c r="I128" s="112"/>
      <c r="J128" s="114"/>
      <c r="K128" s="113"/>
      <c r="L128" s="71"/>
    </row>
    <row r="129" spans="1:12" x14ac:dyDescent="0.25">
      <c r="A129" s="112"/>
      <c r="B129" s="112"/>
      <c r="C129" s="78" t="s">
        <v>16</v>
      </c>
      <c r="D129" s="50"/>
      <c r="E129" s="40"/>
      <c r="F129" s="40"/>
      <c r="G129" s="113"/>
      <c r="H129" s="113"/>
      <c r="I129" s="112"/>
      <c r="J129" s="114"/>
      <c r="K129" s="113"/>
      <c r="L129" s="71"/>
    </row>
    <row r="130" spans="1:12" x14ac:dyDescent="0.25">
      <c r="A130" s="112"/>
      <c r="B130" s="112"/>
      <c r="C130" s="78" t="s">
        <v>15</v>
      </c>
      <c r="D130" s="40"/>
      <c r="E130" s="40"/>
      <c r="F130" s="40"/>
      <c r="G130" s="113"/>
      <c r="H130" s="113"/>
      <c r="I130" s="112"/>
      <c r="J130" s="114"/>
      <c r="K130" s="113"/>
      <c r="L130" s="71"/>
    </row>
    <row r="131" spans="1:12" ht="33" customHeight="1" x14ac:dyDescent="0.25">
      <c r="A131" s="112"/>
      <c r="B131" s="112"/>
      <c r="C131" s="78" t="s">
        <v>17</v>
      </c>
      <c r="D131" s="40"/>
      <c r="E131" s="40"/>
      <c r="F131" s="40"/>
      <c r="G131" s="113"/>
      <c r="H131" s="113"/>
      <c r="I131" s="112"/>
      <c r="J131" s="114"/>
      <c r="K131" s="113"/>
      <c r="L131" s="71"/>
    </row>
    <row r="132" spans="1:12" x14ac:dyDescent="0.25">
      <c r="A132" s="112" t="s">
        <v>40</v>
      </c>
      <c r="B132" s="112" t="s">
        <v>106</v>
      </c>
      <c r="C132" s="78" t="s">
        <v>13</v>
      </c>
      <c r="D132" s="40">
        <f>D133</f>
        <v>1289.5999999999999</v>
      </c>
      <c r="E132" s="40">
        <v>1260.2</v>
      </c>
      <c r="F132" s="40">
        <f>E132/D132*100</f>
        <v>97.720223325062051</v>
      </c>
      <c r="G132" s="113" t="s">
        <v>108</v>
      </c>
      <c r="H132" s="113" t="s">
        <v>131</v>
      </c>
      <c r="I132" s="112" t="s">
        <v>129</v>
      </c>
      <c r="J132" s="114" t="s">
        <v>25</v>
      </c>
      <c r="K132" s="113"/>
      <c r="L132" s="71"/>
    </row>
    <row r="133" spans="1:12" x14ac:dyDescent="0.25">
      <c r="A133" s="112"/>
      <c r="B133" s="112"/>
      <c r="C133" s="78" t="s">
        <v>14</v>
      </c>
      <c r="D133" s="40">
        <v>1289.5999999999999</v>
      </c>
      <c r="E133" s="40">
        <v>1260.2</v>
      </c>
      <c r="F133" s="40">
        <f>E133/D133*100</f>
        <v>97.720223325062051</v>
      </c>
      <c r="G133" s="113"/>
      <c r="H133" s="113"/>
      <c r="I133" s="112"/>
      <c r="J133" s="114"/>
      <c r="K133" s="113"/>
      <c r="L133" s="71"/>
    </row>
    <row r="134" spans="1:12" x14ac:dyDescent="0.25">
      <c r="A134" s="112"/>
      <c r="B134" s="112"/>
      <c r="C134" s="78" t="s">
        <v>16</v>
      </c>
      <c r="D134" s="41"/>
      <c r="E134" s="41"/>
      <c r="F134" s="41"/>
      <c r="G134" s="113"/>
      <c r="H134" s="113"/>
      <c r="I134" s="112"/>
      <c r="J134" s="114"/>
      <c r="K134" s="113"/>
      <c r="L134" s="71"/>
    </row>
    <row r="135" spans="1:12" x14ac:dyDescent="0.25">
      <c r="A135" s="112"/>
      <c r="B135" s="112"/>
      <c r="C135" s="78" t="s">
        <v>15</v>
      </c>
      <c r="D135" s="41"/>
      <c r="E135" s="41"/>
      <c r="F135" s="41"/>
      <c r="G135" s="113"/>
      <c r="H135" s="113"/>
      <c r="I135" s="112"/>
      <c r="J135" s="114"/>
      <c r="K135" s="113"/>
      <c r="L135" s="71"/>
    </row>
    <row r="136" spans="1:12" x14ac:dyDescent="0.25">
      <c r="A136" s="112"/>
      <c r="B136" s="112"/>
      <c r="C136" s="78" t="s">
        <v>17</v>
      </c>
      <c r="D136" s="41"/>
      <c r="E136" s="41"/>
      <c r="F136" s="41"/>
      <c r="G136" s="113"/>
      <c r="H136" s="113"/>
      <c r="I136" s="112"/>
      <c r="J136" s="114"/>
      <c r="K136" s="113"/>
      <c r="L136" s="71"/>
    </row>
    <row r="137" spans="1:12" x14ac:dyDescent="0.25">
      <c r="A137" s="13"/>
      <c r="B137" s="13"/>
    </row>
    <row r="138" spans="1:12" x14ac:dyDescent="0.25">
      <c r="A138" s="13"/>
      <c r="B138" s="13"/>
    </row>
    <row r="139" spans="1:12" x14ac:dyDescent="0.25">
      <c r="A139" s="13"/>
      <c r="B139" s="13"/>
    </row>
    <row r="140" spans="1:12" x14ac:dyDescent="0.25">
      <c r="A140" s="13"/>
      <c r="B140" s="13"/>
    </row>
    <row r="141" spans="1:12" x14ac:dyDescent="0.25">
      <c r="A141" s="13"/>
      <c r="B141" s="13"/>
    </row>
    <row r="142" spans="1:12" x14ac:dyDescent="0.25">
      <c r="A142" s="13"/>
      <c r="B142" s="13"/>
    </row>
    <row r="143" spans="1:12" x14ac:dyDescent="0.25">
      <c r="A143" s="13"/>
      <c r="B143" s="13"/>
    </row>
    <row r="144" spans="1:12" x14ac:dyDescent="0.25">
      <c r="A144" s="13"/>
      <c r="B144" s="13"/>
    </row>
    <row r="145" spans="1:2" x14ac:dyDescent="0.25">
      <c r="A145" s="13"/>
      <c r="B145" s="13"/>
    </row>
    <row r="146" spans="1:2" x14ac:dyDescent="0.25">
      <c r="A146" s="13"/>
      <c r="B146" s="13"/>
    </row>
    <row r="147" spans="1:2" x14ac:dyDescent="0.25">
      <c r="A147" s="13"/>
      <c r="B147" s="13"/>
    </row>
    <row r="148" spans="1:2" x14ac:dyDescent="0.25">
      <c r="A148" s="13"/>
      <c r="B148" s="13"/>
    </row>
    <row r="149" spans="1:2" x14ac:dyDescent="0.25">
      <c r="A149" s="13"/>
      <c r="B149" s="13"/>
    </row>
    <row r="150" spans="1:2" x14ac:dyDescent="0.25">
      <c r="A150" s="13"/>
      <c r="B150" s="13"/>
    </row>
    <row r="151" spans="1:2" x14ac:dyDescent="0.25">
      <c r="A151" s="13"/>
      <c r="B151" s="13"/>
    </row>
    <row r="152" spans="1:2" x14ac:dyDescent="0.25">
      <c r="A152" s="13"/>
      <c r="B152" s="13"/>
    </row>
    <row r="153" spans="1:2" x14ac:dyDescent="0.25">
      <c r="A153" s="13"/>
      <c r="B153" s="13"/>
    </row>
    <row r="154" spans="1:2" x14ac:dyDescent="0.25">
      <c r="A154" s="13"/>
      <c r="B154" s="13"/>
    </row>
    <row r="155" spans="1:2" x14ac:dyDescent="0.25">
      <c r="A155" s="13"/>
      <c r="B155" s="13"/>
    </row>
    <row r="156" spans="1:2" x14ac:dyDescent="0.25">
      <c r="A156" s="13"/>
      <c r="B156" s="13"/>
    </row>
    <row r="157" spans="1:2" x14ac:dyDescent="0.25">
      <c r="A157" s="13"/>
      <c r="B157" s="13"/>
    </row>
    <row r="158" spans="1:2" x14ac:dyDescent="0.25">
      <c r="A158" s="13"/>
      <c r="B158" s="13"/>
    </row>
    <row r="159" spans="1:2" x14ac:dyDescent="0.25">
      <c r="A159" s="13"/>
      <c r="B159" s="13"/>
    </row>
    <row r="160" spans="1:2" x14ac:dyDescent="0.25">
      <c r="A160" s="13"/>
      <c r="B160" s="13"/>
    </row>
    <row r="161" spans="1:2" x14ac:dyDescent="0.25">
      <c r="A161" s="13"/>
      <c r="B161" s="13"/>
    </row>
    <row r="162" spans="1:2" x14ac:dyDescent="0.25">
      <c r="A162" s="13"/>
      <c r="B162" s="13"/>
    </row>
    <row r="163" spans="1:2" x14ac:dyDescent="0.25">
      <c r="A163" s="13"/>
      <c r="B163" s="13"/>
    </row>
    <row r="164" spans="1:2" x14ac:dyDescent="0.25">
      <c r="A164" s="13"/>
      <c r="B164" s="13"/>
    </row>
    <row r="165" spans="1:2" x14ac:dyDescent="0.25">
      <c r="A165" s="13"/>
      <c r="B165" s="13"/>
    </row>
    <row r="166" spans="1:2" x14ac:dyDescent="0.25">
      <c r="A166" s="13"/>
      <c r="B166" s="13"/>
    </row>
    <row r="167" spans="1:2" x14ac:dyDescent="0.25">
      <c r="A167" s="13"/>
      <c r="B167" s="13"/>
    </row>
    <row r="168" spans="1:2" x14ac:dyDescent="0.25">
      <c r="A168" s="13"/>
      <c r="B168" s="13"/>
    </row>
    <row r="169" spans="1:2" x14ac:dyDescent="0.25">
      <c r="A169" s="13"/>
      <c r="B169" s="13"/>
    </row>
    <row r="170" spans="1:2" x14ac:dyDescent="0.25">
      <c r="A170" s="13"/>
      <c r="B170" s="13"/>
    </row>
    <row r="171" spans="1:2" x14ac:dyDescent="0.25">
      <c r="A171" s="13"/>
      <c r="B171" s="13"/>
    </row>
    <row r="172" spans="1:2" x14ac:dyDescent="0.25">
      <c r="A172" s="13"/>
      <c r="B172" s="13"/>
    </row>
    <row r="173" spans="1:2" x14ac:dyDescent="0.25">
      <c r="A173" s="13"/>
      <c r="B173" s="13"/>
    </row>
    <row r="174" spans="1:2" x14ac:dyDescent="0.25">
      <c r="A174" s="13"/>
      <c r="B174" s="13"/>
    </row>
    <row r="175" spans="1:2" x14ac:dyDescent="0.25">
      <c r="A175" s="13"/>
      <c r="B175" s="13"/>
    </row>
    <row r="176" spans="1:2" x14ac:dyDescent="0.25">
      <c r="A176" s="13"/>
      <c r="B176" s="13"/>
    </row>
    <row r="177" spans="1:2" x14ac:dyDescent="0.25">
      <c r="A177" s="13"/>
      <c r="B177" s="13"/>
    </row>
    <row r="178" spans="1:2" x14ac:dyDescent="0.25">
      <c r="A178" s="13"/>
      <c r="B178" s="13"/>
    </row>
    <row r="179" spans="1:2" x14ac:dyDescent="0.25">
      <c r="A179" s="13"/>
      <c r="B179" s="13"/>
    </row>
    <row r="180" spans="1:2" x14ac:dyDescent="0.25">
      <c r="A180" s="13"/>
      <c r="B180" s="13"/>
    </row>
    <row r="181" spans="1:2" x14ac:dyDescent="0.25">
      <c r="A181" s="13"/>
      <c r="B181" s="13"/>
    </row>
    <row r="182" spans="1:2" x14ac:dyDescent="0.25">
      <c r="A182" s="13"/>
      <c r="B182" s="13"/>
    </row>
    <row r="183" spans="1:2" x14ac:dyDescent="0.25">
      <c r="A183" s="13"/>
      <c r="B183" s="13"/>
    </row>
    <row r="184" spans="1:2" x14ac:dyDescent="0.25">
      <c r="A184" s="13"/>
      <c r="B184" s="13"/>
    </row>
    <row r="185" spans="1:2" x14ac:dyDescent="0.25">
      <c r="A185" s="13"/>
      <c r="B185" s="13"/>
    </row>
    <row r="186" spans="1:2" x14ac:dyDescent="0.25">
      <c r="A186" s="13"/>
      <c r="B186" s="13"/>
    </row>
    <row r="187" spans="1:2" x14ac:dyDescent="0.25">
      <c r="A187" s="13"/>
      <c r="B187" s="13"/>
    </row>
    <row r="188" spans="1:2" x14ac:dyDescent="0.25">
      <c r="A188" s="13"/>
      <c r="B188" s="13"/>
    </row>
    <row r="189" spans="1:2" x14ac:dyDescent="0.25">
      <c r="A189" s="13"/>
      <c r="B189" s="13"/>
    </row>
    <row r="190" spans="1:2" x14ac:dyDescent="0.25">
      <c r="A190" s="13"/>
      <c r="B190" s="13"/>
    </row>
    <row r="191" spans="1:2" x14ac:dyDescent="0.25">
      <c r="A191" s="13"/>
      <c r="B191" s="13"/>
    </row>
    <row r="192" spans="1:2" x14ac:dyDescent="0.25">
      <c r="A192" s="13"/>
      <c r="B192" s="13"/>
    </row>
    <row r="193" spans="1:2" x14ac:dyDescent="0.25">
      <c r="A193" s="13"/>
      <c r="B193" s="13"/>
    </row>
    <row r="194" spans="1:2" x14ac:dyDescent="0.25">
      <c r="A194" s="13"/>
      <c r="B194" s="13"/>
    </row>
    <row r="195" spans="1:2" x14ac:dyDescent="0.25">
      <c r="A195" s="13"/>
      <c r="B195" s="13"/>
    </row>
    <row r="196" spans="1:2" x14ac:dyDescent="0.25">
      <c r="A196" s="13"/>
      <c r="B196" s="13"/>
    </row>
    <row r="197" spans="1:2" x14ac:dyDescent="0.25">
      <c r="A197" s="13"/>
      <c r="B197" s="13"/>
    </row>
    <row r="198" spans="1:2" x14ac:dyDescent="0.25">
      <c r="A198" s="13"/>
      <c r="B198" s="13"/>
    </row>
    <row r="199" spans="1:2" x14ac:dyDescent="0.25">
      <c r="A199" s="13"/>
      <c r="B199" s="13"/>
    </row>
    <row r="200" spans="1:2" x14ac:dyDescent="0.25">
      <c r="A200" s="13"/>
      <c r="B200" s="13"/>
    </row>
    <row r="201" spans="1:2" x14ac:dyDescent="0.25">
      <c r="A201" s="13"/>
      <c r="B201" s="13"/>
    </row>
    <row r="202" spans="1:2" x14ac:dyDescent="0.25">
      <c r="A202" s="13"/>
      <c r="B202" s="13"/>
    </row>
    <row r="203" spans="1:2" x14ac:dyDescent="0.25">
      <c r="A203" s="13"/>
      <c r="B203" s="13"/>
    </row>
    <row r="204" spans="1:2" x14ac:dyDescent="0.25">
      <c r="A204" s="13"/>
      <c r="B204" s="13"/>
    </row>
    <row r="205" spans="1:2" x14ac:dyDescent="0.25">
      <c r="A205" s="13"/>
      <c r="B205" s="13"/>
    </row>
    <row r="206" spans="1:2" x14ac:dyDescent="0.25">
      <c r="A206" s="13"/>
      <c r="B206" s="13"/>
    </row>
    <row r="207" spans="1:2" x14ac:dyDescent="0.25">
      <c r="A207" s="13"/>
      <c r="B207" s="13"/>
    </row>
    <row r="208" spans="1:2" x14ac:dyDescent="0.25">
      <c r="A208" s="13"/>
      <c r="B208" s="13"/>
    </row>
    <row r="209" spans="1:2" x14ac:dyDescent="0.25">
      <c r="A209" s="13"/>
      <c r="B209" s="13"/>
    </row>
    <row r="210" spans="1:2" x14ac:dyDescent="0.25">
      <c r="A210" s="13"/>
      <c r="B210" s="13"/>
    </row>
    <row r="211" spans="1:2" x14ac:dyDescent="0.25">
      <c r="A211" s="13"/>
      <c r="B211" s="13"/>
    </row>
    <row r="212" spans="1:2" x14ac:dyDescent="0.25">
      <c r="A212" s="13"/>
      <c r="B212" s="13"/>
    </row>
    <row r="213" spans="1:2" x14ac:dyDescent="0.25">
      <c r="A213" s="13"/>
      <c r="B213" s="13"/>
    </row>
    <row r="214" spans="1:2" x14ac:dyDescent="0.25">
      <c r="A214" s="13"/>
      <c r="B214" s="13"/>
    </row>
    <row r="215" spans="1:2" x14ac:dyDescent="0.25">
      <c r="A215" s="13"/>
      <c r="B215" s="13"/>
    </row>
    <row r="216" spans="1:2" x14ac:dyDescent="0.25">
      <c r="A216" s="13"/>
      <c r="B216" s="13"/>
    </row>
    <row r="217" spans="1:2" x14ac:dyDescent="0.25">
      <c r="A217" s="13"/>
      <c r="B217" s="13"/>
    </row>
    <row r="218" spans="1:2" x14ac:dyDescent="0.25">
      <c r="A218" s="13"/>
      <c r="B218" s="13"/>
    </row>
    <row r="219" spans="1:2" x14ac:dyDescent="0.25">
      <c r="A219" s="13"/>
      <c r="B219" s="13"/>
    </row>
    <row r="220" spans="1:2" x14ac:dyDescent="0.25">
      <c r="A220" s="13"/>
      <c r="B220" s="13"/>
    </row>
    <row r="221" spans="1:2" x14ac:dyDescent="0.25">
      <c r="A221" s="13"/>
      <c r="B221" s="13"/>
    </row>
    <row r="222" spans="1:2" x14ac:dyDescent="0.25">
      <c r="A222" s="13"/>
      <c r="B222" s="13"/>
    </row>
    <row r="223" spans="1:2" x14ac:dyDescent="0.25">
      <c r="A223" s="13"/>
      <c r="B223" s="13"/>
    </row>
    <row r="224" spans="1:2" x14ac:dyDescent="0.25">
      <c r="A224" s="13"/>
      <c r="B224" s="13"/>
    </row>
    <row r="225" spans="1:2" x14ac:dyDescent="0.25">
      <c r="A225" s="13"/>
      <c r="B225" s="13"/>
    </row>
    <row r="226" spans="1:2" x14ac:dyDescent="0.25">
      <c r="A226" s="13"/>
      <c r="B226" s="13"/>
    </row>
    <row r="227" spans="1:2" x14ac:dyDescent="0.25">
      <c r="A227" s="13"/>
      <c r="B227" s="13"/>
    </row>
    <row r="228" spans="1:2" x14ac:dyDescent="0.25">
      <c r="A228" s="13"/>
      <c r="B228" s="13"/>
    </row>
    <row r="229" spans="1:2" x14ac:dyDescent="0.25">
      <c r="A229" s="13"/>
      <c r="B229" s="13"/>
    </row>
    <row r="230" spans="1:2" x14ac:dyDescent="0.25">
      <c r="A230" s="13"/>
      <c r="B230" s="13"/>
    </row>
    <row r="231" spans="1:2" x14ac:dyDescent="0.25">
      <c r="A231" s="13"/>
      <c r="B231" s="13"/>
    </row>
    <row r="232" spans="1:2" x14ac:dyDescent="0.25">
      <c r="A232" s="13"/>
      <c r="B232" s="13"/>
    </row>
    <row r="233" spans="1:2" x14ac:dyDescent="0.25">
      <c r="A233" s="13"/>
      <c r="B233" s="13"/>
    </row>
    <row r="234" spans="1:2" x14ac:dyDescent="0.25">
      <c r="A234" s="13"/>
      <c r="B234" s="13"/>
    </row>
    <row r="235" spans="1:2" x14ac:dyDescent="0.25">
      <c r="A235" s="13"/>
      <c r="B235" s="13"/>
    </row>
    <row r="236" spans="1:2" x14ac:dyDescent="0.25">
      <c r="A236" s="13"/>
      <c r="B236" s="13"/>
    </row>
    <row r="237" spans="1:2" x14ac:dyDescent="0.25">
      <c r="A237" s="13"/>
      <c r="B237" s="13"/>
    </row>
    <row r="238" spans="1:2" x14ac:dyDescent="0.25">
      <c r="A238" s="13"/>
      <c r="B238" s="13"/>
    </row>
    <row r="239" spans="1:2" x14ac:dyDescent="0.25">
      <c r="A239" s="13"/>
      <c r="B239" s="13"/>
    </row>
    <row r="240" spans="1:2" x14ac:dyDescent="0.25">
      <c r="A240" s="13"/>
      <c r="B240" s="13"/>
    </row>
    <row r="241" spans="1:2" x14ac:dyDescent="0.25">
      <c r="A241" s="13"/>
      <c r="B241" s="13"/>
    </row>
    <row r="242" spans="1:2" x14ac:dyDescent="0.25">
      <c r="A242" s="13"/>
      <c r="B242" s="13"/>
    </row>
    <row r="243" spans="1:2" x14ac:dyDescent="0.25">
      <c r="A243" s="13"/>
      <c r="B243" s="13"/>
    </row>
    <row r="244" spans="1:2" x14ac:dyDescent="0.25">
      <c r="A244" s="13"/>
      <c r="B244" s="13"/>
    </row>
    <row r="245" spans="1:2" x14ac:dyDescent="0.25">
      <c r="A245" s="13"/>
      <c r="B245" s="13"/>
    </row>
    <row r="246" spans="1:2" x14ac:dyDescent="0.25">
      <c r="A246" s="13"/>
      <c r="B246" s="13"/>
    </row>
    <row r="247" spans="1:2" x14ac:dyDescent="0.25">
      <c r="A247" s="13"/>
      <c r="B247" s="13"/>
    </row>
    <row r="248" spans="1:2" x14ac:dyDescent="0.25">
      <c r="A248" s="13"/>
      <c r="B248" s="13"/>
    </row>
    <row r="249" spans="1:2" x14ac:dyDescent="0.25">
      <c r="A249" s="13"/>
      <c r="B249" s="13"/>
    </row>
    <row r="250" spans="1:2" x14ac:dyDescent="0.25">
      <c r="A250" s="13"/>
      <c r="B250" s="13"/>
    </row>
    <row r="251" spans="1:2" x14ac:dyDescent="0.25">
      <c r="A251" s="13"/>
      <c r="B251" s="13"/>
    </row>
    <row r="252" spans="1:2" x14ac:dyDescent="0.25">
      <c r="A252" s="13"/>
      <c r="B252" s="13"/>
    </row>
    <row r="253" spans="1:2" x14ac:dyDescent="0.25">
      <c r="A253" s="13"/>
      <c r="B253" s="13"/>
    </row>
    <row r="254" spans="1:2" x14ac:dyDescent="0.25">
      <c r="A254" s="13"/>
      <c r="B254" s="13"/>
    </row>
    <row r="255" spans="1:2" x14ac:dyDescent="0.25">
      <c r="A255" s="13"/>
      <c r="B255" s="13"/>
    </row>
    <row r="256" spans="1:2" x14ac:dyDescent="0.25">
      <c r="A256" s="13"/>
      <c r="B256" s="13"/>
    </row>
    <row r="257" spans="1:2" x14ac:dyDescent="0.25">
      <c r="A257" s="13"/>
      <c r="B257" s="13"/>
    </row>
    <row r="258" spans="1:2" x14ac:dyDescent="0.25">
      <c r="A258" s="13"/>
      <c r="B258" s="13"/>
    </row>
    <row r="259" spans="1:2" x14ac:dyDescent="0.25">
      <c r="A259" s="13"/>
      <c r="B259" s="13"/>
    </row>
    <row r="260" spans="1:2" x14ac:dyDescent="0.25">
      <c r="A260" s="13"/>
      <c r="B260" s="13"/>
    </row>
    <row r="261" spans="1:2" x14ac:dyDescent="0.25">
      <c r="A261" s="13"/>
      <c r="B261" s="13"/>
    </row>
    <row r="262" spans="1:2" x14ac:dyDescent="0.25">
      <c r="A262" s="13"/>
      <c r="B262" s="13"/>
    </row>
    <row r="263" spans="1:2" x14ac:dyDescent="0.25">
      <c r="A263" s="13"/>
      <c r="B263" s="13"/>
    </row>
    <row r="264" spans="1:2" x14ac:dyDescent="0.25">
      <c r="A264" s="13"/>
      <c r="B264" s="13"/>
    </row>
    <row r="265" spans="1:2" x14ac:dyDescent="0.25">
      <c r="A265" s="13"/>
      <c r="B265" s="13"/>
    </row>
    <row r="266" spans="1:2" x14ac:dyDescent="0.25">
      <c r="A266" s="13"/>
      <c r="B266" s="13"/>
    </row>
    <row r="267" spans="1:2" x14ac:dyDescent="0.25">
      <c r="A267" s="13"/>
      <c r="B267" s="13"/>
    </row>
    <row r="268" spans="1:2" x14ac:dyDescent="0.25">
      <c r="A268" s="13"/>
      <c r="B268" s="13"/>
    </row>
    <row r="269" spans="1:2" x14ac:dyDescent="0.25">
      <c r="A269" s="13"/>
      <c r="B269" s="13"/>
    </row>
    <row r="270" spans="1:2" x14ac:dyDescent="0.25">
      <c r="A270" s="13"/>
      <c r="B270" s="13"/>
    </row>
    <row r="271" spans="1:2" x14ac:dyDescent="0.25">
      <c r="A271" s="13"/>
      <c r="B271" s="13"/>
    </row>
    <row r="272" spans="1:2" x14ac:dyDescent="0.25">
      <c r="A272" s="13"/>
      <c r="B272" s="13"/>
    </row>
    <row r="273" spans="1:2" x14ac:dyDescent="0.25">
      <c r="A273" s="13"/>
      <c r="B273" s="13"/>
    </row>
    <row r="274" spans="1:2" x14ac:dyDescent="0.25">
      <c r="A274" s="13"/>
      <c r="B274" s="13"/>
    </row>
    <row r="275" spans="1:2" x14ac:dyDescent="0.25">
      <c r="A275" s="13"/>
      <c r="B275" s="13"/>
    </row>
    <row r="276" spans="1:2" x14ac:dyDescent="0.25">
      <c r="A276" s="13"/>
      <c r="B276" s="13"/>
    </row>
    <row r="277" spans="1:2" x14ac:dyDescent="0.25">
      <c r="A277" s="13"/>
      <c r="B277" s="13"/>
    </row>
    <row r="278" spans="1:2" x14ac:dyDescent="0.25">
      <c r="A278" s="13"/>
      <c r="B278" s="13"/>
    </row>
    <row r="279" spans="1:2" x14ac:dyDescent="0.25">
      <c r="A279" s="13"/>
      <c r="B279" s="13"/>
    </row>
    <row r="280" spans="1:2" x14ac:dyDescent="0.25">
      <c r="A280" s="13"/>
      <c r="B280" s="13"/>
    </row>
    <row r="281" spans="1:2" x14ac:dyDescent="0.25">
      <c r="A281" s="13"/>
      <c r="B281" s="13"/>
    </row>
    <row r="282" spans="1:2" x14ac:dyDescent="0.25">
      <c r="A282" s="13"/>
      <c r="B282" s="13"/>
    </row>
    <row r="283" spans="1:2" x14ac:dyDescent="0.25">
      <c r="A283" s="13"/>
      <c r="B283" s="13"/>
    </row>
    <row r="284" spans="1:2" x14ac:dyDescent="0.25">
      <c r="A284" s="13"/>
      <c r="B284" s="13"/>
    </row>
    <row r="285" spans="1:2" x14ac:dyDescent="0.25">
      <c r="A285" s="13"/>
      <c r="B285" s="13"/>
    </row>
    <row r="286" spans="1:2" x14ac:dyDescent="0.25">
      <c r="A286" s="13"/>
      <c r="B286" s="13"/>
    </row>
    <row r="287" spans="1:2" x14ac:dyDescent="0.25">
      <c r="A287" s="13"/>
      <c r="B287" s="13"/>
    </row>
    <row r="288" spans="1:2" x14ac:dyDescent="0.25">
      <c r="A288" s="13"/>
      <c r="B288" s="13"/>
    </row>
    <row r="289" spans="1:2" x14ac:dyDescent="0.25">
      <c r="A289" s="13"/>
      <c r="B289" s="13"/>
    </row>
    <row r="290" spans="1:2" x14ac:dyDescent="0.25">
      <c r="A290" s="13"/>
      <c r="B290" s="13"/>
    </row>
    <row r="291" spans="1:2" x14ac:dyDescent="0.25">
      <c r="A291" s="13"/>
      <c r="B291" s="13"/>
    </row>
    <row r="292" spans="1:2" x14ac:dyDescent="0.25">
      <c r="A292" s="13"/>
      <c r="B292" s="13"/>
    </row>
    <row r="293" spans="1:2" x14ac:dyDescent="0.25">
      <c r="A293" s="13"/>
      <c r="B293" s="13"/>
    </row>
    <row r="294" spans="1:2" x14ac:dyDescent="0.25">
      <c r="A294" s="13"/>
      <c r="B294" s="13"/>
    </row>
    <row r="295" spans="1:2" x14ac:dyDescent="0.25">
      <c r="A295" s="13"/>
      <c r="B295" s="13"/>
    </row>
    <row r="296" spans="1:2" x14ac:dyDescent="0.25">
      <c r="A296" s="13"/>
      <c r="B296" s="13"/>
    </row>
    <row r="297" spans="1:2" x14ac:dyDescent="0.25">
      <c r="A297" s="13"/>
      <c r="B297" s="13"/>
    </row>
    <row r="298" spans="1:2" x14ac:dyDescent="0.25">
      <c r="A298" s="13"/>
      <c r="B298" s="13"/>
    </row>
    <row r="299" spans="1:2" x14ac:dyDescent="0.25">
      <c r="A299" s="13"/>
      <c r="B299" s="13"/>
    </row>
    <row r="300" spans="1:2" x14ac:dyDescent="0.25">
      <c r="A300" s="13"/>
      <c r="B300" s="13"/>
    </row>
    <row r="301" spans="1:2" x14ac:dyDescent="0.25">
      <c r="A301" s="13"/>
      <c r="B301" s="13"/>
    </row>
    <row r="302" spans="1:2" x14ac:dyDescent="0.25">
      <c r="A302" s="13"/>
      <c r="B302" s="13"/>
    </row>
    <row r="303" spans="1:2" x14ac:dyDescent="0.25">
      <c r="A303" s="13"/>
      <c r="B303" s="13"/>
    </row>
    <row r="304" spans="1:2" x14ac:dyDescent="0.25">
      <c r="A304" s="13"/>
      <c r="B304" s="13"/>
    </row>
    <row r="305" spans="1:2" x14ac:dyDescent="0.25">
      <c r="A305" s="13"/>
      <c r="B305" s="13"/>
    </row>
    <row r="306" spans="1:2" x14ac:dyDescent="0.25">
      <c r="A306" s="13"/>
      <c r="B306" s="13"/>
    </row>
    <row r="307" spans="1:2" x14ac:dyDescent="0.25">
      <c r="A307" s="13"/>
      <c r="B307" s="13"/>
    </row>
    <row r="308" spans="1:2" x14ac:dyDescent="0.25">
      <c r="A308" s="13"/>
      <c r="B308" s="13"/>
    </row>
    <row r="309" spans="1:2" x14ac:dyDescent="0.25">
      <c r="A309" s="13"/>
      <c r="B309" s="13"/>
    </row>
    <row r="310" spans="1:2" x14ac:dyDescent="0.25">
      <c r="A310" s="13"/>
      <c r="B310" s="13"/>
    </row>
    <row r="311" spans="1:2" x14ac:dyDescent="0.25">
      <c r="A311" s="13"/>
      <c r="B311" s="13"/>
    </row>
    <row r="312" spans="1:2" x14ac:dyDescent="0.25">
      <c r="A312" s="13"/>
      <c r="B312" s="13"/>
    </row>
    <row r="313" spans="1:2" x14ac:dyDescent="0.25">
      <c r="A313" s="13"/>
      <c r="B313" s="13"/>
    </row>
    <row r="314" spans="1:2" x14ac:dyDescent="0.25">
      <c r="A314" s="13"/>
      <c r="B314" s="13"/>
    </row>
    <row r="315" spans="1:2" x14ac:dyDescent="0.25">
      <c r="A315" s="13"/>
      <c r="B315" s="13"/>
    </row>
    <row r="316" spans="1:2" x14ac:dyDescent="0.25">
      <c r="A316" s="13"/>
      <c r="B316" s="13"/>
    </row>
    <row r="317" spans="1:2" x14ac:dyDescent="0.25">
      <c r="A317" s="13"/>
      <c r="B317" s="13"/>
    </row>
    <row r="318" spans="1:2" x14ac:dyDescent="0.25">
      <c r="A318" s="13"/>
      <c r="B318" s="13"/>
    </row>
    <row r="319" spans="1:2" x14ac:dyDescent="0.25">
      <c r="A319" s="13"/>
      <c r="B319" s="13"/>
    </row>
    <row r="320" spans="1:2" x14ac:dyDescent="0.25">
      <c r="A320" s="13"/>
      <c r="B320" s="13"/>
    </row>
    <row r="321" spans="1:2" x14ac:dyDescent="0.25">
      <c r="A321" s="13"/>
      <c r="B321" s="13"/>
    </row>
    <row r="322" spans="1:2" x14ac:dyDescent="0.25">
      <c r="A322" s="13"/>
      <c r="B322" s="13"/>
    </row>
  </sheetData>
  <mergeCells count="171">
    <mergeCell ref="A1:K1"/>
    <mergeCell ref="A2:K2"/>
    <mergeCell ref="A3:K3"/>
    <mergeCell ref="I107:I111"/>
    <mergeCell ref="J102:J106"/>
    <mergeCell ref="J107:J111"/>
    <mergeCell ref="K102:K106"/>
    <mergeCell ref="K107:K111"/>
    <mergeCell ref="A112:A116"/>
    <mergeCell ref="B112:B116"/>
    <mergeCell ref="G112:G116"/>
    <mergeCell ref="H112:H116"/>
    <mergeCell ref="I112:I116"/>
    <mergeCell ref="B107:B111"/>
    <mergeCell ref="A107:A111"/>
    <mergeCell ref="G102:G106"/>
    <mergeCell ref="G107:G111"/>
    <mergeCell ref="H107:H111"/>
    <mergeCell ref="B97:B101"/>
    <mergeCell ref="A97:A101"/>
    <mergeCell ref="G97:G101"/>
    <mergeCell ref="K87:K91"/>
    <mergeCell ref="B92:B96"/>
    <mergeCell ref="A92:A96"/>
    <mergeCell ref="G92:G96"/>
    <mergeCell ref="J92:J96"/>
    <mergeCell ref="B47:B51"/>
    <mergeCell ref="K92:K96"/>
    <mergeCell ref="K77:K86"/>
    <mergeCell ref="K37:K41"/>
    <mergeCell ref="B32:B36"/>
    <mergeCell ref="K57:K61"/>
    <mergeCell ref="A87:A91"/>
    <mergeCell ref="B87:B91"/>
    <mergeCell ref="G87:G91"/>
    <mergeCell ref="J87:J91"/>
    <mergeCell ref="A77:A81"/>
    <mergeCell ref="B77:B81"/>
    <mergeCell ref="G77:G81"/>
    <mergeCell ref="H77:H81"/>
    <mergeCell ref="I77:I81"/>
    <mergeCell ref="J77:J81"/>
    <mergeCell ref="H82:H86"/>
    <mergeCell ref="I82:I86"/>
    <mergeCell ref="A82:A86"/>
    <mergeCell ref="B82:B86"/>
    <mergeCell ref="G82:G86"/>
    <mergeCell ref="J82:J86"/>
    <mergeCell ref="A32:A36"/>
    <mergeCell ref="G32:G36"/>
    <mergeCell ref="H32:H36"/>
    <mergeCell ref="I32:I36"/>
    <mergeCell ref="J32:J36"/>
    <mergeCell ref="H42:H46"/>
    <mergeCell ref="I42:I46"/>
    <mergeCell ref="G57:G61"/>
    <mergeCell ref="J57:J61"/>
    <mergeCell ref="H52:H56"/>
    <mergeCell ref="I52:I56"/>
    <mergeCell ref="H57:H61"/>
    <mergeCell ref="I57:I61"/>
    <mergeCell ref="A37:A41"/>
    <mergeCell ref="B37:B41"/>
    <mergeCell ref="G37:G41"/>
    <mergeCell ref="H37:H41"/>
    <mergeCell ref="I37:I41"/>
    <mergeCell ref="J37:J41"/>
    <mergeCell ref="J42:J46"/>
    <mergeCell ref="J47:J51"/>
    <mergeCell ref="A72:A76"/>
    <mergeCell ref="B72:B76"/>
    <mergeCell ref="G72:G76"/>
    <mergeCell ref="J72:J76"/>
    <mergeCell ref="K72:K76"/>
    <mergeCell ref="I72:I76"/>
    <mergeCell ref="B27:B31"/>
    <mergeCell ref="G22:G26"/>
    <mergeCell ref="G27:G31"/>
    <mergeCell ref="A27:A31"/>
    <mergeCell ref="J27:J31"/>
    <mergeCell ref="K22:K26"/>
    <mergeCell ref="B42:B46"/>
    <mergeCell ref="G42:G46"/>
    <mergeCell ref="A52:A56"/>
    <mergeCell ref="B52:B56"/>
    <mergeCell ref="G52:G56"/>
    <mergeCell ref="J52:J56"/>
    <mergeCell ref="K52:K56"/>
    <mergeCell ref="K27:K31"/>
    <mergeCell ref="B22:B26"/>
    <mergeCell ref="A22:A26"/>
    <mergeCell ref="J22:J26"/>
    <mergeCell ref="K32:K36"/>
    <mergeCell ref="A12:A16"/>
    <mergeCell ref="B12:B16"/>
    <mergeCell ref="G12:G16"/>
    <mergeCell ref="J12:J16"/>
    <mergeCell ref="K12:K16"/>
    <mergeCell ref="A17:A21"/>
    <mergeCell ref="B17:B21"/>
    <mergeCell ref="G17:G21"/>
    <mergeCell ref="J17:J21"/>
    <mergeCell ref="K17:K21"/>
    <mergeCell ref="B7:B11"/>
    <mergeCell ref="A7:A11"/>
    <mergeCell ref="G7:G11"/>
    <mergeCell ref="J7:J11"/>
    <mergeCell ref="K7:K11"/>
    <mergeCell ref="C5:E5"/>
    <mergeCell ref="G5:I5"/>
    <mergeCell ref="K5:K6"/>
    <mergeCell ref="A5:A6"/>
    <mergeCell ref="B5:B6"/>
    <mergeCell ref="F5:F6"/>
    <mergeCell ref="J5:J6"/>
    <mergeCell ref="H97:H101"/>
    <mergeCell ref="I97:I101"/>
    <mergeCell ref="A102:A106"/>
    <mergeCell ref="B102:B106"/>
    <mergeCell ref="A117:A121"/>
    <mergeCell ref="B117:B121"/>
    <mergeCell ref="G117:G121"/>
    <mergeCell ref="J117:J121"/>
    <mergeCell ref="K117:K121"/>
    <mergeCell ref="J97:J101"/>
    <mergeCell ref="K97:K101"/>
    <mergeCell ref="J112:J116"/>
    <mergeCell ref="K112:K116"/>
    <mergeCell ref="A132:A136"/>
    <mergeCell ref="B132:B136"/>
    <mergeCell ref="G132:G136"/>
    <mergeCell ref="H132:H136"/>
    <mergeCell ref="I132:I136"/>
    <mergeCell ref="J132:J136"/>
    <mergeCell ref="K132:K136"/>
    <mergeCell ref="A122:A126"/>
    <mergeCell ref="B122:B126"/>
    <mergeCell ref="G122:G126"/>
    <mergeCell ref="J122:J126"/>
    <mergeCell ref="K122:K126"/>
    <mergeCell ref="A127:A131"/>
    <mergeCell ref="B127:B131"/>
    <mergeCell ref="G127:G131"/>
    <mergeCell ref="H127:H131"/>
    <mergeCell ref="I127:I131"/>
    <mergeCell ref="J127:J131"/>
    <mergeCell ref="K127:K131"/>
    <mergeCell ref="L37:L41"/>
    <mergeCell ref="A62:A66"/>
    <mergeCell ref="B62:B66"/>
    <mergeCell ref="G62:G66"/>
    <mergeCell ref="H62:H66"/>
    <mergeCell ref="I62:I66"/>
    <mergeCell ref="J62:J66"/>
    <mergeCell ref="K62:K66"/>
    <mergeCell ref="A67:A71"/>
    <mergeCell ref="B67:B71"/>
    <mergeCell ref="G67:G71"/>
    <mergeCell ref="H67:H71"/>
    <mergeCell ref="I67:I71"/>
    <mergeCell ref="J67:J71"/>
    <mergeCell ref="K67:K71"/>
    <mergeCell ref="K42:K46"/>
    <mergeCell ref="A47:A51"/>
    <mergeCell ref="G47:G51"/>
    <mergeCell ref="H47:H51"/>
    <mergeCell ref="I47:I51"/>
    <mergeCell ref="K47:K51"/>
    <mergeCell ref="A42:A46"/>
    <mergeCell ref="A57:A61"/>
    <mergeCell ref="B57:B6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3"/>
  <sheetViews>
    <sheetView zoomScale="90" zoomScaleNormal="90" workbookViewId="0">
      <selection activeCell="J11" sqref="J11"/>
    </sheetView>
  </sheetViews>
  <sheetFormatPr defaultColWidth="8.85546875" defaultRowHeight="15" x14ac:dyDescent="0.25"/>
  <cols>
    <col min="1" max="1" width="4.7109375" style="31" customWidth="1"/>
    <col min="2" max="2" width="40.7109375" style="31" customWidth="1"/>
    <col min="3" max="3" width="8.85546875" style="31"/>
    <col min="4" max="5" width="9" style="31" bestFit="1" customWidth="1"/>
    <col min="6" max="6" width="9.28515625" style="31" bestFit="1" customWidth="1"/>
    <col min="7" max="7" width="8.85546875" style="31"/>
    <col min="8" max="8" width="17.85546875" style="33" customWidth="1"/>
    <col min="9" max="9" width="18" style="31" customWidth="1"/>
    <col min="10" max="10" width="29.42578125" style="31" customWidth="1"/>
    <col min="11" max="11" width="32.140625" style="31" customWidth="1"/>
    <col min="12" max="12" width="18.140625" style="31" customWidth="1"/>
    <col min="13" max="13" width="17.5703125" style="31" customWidth="1"/>
    <col min="14" max="14" width="17.140625" style="31" customWidth="1"/>
    <col min="15" max="16384" width="8.85546875" style="31"/>
  </cols>
  <sheetData>
    <row r="1" spans="1:14" ht="14.45" customHeight="1" x14ac:dyDescent="0.25">
      <c r="A1" s="174" t="s">
        <v>65</v>
      </c>
      <c r="B1" s="174"/>
      <c r="C1" s="174"/>
      <c r="D1" s="174"/>
      <c r="E1" s="174"/>
      <c r="F1" s="174"/>
      <c r="G1" s="174"/>
      <c r="H1" s="174"/>
      <c r="I1" s="174"/>
      <c r="J1" s="174"/>
      <c r="K1" s="174"/>
      <c r="L1" s="174"/>
      <c r="M1" s="174"/>
      <c r="N1" s="174"/>
    </row>
    <row r="2" spans="1:14" x14ac:dyDescent="0.25">
      <c r="A2" s="174" t="s">
        <v>142</v>
      </c>
      <c r="B2" s="174"/>
      <c r="C2" s="174"/>
      <c r="D2" s="174"/>
      <c r="E2" s="174"/>
      <c r="F2" s="174"/>
      <c r="G2" s="174"/>
      <c r="H2" s="174"/>
      <c r="I2" s="174"/>
      <c r="J2" s="174"/>
      <c r="K2" s="174"/>
      <c r="L2" s="174"/>
      <c r="M2" s="174"/>
      <c r="N2" s="174"/>
    </row>
    <row r="4" spans="1:14" ht="28.9" customHeight="1" x14ac:dyDescent="0.25">
      <c r="A4" s="114" t="s">
        <v>0</v>
      </c>
      <c r="B4" s="114" t="s">
        <v>42</v>
      </c>
      <c r="C4" s="114" t="s">
        <v>43</v>
      </c>
      <c r="D4" s="114" t="s">
        <v>44</v>
      </c>
      <c r="E4" s="114" t="s">
        <v>45</v>
      </c>
      <c r="F4" s="114"/>
      <c r="G4" s="114"/>
      <c r="H4" s="176" t="s">
        <v>48</v>
      </c>
      <c r="I4" s="114" t="s">
        <v>63</v>
      </c>
      <c r="J4" s="114" t="s">
        <v>49</v>
      </c>
      <c r="K4" s="114" t="s">
        <v>50</v>
      </c>
      <c r="L4" s="114" t="s">
        <v>64</v>
      </c>
      <c r="M4" s="114" t="s">
        <v>51</v>
      </c>
      <c r="N4" s="114" t="s">
        <v>52</v>
      </c>
    </row>
    <row r="5" spans="1:14" x14ac:dyDescent="0.25">
      <c r="A5" s="114"/>
      <c r="B5" s="114"/>
      <c r="C5" s="114"/>
      <c r="D5" s="114"/>
      <c r="E5" s="58">
        <v>2024</v>
      </c>
      <c r="F5" s="114">
        <v>2025</v>
      </c>
      <c r="G5" s="114"/>
      <c r="H5" s="176"/>
      <c r="I5" s="114"/>
      <c r="J5" s="114"/>
      <c r="K5" s="114"/>
      <c r="L5" s="114"/>
      <c r="M5" s="114"/>
      <c r="N5" s="114"/>
    </row>
    <row r="6" spans="1:14" ht="50.45" customHeight="1" x14ac:dyDescent="0.25">
      <c r="A6" s="114"/>
      <c r="B6" s="114"/>
      <c r="C6" s="114"/>
      <c r="D6" s="114"/>
      <c r="E6" s="56" t="s">
        <v>46</v>
      </c>
      <c r="F6" s="4" t="s">
        <v>47</v>
      </c>
      <c r="G6" s="4" t="s">
        <v>46</v>
      </c>
      <c r="H6" s="176"/>
      <c r="I6" s="114"/>
      <c r="J6" s="114"/>
      <c r="K6" s="114"/>
      <c r="L6" s="114"/>
      <c r="M6" s="114"/>
      <c r="N6" s="114"/>
    </row>
    <row r="7" spans="1:14" s="32" customFormat="1" ht="37.5" customHeight="1" x14ac:dyDescent="0.2">
      <c r="A7" s="34"/>
      <c r="B7" s="34" t="s">
        <v>114</v>
      </c>
      <c r="C7" s="34"/>
      <c r="D7" s="34"/>
      <c r="E7" s="34"/>
      <c r="F7" s="20"/>
      <c r="G7" s="20"/>
      <c r="H7" s="35"/>
      <c r="I7" s="34"/>
      <c r="J7" s="6"/>
      <c r="K7" s="6"/>
      <c r="L7" s="6"/>
      <c r="M7" s="21">
        <f>AVERAGE(M8:M9)</f>
        <v>87.5</v>
      </c>
      <c r="N7" s="21" t="s">
        <v>23</v>
      </c>
    </row>
    <row r="8" spans="1:14" ht="61.5" customHeight="1" x14ac:dyDescent="0.25">
      <c r="A8" s="36" t="s">
        <v>53</v>
      </c>
      <c r="B8" s="36" t="s">
        <v>115</v>
      </c>
      <c r="C8" s="36" t="s">
        <v>55</v>
      </c>
      <c r="D8" s="36">
        <v>0</v>
      </c>
      <c r="E8" s="56">
        <v>2</v>
      </c>
      <c r="F8" s="4">
        <v>4</v>
      </c>
      <c r="G8" s="56">
        <v>3</v>
      </c>
      <c r="H8" s="37">
        <f>G8/F8*100</f>
        <v>75</v>
      </c>
      <c r="I8" s="37">
        <f t="shared" ref="I8:I23" si="0">G8/E8*100</f>
        <v>150</v>
      </c>
      <c r="J8" s="42" t="s">
        <v>147</v>
      </c>
      <c r="K8" s="42"/>
      <c r="L8" s="4" t="s">
        <v>25</v>
      </c>
      <c r="M8" s="5">
        <f>MIN(G8/F8*100, 100)</f>
        <v>75</v>
      </c>
      <c r="N8" s="5" t="str">
        <f>IF(D8&lt;&gt;0,MIN(I8,100),"-")</f>
        <v>-</v>
      </c>
    </row>
    <row r="9" spans="1:14" ht="49.5" customHeight="1" x14ac:dyDescent="0.25">
      <c r="A9" s="36" t="s">
        <v>54</v>
      </c>
      <c r="B9" s="36" t="s">
        <v>116</v>
      </c>
      <c r="C9" s="36" t="s">
        <v>55</v>
      </c>
      <c r="D9" s="36">
        <v>0</v>
      </c>
      <c r="E9" s="4">
        <v>187</v>
      </c>
      <c r="F9" s="4">
        <v>29</v>
      </c>
      <c r="G9" s="4">
        <v>29</v>
      </c>
      <c r="H9" s="37">
        <f t="shared" ref="H9:H23" si="1">G9/F9*100</f>
        <v>100</v>
      </c>
      <c r="I9" s="37">
        <f t="shared" si="0"/>
        <v>15.508021390374333</v>
      </c>
      <c r="J9" s="42" t="s">
        <v>143</v>
      </c>
      <c r="K9" s="42"/>
      <c r="L9" s="4" t="s">
        <v>25</v>
      </c>
      <c r="M9" s="5">
        <f t="shared" ref="M9" si="2">MIN(G9/F9*100, 100)</f>
        <v>100</v>
      </c>
      <c r="N9" s="5" t="str">
        <f>IF(D9&lt;&gt;0,MIN(I9,100),"-")</f>
        <v>-</v>
      </c>
    </row>
    <row r="10" spans="1:14" s="32" customFormat="1" ht="48.75" customHeight="1" x14ac:dyDescent="0.2">
      <c r="A10" s="34" t="s">
        <v>26</v>
      </c>
      <c r="B10" s="34" t="s">
        <v>117</v>
      </c>
      <c r="C10" s="34"/>
      <c r="D10" s="34"/>
      <c r="E10" s="20"/>
      <c r="F10" s="20"/>
      <c r="G10" s="20"/>
      <c r="H10" s="37"/>
      <c r="I10" s="37"/>
      <c r="J10" s="23"/>
      <c r="K10" s="23"/>
      <c r="L10" s="20"/>
      <c r="M10" s="21">
        <f>AVERAGE(M11:M12,M14:M17)</f>
        <v>50</v>
      </c>
      <c r="N10" s="21" t="s">
        <v>23</v>
      </c>
    </row>
    <row r="11" spans="1:14" ht="64.5" customHeight="1" x14ac:dyDescent="0.25">
      <c r="A11" s="36" t="s">
        <v>27</v>
      </c>
      <c r="B11" s="36" t="s">
        <v>119</v>
      </c>
      <c r="C11" s="36" t="s">
        <v>55</v>
      </c>
      <c r="D11" s="36">
        <v>0</v>
      </c>
      <c r="E11" s="56">
        <v>1</v>
      </c>
      <c r="F11" s="4">
        <v>1</v>
      </c>
      <c r="G11" s="56">
        <v>0</v>
      </c>
      <c r="H11" s="37">
        <f t="shared" si="1"/>
        <v>0</v>
      </c>
      <c r="I11" s="37">
        <f t="shared" si="0"/>
        <v>0</v>
      </c>
      <c r="J11" s="57" t="s">
        <v>141</v>
      </c>
      <c r="K11" s="42" t="s">
        <v>170</v>
      </c>
      <c r="L11" s="4" t="s">
        <v>25</v>
      </c>
      <c r="M11" s="5">
        <f>MIN(G11/F11*100, 100)</f>
        <v>0</v>
      </c>
      <c r="N11" s="5" t="str">
        <f>IF(D11&lt;&gt;0,MIN(I11,100),"-")</f>
        <v>-</v>
      </c>
    </row>
    <row r="12" spans="1:14" ht="126" customHeight="1" x14ac:dyDescent="0.25">
      <c r="A12" s="36" t="s">
        <v>56</v>
      </c>
      <c r="B12" s="36" t="s">
        <v>120</v>
      </c>
      <c r="C12" s="36" t="s">
        <v>55</v>
      </c>
      <c r="D12" s="36">
        <v>0</v>
      </c>
      <c r="E12" s="56">
        <v>1</v>
      </c>
      <c r="F12" s="21" t="s">
        <v>23</v>
      </c>
      <c r="G12" s="21" t="s">
        <v>23</v>
      </c>
      <c r="H12" s="37" t="s">
        <v>23</v>
      </c>
      <c r="I12" s="37" t="s">
        <v>23</v>
      </c>
      <c r="J12" s="42"/>
      <c r="K12" s="42"/>
      <c r="L12" s="4" t="s">
        <v>25</v>
      </c>
      <c r="M12" s="70" t="s">
        <v>23</v>
      </c>
      <c r="N12" s="5" t="str">
        <f t="shared" ref="N12:N23" si="3">IF(D12&lt;&gt;0,MIN(I12,100),"-")</f>
        <v>-</v>
      </c>
    </row>
    <row r="13" spans="1:14" ht="75" x14ac:dyDescent="0.25">
      <c r="A13" s="38" t="s">
        <v>57</v>
      </c>
      <c r="B13" s="36" t="s">
        <v>121</v>
      </c>
      <c r="C13" s="36" t="s">
        <v>55</v>
      </c>
      <c r="D13" s="36">
        <v>0</v>
      </c>
      <c r="E13" s="56">
        <v>2</v>
      </c>
      <c r="F13" s="21" t="s">
        <v>23</v>
      </c>
      <c r="G13" s="21" t="s">
        <v>23</v>
      </c>
      <c r="H13" s="37" t="s">
        <v>23</v>
      </c>
      <c r="I13" s="37" t="s">
        <v>23</v>
      </c>
      <c r="J13" s="42"/>
      <c r="K13" s="42"/>
      <c r="L13" s="4" t="s">
        <v>25</v>
      </c>
      <c r="M13" s="5" t="s">
        <v>23</v>
      </c>
      <c r="N13" s="5" t="str">
        <f t="shared" si="3"/>
        <v>-</v>
      </c>
    </row>
    <row r="14" spans="1:14" ht="45" x14ac:dyDescent="0.25">
      <c r="A14" s="36" t="s">
        <v>58</v>
      </c>
      <c r="B14" s="36" t="s">
        <v>122</v>
      </c>
      <c r="C14" s="36" t="s">
        <v>55</v>
      </c>
      <c r="D14" s="36">
        <v>0</v>
      </c>
      <c r="E14" s="56">
        <v>2</v>
      </c>
      <c r="F14" s="4">
        <v>0</v>
      </c>
      <c r="G14" s="56">
        <v>0</v>
      </c>
      <c r="H14" s="37" t="s">
        <v>23</v>
      </c>
      <c r="I14" s="37">
        <f t="shared" si="0"/>
        <v>0</v>
      </c>
      <c r="J14" s="42"/>
      <c r="K14" s="22"/>
      <c r="L14" s="4" t="s">
        <v>25</v>
      </c>
      <c r="M14" s="70" t="s">
        <v>23</v>
      </c>
      <c r="N14" s="5" t="str">
        <f t="shared" si="3"/>
        <v>-</v>
      </c>
    </row>
    <row r="15" spans="1:14" ht="47.25" customHeight="1" x14ac:dyDescent="0.25">
      <c r="A15" s="36" t="s">
        <v>118</v>
      </c>
      <c r="B15" s="36" t="s">
        <v>148</v>
      </c>
      <c r="C15" s="36" t="s">
        <v>55</v>
      </c>
      <c r="D15" s="36">
        <v>0</v>
      </c>
      <c r="E15" s="68">
        <v>2</v>
      </c>
      <c r="F15" s="67">
        <v>0</v>
      </c>
      <c r="G15" s="68">
        <v>0</v>
      </c>
      <c r="H15" s="37" t="s">
        <v>23</v>
      </c>
      <c r="I15" s="37">
        <f t="shared" ref="I15" si="4">G15/E15*100</f>
        <v>0</v>
      </c>
      <c r="J15" s="69"/>
      <c r="K15" s="69"/>
      <c r="L15" s="67" t="s">
        <v>24</v>
      </c>
      <c r="M15" s="70" t="s">
        <v>23</v>
      </c>
      <c r="N15" s="70" t="str">
        <f t="shared" ref="N15" si="5">IF(D15&lt;&gt;0,MIN(I15,100),"-")</f>
        <v>-</v>
      </c>
    </row>
    <row r="16" spans="1:14" ht="42.75" customHeight="1" x14ac:dyDescent="0.25">
      <c r="A16" s="36" t="s">
        <v>165</v>
      </c>
      <c r="B16" s="36" t="s">
        <v>167</v>
      </c>
      <c r="C16" s="36" t="s">
        <v>55</v>
      </c>
      <c r="D16" s="36">
        <v>0</v>
      </c>
      <c r="E16" s="21" t="s">
        <v>23</v>
      </c>
      <c r="F16" s="67">
        <v>1</v>
      </c>
      <c r="G16" s="68">
        <v>1</v>
      </c>
      <c r="H16" s="37">
        <f t="shared" si="1"/>
        <v>100</v>
      </c>
      <c r="I16" s="37" t="s">
        <v>23</v>
      </c>
      <c r="J16" s="69"/>
      <c r="K16" s="66"/>
      <c r="L16" s="67" t="s">
        <v>24</v>
      </c>
      <c r="M16" s="70">
        <f t="shared" ref="M16:M17" si="6">MIN(G16/F16*100, 100)</f>
        <v>100</v>
      </c>
      <c r="N16" s="70"/>
    </row>
    <row r="17" spans="1:14" ht="135.75" customHeight="1" x14ac:dyDescent="0.25">
      <c r="A17" s="36" t="s">
        <v>166</v>
      </c>
      <c r="B17" s="36" t="s">
        <v>168</v>
      </c>
      <c r="C17" s="36" t="s">
        <v>55</v>
      </c>
      <c r="D17" s="36">
        <v>0</v>
      </c>
      <c r="E17" s="21" t="s">
        <v>23</v>
      </c>
      <c r="F17" s="4">
        <v>2</v>
      </c>
      <c r="G17" s="56">
        <v>1</v>
      </c>
      <c r="H17" s="37">
        <f t="shared" si="1"/>
        <v>50</v>
      </c>
      <c r="I17" s="37" t="s">
        <v>23</v>
      </c>
      <c r="J17" s="69" t="s">
        <v>144</v>
      </c>
      <c r="K17" s="42"/>
      <c r="L17" s="4" t="s">
        <v>25</v>
      </c>
      <c r="M17" s="5">
        <f t="shared" si="6"/>
        <v>50</v>
      </c>
      <c r="N17" s="5" t="str">
        <f t="shared" si="3"/>
        <v>-</v>
      </c>
    </row>
    <row r="18" spans="1:14" s="32" customFormat="1" ht="28.5" x14ac:dyDescent="0.2">
      <c r="A18" s="34" t="s">
        <v>59</v>
      </c>
      <c r="B18" s="34" t="s">
        <v>97</v>
      </c>
      <c r="C18" s="34"/>
      <c r="D18" s="34"/>
      <c r="E18" s="20"/>
      <c r="F18" s="20"/>
      <c r="G18" s="20"/>
      <c r="H18" s="37"/>
      <c r="I18" s="37"/>
      <c r="J18" s="23"/>
      <c r="K18" s="23"/>
      <c r="L18" s="20"/>
      <c r="M18" s="21">
        <f>AVERAGE(M19,M22:M23)</f>
        <v>100</v>
      </c>
      <c r="N18" s="21" t="s">
        <v>23</v>
      </c>
    </row>
    <row r="19" spans="1:14" ht="30" x14ac:dyDescent="0.25">
      <c r="A19" s="36" t="s">
        <v>34</v>
      </c>
      <c r="B19" s="36" t="s">
        <v>146</v>
      </c>
      <c r="C19" s="36" t="s">
        <v>62</v>
      </c>
      <c r="D19" s="36">
        <v>0</v>
      </c>
      <c r="E19" s="56">
        <v>120</v>
      </c>
      <c r="F19" s="21" t="s">
        <v>23</v>
      </c>
      <c r="G19" s="21" t="s">
        <v>23</v>
      </c>
      <c r="H19" s="37" t="s">
        <v>23</v>
      </c>
      <c r="I19" s="37" t="s">
        <v>23</v>
      </c>
      <c r="J19" s="42"/>
      <c r="K19" s="42"/>
      <c r="L19" s="4" t="s">
        <v>25</v>
      </c>
      <c r="M19" s="70" t="s">
        <v>23</v>
      </c>
      <c r="N19" s="5" t="str">
        <f t="shared" si="3"/>
        <v>-</v>
      </c>
    </row>
    <row r="20" spans="1:14" ht="49.5" customHeight="1" x14ac:dyDescent="0.25">
      <c r="A20" s="36" t="s">
        <v>35</v>
      </c>
      <c r="B20" s="36" t="s">
        <v>164</v>
      </c>
      <c r="C20" s="36" t="s">
        <v>62</v>
      </c>
      <c r="D20" s="36">
        <v>0</v>
      </c>
      <c r="E20" s="21" t="s">
        <v>23</v>
      </c>
      <c r="F20" s="68">
        <v>3036</v>
      </c>
      <c r="G20" s="68">
        <v>3036</v>
      </c>
      <c r="H20" s="37">
        <f>G20/F20*100</f>
        <v>100</v>
      </c>
      <c r="I20" s="37" t="s">
        <v>23</v>
      </c>
      <c r="J20" s="69"/>
      <c r="K20" s="69"/>
      <c r="L20" s="67" t="s">
        <v>25</v>
      </c>
      <c r="M20" s="70">
        <f>MIN(G20/F20*100, 100)</f>
        <v>100</v>
      </c>
      <c r="N20" s="70" t="str">
        <f t="shared" si="3"/>
        <v>-</v>
      </c>
    </row>
    <row r="21" spans="1:14" ht="60" customHeight="1" x14ac:dyDescent="0.25">
      <c r="A21" s="36" t="s">
        <v>60</v>
      </c>
      <c r="B21" s="36" t="s">
        <v>124</v>
      </c>
      <c r="C21" s="36" t="s">
        <v>62</v>
      </c>
      <c r="D21" s="36">
        <v>0</v>
      </c>
      <c r="E21" s="56">
        <v>1</v>
      </c>
      <c r="F21" s="21" t="s">
        <v>23</v>
      </c>
      <c r="G21" s="21" t="s">
        <v>23</v>
      </c>
      <c r="H21" s="37" t="s">
        <v>23</v>
      </c>
      <c r="I21" s="37" t="s">
        <v>23</v>
      </c>
      <c r="J21" s="42"/>
      <c r="K21" s="42"/>
      <c r="L21" s="4" t="s">
        <v>25</v>
      </c>
      <c r="M21" s="5" t="s">
        <v>23</v>
      </c>
      <c r="N21" s="5" t="str">
        <f t="shared" si="3"/>
        <v>-</v>
      </c>
    </row>
    <row r="22" spans="1:14" ht="30" x14ac:dyDescent="0.25">
      <c r="A22" s="36" t="s">
        <v>61</v>
      </c>
      <c r="B22" s="36" t="s">
        <v>125</v>
      </c>
      <c r="C22" s="36" t="s">
        <v>62</v>
      </c>
      <c r="D22" s="36">
        <v>0</v>
      </c>
      <c r="E22" s="56">
        <v>270</v>
      </c>
      <c r="F22" s="4">
        <v>450</v>
      </c>
      <c r="G22" s="56">
        <v>450</v>
      </c>
      <c r="H22" s="37">
        <f>G20/F20*100</f>
        <v>100</v>
      </c>
      <c r="I22" s="37">
        <f t="shared" si="0"/>
        <v>166.66666666666669</v>
      </c>
      <c r="J22" s="42"/>
      <c r="K22" s="42"/>
      <c r="L22" s="4" t="s">
        <v>25</v>
      </c>
      <c r="M22" s="5">
        <f t="shared" ref="M22:M23" si="7">MIN(G22/F22*100, 100)</f>
        <v>100</v>
      </c>
      <c r="N22" s="5" t="str">
        <f t="shared" si="3"/>
        <v>-</v>
      </c>
    </row>
    <row r="23" spans="1:14" ht="165.75" customHeight="1" x14ac:dyDescent="0.25">
      <c r="A23" s="36" t="s">
        <v>163</v>
      </c>
      <c r="B23" s="36" t="s">
        <v>126</v>
      </c>
      <c r="C23" s="36" t="s">
        <v>123</v>
      </c>
      <c r="D23" s="36">
        <v>0</v>
      </c>
      <c r="E23" s="56">
        <v>100</v>
      </c>
      <c r="F23" s="4">
        <v>35.5</v>
      </c>
      <c r="G23" s="56">
        <v>35.5</v>
      </c>
      <c r="H23" s="37">
        <f t="shared" si="1"/>
        <v>100</v>
      </c>
      <c r="I23" s="37">
        <f t="shared" si="0"/>
        <v>35.5</v>
      </c>
      <c r="J23" s="69" t="s">
        <v>169</v>
      </c>
      <c r="K23" s="72" t="s">
        <v>171</v>
      </c>
      <c r="L23" s="4" t="s">
        <v>25</v>
      </c>
      <c r="M23" s="5">
        <f t="shared" si="7"/>
        <v>100</v>
      </c>
      <c r="N23" s="5" t="str">
        <f t="shared" si="3"/>
        <v>-</v>
      </c>
    </row>
  </sheetData>
  <mergeCells count="15">
    <mergeCell ref="A1:N1"/>
    <mergeCell ref="K4:K6"/>
    <mergeCell ref="L4:L6"/>
    <mergeCell ref="M4:M6"/>
    <mergeCell ref="N4:N6"/>
    <mergeCell ref="A2:N2"/>
    <mergeCell ref="E4:G4"/>
    <mergeCell ref="F5:G5"/>
    <mergeCell ref="D4:D6"/>
    <mergeCell ref="H4:H6"/>
    <mergeCell ref="I4:I6"/>
    <mergeCell ref="J4:J6"/>
    <mergeCell ref="A4:A6"/>
    <mergeCell ref="B4:B6"/>
    <mergeCell ref="C4: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7"/>
  <sheetViews>
    <sheetView workbookViewId="0">
      <selection activeCell="B35" sqref="B35"/>
    </sheetView>
  </sheetViews>
  <sheetFormatPr defaultColWidth="8.85546875" defaultRowHeight="15" x14ac:dyDescent="0.25"/>
  <cols>
    <col min="1" max="1" width="4.85546875" style="1" customWidth="1"/>
    <col min="2" max="2" width="33" style="1" customWidth="1"/>
    <col min="3" max="3" width="38" style="1" customWidth="1"/>
    <col min="4" max="4" width="47.28515625" style="1" customWidth="1"/>
    <col min="5" max="5" width="29.140625" style="1" customWidth="1"/>
    <col min="6" max="6" width="34" style="1" customWidth="1"/>
    <col min="7" max="16384" width="8.85546875" style="1"/>
  </cols>
  <sheetData>
    <row r="1" spans="1:6" x14ac:dyDescent="0.25">
      <c r="A1" s="174" t="s">
        <v>65</v>
      </c>
      <c r="B1" s="174"/>
      <c r="C1" s="174"/>
      <c r="D1" s="174"/>
      <c r="E1" s="174"/>
      <c r="F1" s="174"/>
    </row>
    <row r="2" spans="1:6" x14ac:dyDescent="0.25">
      <c r="A2" s="174" t="s">
        <v>66</v>
      </c>
      <c r="B2" s="174"/>
      <c r="C2" s="174"/>
      <c r="D2" s="174"/>
      <c r="E2" s="174"/>
      <c r="F2" s="174"/>
    </row>
    <row r="4" spans="1:6" ht="30" x14ac:dyDescent="0.25">
      <c r="A4" s="18" t="s">
        <v>0</v>
      </c>
      <c r="B4" s="18" t="s">
        <v>74</v>
      </c>
      <c r="C4" s="18" t="s">
        <v>75</v>
      </c>
      <c r="D4" s="18" t="s">
        <v>76</v>
      </c>
      <c r="E4" s="18" t="s">
        <v>77</v>
      </c>
      <c r="F4" s="18" t="s">
        <v>78</v>
      </c>
    </row>
    <row r="5" spans="1:6" s="39" customFormat="1" ht="20.45" customHeight="1" x14ac:dyDescent="0.25">
      <c r="A5" s="23"/>
      <c r="B5" s="177"/>
      <c r="C5" s="177"/>
      <c r="D5" s="177"/>
      <c r="E5" s="23"/>
      <c r="F5" s="23"/>
    </row>
    <row r="6" spans="1:6" x14ac:dyDescent="0.25">
      <c r="A6" s="22"/>
      <c r="B6" s="22"/>
      <c r="C6" s="22"/>
      <c r="D6" s="22"/>
      <c r="E6" s="115"/>
      <c r="F6" s="22"/>
    </row>
    <row r="7" spans="1:6" ht="88.15" customHeight="1" x14ac:dyDescent="0.25">
      <c r="A7" s="22"/>
      <c r="B7" s="22"/>
      <c r="C7" s="22"/>
      <c r="D7" s="22"/>
      <c r="E7" s="115"/>
      <c r="F7" s="22"/>
    </row>
  </sheetData>
  <mergeCells count="4">
    <mergeCell ref="B5:D5"/>
    <mergeCell ref="E6:E7"/>
    <mergeCell ref="A1:F1"/>
    <mergeCell ref="A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7"/>
  <sheetViews>
    <sheetView view="pageBreakPreview" zoomScaleSheetLayoutView="100" workbookViewId="0">
      <selection activeCell="G20" sqref="G20"/>
    </sheetView>
  </sheetViews>
  <sheetFormatPr defaultColWidth="8.85546875" defaultRowHeight="15" x14ac:dyDescent="0.25"/>
  <cols>
    <col min="1" max="1" width="6.28515625" style="1" customWidth="1"/>
    <col min="2" max="2" width="69.85546875" style="1" customWidth="1"/>
    <col min="3" max="3" width="14.5703125" style="1" customWidth="1"/>
    <col min="4" max="4" width="14.85546875" style="1" customWidth="1"/>
    <col min="5" max="5" width="16.28515625" style="1" customWidth="1"/>
    <col min="6" max="6" width="14.28515625" style="1" customWidth="1"/>
    <col min="7" max="7" width="17.7109375" style="1" customWidth="1"/>
    <col min="8" max="8" width="46.42578125" style="1" customWidth="1"/>
    <col min="9" max="16384" width="8.85546875" style="1"/>
  </cols>
  <sheetData>
    <row r="1" spans="1:8" ht="14.45" customHeight="1" x14ac:dyDescent="0.25">
      <c r="A1" s="174" t="s">
        <v>128</v>
      </c>
      <c r="B1" s="174"/>
      <c r="C1" s="174"/>
      <c r="D1" s="174"/>
      <c r="E1" s="174"/>
      <c r="F1" s="174"/>
      <c r="G1" s="174"/>
      <c r="H1" s="174"/>
    </row>
    <row r="2" spans="1:8" x14ac:dyDescent="0.25">
      <c r="A2" s="174" t="s">
        <v>66</v>
      </c>
      <c r="B2" s="174"/>
      <c r="C2" s="174"/>
      <c r="D2" s="174"/>
      <c r="E2" s="174"/>
      <c r="F2" s="174"/>
      <c r="G2" s="174"/>
      <c r="H2" s="174"/>
    </row>
    <row r="3" spans="1:8" ht="14.45" customHeight="1" x14ac:dyDescent="0.25">
      <c r="A3" s="31"/>
      <c r="B3" s="31"/>
      <c r="C3" s="31"/>
      <c r="D3" s="31"/>
      <c r="E3" s="31"/>
      <c r="F3" s="31"/>
      <c r="G3" s="31"/>
      <c r="H3" s="31"/>
    </row>
    <row r="4" spans="1:8" ht="90" x14ac:dyDescent="0.25">
      <c r="A4" s="4" t="s">
        <v>0</v>
      </c>
      <c r="B4" s="4" t="s">
        <v>67</v>
      </c>
      <c r="C4" s="4" t="s">
        <v>68</v>
      </c>
      <c r="D4" s="4" t="s">
        <v>69</v>
      </c>
      <c r="E4" s="4" t="s">
        <v>70</v>
      </c>
      <c r="F4" s="4" t="s">
        <v>71</v>
      </c>
      <c r="G4" s="4" t="s">
        <v>72</v>
      </c>
      <c r="H4" s="4" t="s">
        <v>73</v>
      </c>
    </row>
    <row r="5" spans="1:8" s="2" customFormat="1" x14ac:dyDescent="0.25">
      <c r="A5" s="6" t="s">
        <v>26</v>
      </c>
      <c r="B5" s="6" t="s">
        <v>114</v>
      </c>
      <c r="C5" s="6" t="s">
        <v>25</v>
      </c>
      <c r="D5" s="7">
        <f>Показатели!M7</f>
        <v>87.5</v>
      </c>
      <c r="E5" s="7">
        <f>IF(Показатели!N7="-",100,Показатели!N7)</f>
        <v>100</v>
      </c>
      <c r="F5" s="7">
        <f>('Основной отчет'!I8+0.5*'Основной отчет'!I9)/'Основной отчет'!I7*100</f>
        <v>88.888888888888886</v>
      </c>
      <c r="G5" s="7">
        <f>D5*0.3+(E5-3)*0.35+F5*0.35</f>
        <v>91.311111111111103</v>
      </c>
      <c r="H5" s="6" t="str">
        <f>IF(G5&gt;=97,"Высокий уровень эффективности",IF(G5&gt;=92,"Средний уровень эффективности",IF(G5&gt;=85,"Уровень эффективности ниже среднего","Низкий уровень эффективности")))</f>
        <v>Уровень эффективности ниже среднего</v>
      </c>
    </row>
    <row r="6" spans="1:8" ht="30" x14ac:dyDescent="0.25">
      <c r="A6" s="8" t="s">
        <v>27</v>
      </c>
      <c r="B6" s="8" t="s">
        <v>117</v>
      </c>
      <c r="C6" s="8" t="s">
        <v>25</v>
      </c>
      <c r="D6" s="9">
        <f>Показатели!M10</f>
        <v>50</v>
      </c>
      <c r="E6" s="9">
        <f>IF(Показатели!N10="-",100,Показатели!N10)</f>
        <v>100</v>
      </c>
      <c r="F6" s="9">
        <f>('Основной отчет'!I23+0.5*'Основной отчет'!I24)/'Основной отчет'!I22*100</f>
        <v>80</v>
      </c>
      <c r="G6" s="9">
        <f>D6*0.3+(E6-3)*0.35+F6*0.35</f>
        <v>76.949999999999989</v>
      </c>
      <c r="H6" s="8" t="str">
        <f t="shared" ref="H6:H7" si="0">IF(G6&gt;=97,"Высокий уровень эффективности",IF(G6&gt;=92,"Средний уровень эффективности",IF(G6&gt;=85,"Уровень эффективности ниже среднего","Низкий уровень эффективности")))</f>
        <v>Низкий уровень эффективности</v>
      </c>
    </row>
    <row r="7" spans="1:8" ht="27" customHeight="1" x14ac:dyDescent="0.25">
      <c r="A7" s="8" t="s">
        <v>56</v>
      </c>
      <c r="B7" s="8" t="s">
        <v>127</v>
      </c>
      <c r="C7" s="8" t="s">
        <v>25</v>
      </c>
      <c r="D7" s="9">
        <f>Показатели!M18</f>
        <v>100</v>
      </c>
      <c r="E7" s="9">
        <f>IF(Показатели!N18="-",100,Показатели!N18)</f>
        <v>100</v>
      </c>
      <c r="F7" s="9">
        <f>('Основной отчет'!I88+0.5*'Основной отчет'!I89)/'Основной отчет'!I87*100</f>
        <v>100</v>
      </c>
      <c r="G7" s="9">
        <f t="shared" ref="G7" si="1">D7*0.3+(E7-3)*0.35+F7*0.35</f>
        <v>98.949999999999989</v>
      </c>
      <c r="H7" s="8" t="str">
        <f t="shared" si="0"/>
        <v>Высокий уровень эффективности</v>
      </c>
    </row>
  </sheetData>
  <mergeCells count="2">
    <mergeCell ref="A1:H1"/>
    <mergeCell ref="A2:H2"/>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Основной отчет</vt:lpstr>
      <vt:lpstr>Показатели</vt:lpstr>
      <vt:lpstr>Финансовая поддержка</vt:lpstr>
      <vt:lpstr>Оценка эффективности</vt:lpstr>
      <vt:lpstr>'Основной отчет'!_ftn1</vt:lpstr>
      <vt:lpstr>'Основной отчет'!_ftn2</vt:lpstr>
      <vt:lpstr>'Основной отчет'!_ftnref1</vt:lpstr>
      <vt:lpstr>'Основной отчет'!_ftnref2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2026-04-13T11:50:21Z</dcterms:modified>
</cp:coreProperties>
</file>