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980" yWindow="1340" windowWidth="10490" windowHeight="10560" tabRatio="603" activeTab="1"/>
  </bookViews>
  <sheets>
    <sheet name="Приложение 1" sheetId="43" r:id="rId1"/>
    <sheet name="Приложение  2" sheetId="21" r:id="rId2"/>
    <sheet name="Приложение  3 - Доп.согл. 128" sheetId="35" r:id="rId3"/>
    <sheet name="Приложение  4" sheetId="24" r:id="rId4"/>
    <sheet name="Приложение 5" sheetId="28" r:id="rId5"/>
    <sheet name="Таблица 1" sheetId="39" r:id="rId6"/>
    <sheet name="Таблица 2" sheetId="42" r:id="rId7"/>
    <sheet name="Таблица 3" sheetId="40" r:id="rId8"/>
  </sheets>
  <externalReferences>
    <externalReference r:id="rId9"/>
    <externalReference r:id="rId10"/>
    <externalReference r:id="rId11"/>
  </externalReferences>
  <definedNames>
    <definedName name="_xlnm._FilterDatabase" localSheetId="3" hidden="1">'Приложение  4'!$B$1:$B$311</definedName>
    <definedName name="_xlnm.Print_Titles" localSheetId="2">'Приложение  3 - Доп.согл. 128'!$9:$9</definedName>
    <definedName name="_xlnm.Print_Titles" localSheetId="3">'Приложение  4'!$11:$11</definedName>
    <definedName name="_xlnm.Print_Titles" localSheetId="4">'Приложение 5'!$9:$9</definedName>
    <definedName name="_xlnm.Print_Titles" localSheetId="5">'Таблица 1'!$7:$7</definedName>
    <definedName name="_xlnm.Print_Titles" localSheetId="6">'Таблица 2'!$8:$8</definedName>
    <definedName name="_xlnm.Print_Area" localSheetId="1">'Приложение  2'!$A$1:$U$28</definedName>
    <definedName name="_xlnm.Print_Area" localSheetId="2">'Приложение  3 - Доп.согл. 128'!$A$1:$X$41</definedName>
    <definedName name="_xlnm.Print_Area" localSheetId="3">'Приложение  4'!$A$2:$AC$97</definedName>
    <definedName name="_xlnm.Print_Area" localSheetId="4">'Приложение 5'!$A$1:$W$315</definedName>
    <definedName name="_xlnm.Print_Area" localSheetId="6">'Таблица 2'!$A$1:$S$87</definedName>
  </definedNames>
  <calcPr calcId="125725" fullPrecision="0"/>
</workbook>
</file>

<file path=xl/calcChain.xml><?xml version="1.0" encoding="utf-8"?>
<calcChain xmlns="http://schemas.openxmlformats.org/spreadsheetml/2006/main">
  <c r="W66" i="39"/>
  <c r="V29"/>
  <c r="V30"/>
  <c r="V31"/>
  <c r="V32"/>
  <c r="V33"/>
  <c r="V34"/>
  <c r="J9" i="43"/>
  <c r="J10"/>
  <c r="D11"/>
  <c r="J11" s="1"/>
  <c r="J9" i="21"/>
  <c r="I9"/>
  <c r="E9" s="1"/>
  <c r="W9" i="39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3"/>
  <c r="W44"/>
  <c r="W45"/>
  <c r="W46"/>
  <c r="W47"/>
  <c r="W48"/>
  <c r="W49"/>
  <c r="W50"/>
  <c r="W51"/>
  <c r="W53"/>
  <c r="W54"/>
  <c r="W55"/>
  <c r="W56"/>
  <c r="W57"/>
  <c r="W59"/>
  <c r="W60"/>
  <c r="W61"/>
  <c r="W62"/>
  <c r="W63"/>
  <c r="W64"/>
  <c r="W65"/>
  <c r="W67"/>
  <c r="W68"/>
  <c r="W69"/>
  <c r="W81" s="1"/>
  <c r="W70"/>
  <c r="W72"/>
  <c r="W73"/>
  <c r="W75"/>
  <c r="W77"/>
  <c r="W78"/>
  <c r="W79"/>
  <c r="W80"/>
  <c r="W8"/>
  <c r="K19" i="21"/>
  <c r="K22" s="1"/>
  <c r="K23" s="1"/>
  <c r="K27" s="1"/>
  <c r="H82" i="42"/>
  <c r="D82"/>
  <c r="C82"/>
  <c r="H37" i="35"/>
  <c r="I58" i="24"/>
  <c r="Q88"/>
  <c r="P88"/>
  <c r="N88"/>
  <c r="M88"/>
  <c r="K88"/>
  <c r="J88"/>
  <c r="I88"/>
  <c r="U83"/>
  <c r="AA83" s="1"/>
  <c r="O83"/>
  <c r="U57"/>
  <c r="AA57"/>
  <c r="L118" i="28"/>
  <c r="Q58" i="24"/>
  <c r="P58"/>
  <c r="N58"/>
  <c r="M58"/>
  <c r="K58"/>
  <c r="J58"/>
  <c r="Z88"/>
  <c r="Y88"/>
  <c r="X88"/>
  <c r="O81" i="39"/>
  <c r="N81"/>
  <c r="M81"/>
  <c r="L81"/>
  <c r="K81"/>
  <c r="J81"/>
  <c r="I81"/>
  <c r="H81"/>
  <c r="G81"/>
  <c r="L300" i="28"/>
  <c r="F300"/>
  <c r="E216"/>
  <c r="F216"/>
  <c r="G216"/>
  <c r="H216"/>
  <c r="I216"/>
  <c r="E118"/>
  <c r="F118"/>
  <c r="G118"/>
  <c r="G300" s="1"/>
  <c r="H118"/>
  <c r="I118"/>
  <c r="U54" i="24"/>
  <c r="AA54" s="1"/>
  <c r="U61"/>
  <c r="U55"/>
  <c r="AA55"/>
  <c r="U56"/>
  <c r="AA56" s="1"/>
  <c r="U60"/>
  <c r="U62"/>
  <c r="W62" s="1"/>
  <c r="Q81" i="42"/>
  <c r="I81"/>
  <c r="I80"/>
  <c r="Q80" s="1"/>
  <c r="Q79"/>
  <c r="I79"/>
  <c r="I78"/>
  <c r="Q78" s="1"/>
  <c r="Q77"/>
  <c r="I77"/>
  <c r="I76"/>
  <c r="Q76" s="1"/>
  <c r="Q75"/>
  <c r="I75"/>
  <c r="I74"/>
  <c r="Q74" s="1"/>
  <c r="Q73"/>
  <c r="I73"/>
  <c r="I72"/>
  <c r="Q72" s="1"/>
  <c r="Q71"/>
  <c r="I71"/>
  <c r="I70"/>
  <c r="Q69"/>
  <c r="I69"/>
  <c r="I68"/>
  <c r="Q68" s="1"/>
  <c r="Q67"/>
  <c r="I67"/>
  <c r="I66"/>
  <c r="Q66" s="1"/>
  <c r="Q65"/>
  <c r="I65"/>
  <c r="I64"/>
  <c r="Q64" s="1"/>
  <c r="Q63"/>
  <c r="I63"/>
  <c r="I62"/>
  <c r="Q62" s="1"/>
  <c r="Q61"/>
  <c r="I61"/>
  <c r="I60"/>
  <c r="Q60" s="1"/>
  <c r="Q59"/>
  <c r="I59"/>
  <c r="I58"/>
  <c r="Q58" s="1"/>
  <c r="Q57"/>
  <c r="I57"/>
  <c r="I56"/>
  <c r="Q56" s="1"/>
  <c r="Q55"/>
  <c r="I55"/>
  <c r="I54"/>
  <c r="Q54" s="1"/>
  <c r="Q53"/>
  <c r="I53"/>
  <c r="I52"/>
  <c r="Q52" s="1"/>
  <c r="Q51"/>
  <c r="I51"/>
  <c r="I50"/>
  <c r="Q50" s="1"/>
  <c r="Q49"/>
  <c r="I49"/>
  <c r="I48"/>
  <c r="Q48" s="1"/>
  <c r="Q47"/>
  <c r="I47"/>
  <c r="I46"/>
  <c r="Q46" s="1"/>
  <c r="Q45"/>
  <c r="I45"/>
  <c r="I44"/>
  <c r="Q44" s="1"/>
  <c r="Q43"/>
  <c r="I43"/>
  <c r="I42"/>
  <c r="Q42" s="1"/>
  <c r="Q41"/>
  <c r="I41"/>
  <c r="I40"/>
  <c r="Q40" s="1"/>
  <c r="Q39"/>
  <c r="I39"/>
  <c r="I38"/>
  <c r="Q38" s="1"/>
  <c r="Q37"/>
  <c r="I37"/>
  <c r="I36"/>
  <c r="Q36" s="1"/>
  <c r="Q35"/>
  <c r="I35"/>
  <c r="I34"/>
  <c r="Q34" s="1"/>
  <c r="Q33"/>
  <c r="I33"/>
  <c r="I32"/>
  <c r="Q32" s="1"/>
  <c r="Q31"/>
  <c r="I31"/>
  <c r="I30"/>
  <c r="Q30" s="1"/>
  <c r="Q29"/>
  <c r="I29"/>
  <c r="I28"/>
  <c r="Q28" s="1"/>
  <c r="Q27"/>
  <c r="I27"/>
  <c r="I26"/>
  <c r="Q26" s="1"/>
  <c r="Q25"/>
  <c r="I25"/>
  <c r="I24"/>
  <c r="Q24" s="1"/>
  <c r="Q23"/>
  <c r="I23"/>
  <c r="I22"/>
  <c r="Q22" s="1"/>
  <c r="Q21"/>
  <c r="I21"/>
  <c r="I20"/>
  <c r="Q20" s="1"/>
  <c r="Q19"/>
  <c r="I19"/>
  <c r="I18"/>
  <c r="Q18" s="1"/>
  <c r="Q17"/>
  <c r="I17"/>
  <c r="I16"/>
  <c r="Q16" s="1"/>
  <c r="Q15"/>
  <c r="I15"/>
  <c r="I14"/>
  <c r="Q14" s="1"/>
  <c r="Q13"/>
  <c r="I13"/>
  <c r="I12"/>
  <c r="Q12" s="1"/>
  <c r="Q11"/>
  <c r="I11"/>
  <c r="I10"/>
  <c r="Q10" s="1"/>
  <c r="Q9"/>
  <c r="I9"/>
  <c r="P80" i="39"/>
  <c r="P79"/>
  <c r="P78"/>
  <c r="R78" s="1"/>
  <c r="P77"/>
  <c r="P76"/>
  <c r="P75"/>
  <c r="Q75" s="1"/>
  <c r="P74"/>
  <c r="Q74" s="1"/>
  <c r="P73"/>
  <c r="P72"/>
  <c r="P71"/>
  <c r="P70"/>
  <c r="P69"/>
  <c r="P68"/>
  <c r="P67"/>
  <c r="P66"/>
  <c r="Q66" s="1"/>
  <c r="P65"/>
  <c r="P64"/>
  <c r="P63"/>
  <c r="P62"/>
  <c r="P61"/>
  <c r="P60"/>
  <c r="P59"/>
  <c r="P58"/>
  <c r="R58" s="1"/>
  <c r="P57"/>
  <c r="P56"/>
  <c r="P55"/>
  <c r="P54"/>
  <c r="Q54" s="1"/>
  <c r="P52"/>
  <c r="P51"/>
  <c r="P50"/>
  <c r="P49"/>
  <c r="P48"/>
  <c r="P47"/>
  <c r="P46"/>
  <c r="P45"/>
  <c r="P44"/>
  <c r="P43"/>
  <c r="P42"/>
  <c r="P41"/>
  <c r="P40"/>
  <c r="P39"/>
  <c r="P38"/>
  <c r="P37"/>
  <c r="P36"/>
  <c r="T35"/>
  <c r="P35"/>
  <c r="T34"/>
  <c r="P34"/>
  <c r="T33"/>
  <c r="P33"/>
  <c r="Q33" s="1"/>
  <c r="T32"/>
  <c r="P32"/>
  <c r="S32" s="1"/>
  <c r="T31"/>
  <c r="P31"/>
  <c r="Q31" s="1"/>
  <c r="T30"/>
  <c r="P30"/>
  <c r="T29"/>
  <c r="P29"/>
  <c r="Q29"/>
  <c r="T28"/>
  <c r="P28"/>
  <c r="Q28" s="1"/>
  <c r="T27"/>
  <c r="P27"/>
  <c r="Q27" s="1"/>
  <c r="T26"/>
  <c r="U26" s="1"/>
  <c r="P26"/>
  <c r="Q26" s="1"/>
  <c r="T25"/>
  <c r="P25"/>
  <c r="Q25" s="1"/>
  <c r="T24"/>
  <c r="P24"/>
  <c r="Q24" s="1"/>
  <c r="T23"/>
  <c r="U23" s="1"/>
  <c r="P23"/>
  <c r="Q23" s="1"/>
  <c r="T22"/>
  <c r="P22"/>
  <c r="Q22" s="1"/>
  <c r="T21"/>
  <c r="P21"/>
  <c r="Q21" s="1"/>
  <c r="T20"/>
  <c r="U20" s="1"/>
  <c r="P20"/>
  <c r="Q20" s="1"/>
  <c r="T19"/>
  <c r="P19"/>
  <c r="Q19" s="1"/>
  <c r="T18"/>
  <c r="P18"/>
  <c r="Q18" s="1"/>
  <c r="T17"/>
  <c r="U17" s="1"/>
  <c r="P17"/>
  <c r="Q17" s="1"/>
  <c r="T16"/>
  <c r="P16"/>
  <c r="Q16" s="1"/>
  <c r="T15"/>
  <c r="P15"/>
  <c r="Q15" s="1"/>
  <c r="T14"/>
  <c r="U14" s="1"/>
  <c r="P14"/>
  <c r="Q14" s="1"/>
  <c r="T13"/>
  <c r="P13"/>
  <c r="Q13" s="1"/>
  <c r="T12"/>
  <c r="P12"/>
  <c r="Q12" s="1"/>
  <c r="T11"/>
  <c r="P11"/>
  <c r="Q11" s="1"/>
  <c r="T10"/>
  <c r="U10" s="1"/>
  <c r="P10"/>
  <c r="S10" s="1"/>
  <c r="T9"/>
  <c r="U9" s="1"/>
  <c r="P9"/>
  <c r="S9" s="1"/>
  <c r="T8"/>
  <c r="P8"/>
  <c r="Q8" s="1"/>
  <c r="Q81" s="1"/>
  <c r="Q78"/>
  <c r="Q36"/>
  <c r="H15" i="21"/>
  <c r="Q40" i="39"/>
  <c r="R40" s="1"/>
  <c r="Q44"/>
  <c r="Q48"/>
  <c r="R48" s="1"/>
  <c r="Q52"/>
  <c r="S52" s="1"/>
  <c r="Q56"/>
  <c r="R56" s="1"/>
  <c r="Q60"/>
  <c r="S60" s="1"/>
  <c r="Q64"/>
  <c r="R64" s="1"/>
  <c r="Q68"/>
  <c r="S68" s="1"/>
  <c r="R72"/>
  <c r="Q76"/>
  <c r="S76"/>
  <c r="Q80"/>
  <c r="R80" s="1"/>
  <c r="S74"/>
  <c r="U81"/>
  <c r="Q41"/>
  <c r="R41" s="1"/>
  <c r="Q49"/>
  <c r="R49" s="1"/>
  <c r="Q53"/>
  <c r="I15" i="21" s="1"/>
  <c r="I25" s="1"/>
  <c r="I14"/>
  <c r="I24" s="1"/>
  <c r="Q57" i="39"/>
  <c r="R57" s="1"/>
  <c r="Q65"/>
  <c r="S65" s="1"/>
  <c r="Q69"/>
  <c r="J15" i="21" s="1"/>
  <c r="J25" s="1"/>
  <c r="Q73" i="39"/>
  <c r="R73" s="1"/>
  <c r="Q77"/>
  <c r="R77"/>
  <c r="P81"/>
  <c r="W60" i="24"/>
  <c r="AA60" s="1"/>
  <c r="AA62"/>
  <c r="W61"/>
  <c r="S21" i="39"/>
  <c r="S15"/>
  <c r="S23"/>
  <c r="S29"/>
  <c r="S13"/>
  <c r="Q58"/>
  <c r="Q61"/>
  <c r="R61"/>
  <c r="S31"/>
  <c r="R15"/>
  <c r="R23"/>
  <c r="R31"/>
  <c r="Q43"/>
  <c r="S43"/>
  <c r="R17"/>
  <c r="R13"/>
  <c r="S19"/>
  <c r="R21"/>
  <c r="S27"/>
  <c r="R29"/>
  <c r="Q39"/>
  <c r="R39" s="1"/>
  <c r="Q55"/>
  <c r="Q71"/>
  <c r="R25"/>
  <c r="R11"/>
  <c r="S17"/>
  <c r="R19"/>
  <c r="S25"/>
  <c r="R27"/>
  <c r="S33"/>
  <c r="Q9"/>
  <c r="Q10"/>
  <c r="V20"/>
  <c r="Q63"/>
  <c r="R63" s="1"/>
  <c r="R9"/>
  <c r="R10"/>
  <c r="R12"/>
  <c r="R14"/>
  <c r="R16"/>
  <c r="R18"/>
  <c r="R20"/>
  <c r="R22"/>
  <c r="R24"/>
  <c r="R26"/>
  <c r="R28"/>
  <c r="R30"/>
  <c r="R32"/>
  <c r="R34"/>
  <c r="Q51"/>
  <c r="S51" s="1"/>
  <c r="S66"/>
  <c r="Q67"/>
  <c r="V10"/>
  <c r="V26"/>
  <c r="V28"/>
  <c r="Q47"/>
  <c r="S47" s="1"/>
  <c r="S12"/>
  <c r="S14"/>
  <c r="S16"/>
  <c r="S18"/>
  <c r="S20"/>
  <c r="S22"/>
  <c r="S24"/>
  <c r="S26"/>
  <c r="S28"/>
  <c r="S30"/>
  <c r="S48"/>
  <c r="R36"/>
  <c r="H14" i="21" s="1"/>
  <c r="S77" i="39"/>
  <c r="R65"/>
  <c r="S80"/>
  <c r="S61"/>
  <c r="S64"/>
  <c r="R52"/>
  <c r="S78"/>
  <c r="S73"/>
  <c r="R66"/>
  <c r="S72"/>
  <c r="S56"/>
  <c r="S40"/>
  <c r="S75"/>
  <c r="S53"/>
  <c r="S36"/>
  <c r="R67"/>
  <c r="R51"/>
  <c r="R43"/>
  <c r="S69"/>
  <c r="J13" i="21"/>
  <c r="R76" i="39"/>
  <c r="R60"/>
  <c r="R69"/>
  <c r="H9" i="21"/>
  <c r="I299" i="28"/>
  <c r="X32" i="24"/>
  <c r="Z15"/>
  <c r="Z16"/>
  <c r="Z17"/>
  <c r="Z18"/>
  <c r="Z19"/>
  <c r="Z20"/>
  <c r="Z21"/>
  <c r="Z22"/>
  <c r="Z27"/>
  <c r="Z29"/>
  <c r="Z30"/>
  <c r="Z13"/>
  <c r="G21" i="21"/>
  <c r="U67" i="24"/>
  <c r="AA67"/>
  <c r="O67"/>
  <c r="I13" i="21"/>
  <c r="U78" i="24"/>
  <c r="W78"/>
  <c r="U75"/>
  <c r="U74"/>
  <c r="AA74" s="1"/>
  <c r="W74"/>
  <c r="AA78"/>
  <c r="W75"/>
  <c r="N19" i="21"/>
  <c r="T19"/>
  <c r="U21" i="24"/>
  <c r="W21" s="1"/>
  <c r="U15"/>
  <c r="W15"/>
  <c r="U31"/>
  <c r="W31" s="1"/>
  <c r="U24"/>
  <c r="W24"/>
  <c r="U13"/>
  <c r="U14"/>
  <c r="J19" i="21"/>
  <c r="I19"/>
  <c r="I22" s="1"/>
  <c r="G22"/>
  <c r="O69" i="24"/>
  <c r="U69"/>
  <c r="AA69"/>
  <c r="W52"/>
  <c r="W46"/>
  <c r="W51"/>
  <c r="W50"/>
  <c r="AA50" s="1"/>
  <c r="W49"/>
  <c r="AA49" s="1"/>
  <c r="U50"/>
  <c r="V86"/>
  <c r="V88"/>
  <c r="W48"/>
  <c r="W47"/>
  <c r="W45"/>
  <c r="W44"/>
  <c r="W42"/>
  <c r="W41"/>
  <c r="W40"/>
  <c r="W39"/>
  <c r="AA39" s="1"/>
  <c r="W38"/>
  <c r="AA38" s="1"/>
  <c r="W37"/>
  <c r="W36"/>
  <c r="W35"/>
  <c r="AA35" s="1"/>
  <c r="W34"/>
  <c r="W30"/>
  <c r="W27"/>
  <c r="W26"/>
  <c r="W25"/>
  <c r="W23"/>
  <c r="W22"/>
  <c r="W20"/>
  <c r="W19"/>
  <c r="W17"/>
  <c r="W16"/>
  <c r="W14"/>
  <c r="K32"/>
  <c r="V32"/>
  <c r="AA15"/>
  <c r="AA14"/>
  <c r="AA32" s="1"/>
  <c r="T14"/>
  <c r="R14"/>
  <c r="O14"/>
  <c r="L14"/>
  <c r="I14"/>
  <c r="AA13"/>
  <c r="T13"/>
  <c r="R13"/>
  <c r="N32"/>
  <c r="J32"/>
  <c r="I13"/>
  <c r="I32" s="1"/>
  <c r="Q32"/>
  <c r="M32"/>
  <c r="P32"/>
  <c r="W13"/>
  <c r="S32"/>
  <c r="U48"/>
  <c r="AA48"/>
  <c r="U44"/>
  <c r="T43"/>
  <c r="S43"/>
  <c r="S58" s="1"/>
  <c r="O13" i="21" s="1"/>
  <c r="R43" i="24"/>
  <c r="U51"/>
  <c r="AA51" s="1"/>
  <c r="O51"/>
  <c r="L51"/>
  <c r="U16"/>
  <c r="T16"/>
  <c r="R16"/>
  <c r="U53"/>
  <c r="AA53"/>
  <c r="U84"/>
  <c r="AA84" s="1"/>
  <c r="U34"/>
  <c r="AA34"/>
  <c r="T34"/>
  <c r="R34"/>
  <c r="O34"/>
  <c r="L34"/>
  <c r="L58" s="1"/>
  <c r="O28"/>
  <c r="Z28" s="1"/>
  <c r="L28"/>
  <c r="U46"/>
  <c r="AA46"/>
  <c r="U45"/>
  <c r="AA45"/>
  <c r="U42"/>
  <c r="AA42"/>
  <c r="U41"/>
  <c r="AA41"/>
  <c r="U40"/>
  <c r="AA40"/>
  <c r="U39"/>
  <c r="U38"/>
  <c r="U37"/>
  <c r="AA37"/>
  <c r="U36"/>
  <c r="AA36"/>
  <c r="U35"/>
  <c r="U47"/>
  <c r="U58" s="1"/>
  <c r="T41"/>
  <c r="R41"/>
  <c r="T40"/>
  <c r="R40"/>
  <c r="T39"/>
  <c r="R39"/>
  <c r="T38"/>
  <c r="R38"/>
  <c r="T37"/>
  <c r="R37"/>
  <c r="T35"/>
  <c r="R35"/>
  <c r="J11" i="28"/>
  <c r="J12"/>
  <c r="K12"/>
  <c r="M12" s="1"/>
  <c r="J13"/>
  <c r="K13"/>
  <c r="M13"/>
  <c r="J14"/>
  <c r="J15"/>
  <c r="K15"/>
  <c r="M15" s="1"/>
  <c r="J16"/>
  <c r="K16"/>
  <c r="M16"/>
  <c r="J17"/>
  <c r="K17"/>
  <c r="M17"/>
  <c r="J18"/>
  <c r="K18" s="1"/>
  <c r="M18" s="1"/>
  <c r="J19"/>
  <c r="K19" s="1"/>
  <c r="M19" s="1"/>
  <c r="J20"/>
  <c r="K20"/>
  <c r="M20"/>
  <c r="J21"/>
  <c r="K21"/>
  <c r="M21"/>
  <c r="J22"/>
  <c r="K22" s="1"/>
  <c r="M22" s="1"/>
  <c r="J23"/>
  <c r="K23" s="1"/>
  <c r="M23" s="1"/>
  <c r="J24"/>
  <c r="K24"/>
  <c r="M24" s="1"/>
  <c r="J25"/>
  <c r="K25"/>
  <c r="M25"/>
  <c r="J26"/>
  <c r="K26" s="1"/>
  <c r="M26" s="1"/>
  <c r="J27"/>
  <c r="K27"/>
  <c r="M27" s="1"/>
  <c r="J28"/>
  <c r="K28"/>
  <c r="M28" s="1"/>
  <c r="J29"/>
  <c r="K29"/>
  <c r="M29"/>
  <c r="J30"/>
  <c r="K30" s="1"/>
  <c r="M30" s="1"/>
  <c r="J31"/>
  <c r="K31"/>
  <c r="M31" s="1"/>
  <c r="J32"/>
  <c r="K32"/>
  <c r="M32"/>
  <c r="J33"/>
  <c r="K33"/>
  <c r="M33"/>
  <c r="J34"/>
  <c r="K34" s="1"/>
  <c r="M34" s="1"/>
  <c r="J35"/>
  <c r="K35" s="1"/>
  <c r="M35" s="1"/>
  <c r="J36"/>
  <c r="K36"/>
  <c r="M36"/>
  <c r="J37"/>
  <c r="K37"/>
  <c r="M37"/>
  <c r="J38"/>
  <c r="K38" s="1"/>
  <c r="M38" s="1"/>
  <c r="J39"/>
  <c r="K39" s="1"/>
  <c r="M39" s="1"/>
  <c r="J40"/>
  <c r="K40"/>
  <c r="M40" s="1"/>
  <c r="J41"/>
  <c r="K41"/>
  <c r="M41"/>
  <c r="J42"/>
  <c r="K42" s="1"/>
  <c r="M42" s="1"/>
  <c r="J43"/>
  <c r="K43"/>
  <c r="M43" s="1"/>
  <c r="J44"/>
  <c r="K44"/>
  <c r="M44" s="1"/>
  <c r="J45"/>
  <c r="K45"/>
  <c r="M45"/>
  <c r="J46"/>
  <c r="K46" s="1"/>
  <c r="M46" s="1"/>
  <c r="J47"/>
  <c r="K47"/>
  <c r="M47" s="1"/>
  <c r="J48"/>
  <c r="K48"/>
  <c r="M48"/>
  <c r="J49"/>
  <c r="K49"/>
  <c r="M49"/>
  <c r="S11" i="35"/>
  <c r="T11" s="1"/>
  <c r="S12"/>
  <c r="S13"/>
  <c r="S14"/>
  <c r="S15"/>
  <c r="S16"/>
  <c r="S17"/>
  <c r="S18"/>
  <c r="T18" s="1"/>
  <c r="S19"/>
  <c r="S20"/>
  <c r="S21"/>
  <c r="T21"/>
  <c r="S22"/>
  <c r="S23"/>
  <c r="S24"/>
  <c r="S25"/>
  <c r="S26"/>
  <c r="S27"/>
  <c r="S28"/>
  <c r="S29"/>
  <c r="S30"/>
  <c r="S31"/>
  <c r="S32"/>
  <c r="S33"/>
  <c r="S34"/>
  <c r="S35"/>
  <c r="S36"/>
  <c r="R36"/>
  <c r="R11"/>
  <c r="R12"/>
  <c r="T12"/>
  <c r="R13"/>
  <c r="R14"/>
  <c r="T14" s="1"/>
  <c r="R15"/>
  <c r="R16"/>
  <c r="T16"/>
  <c r="R17"/>
  <c r="T17" s="1"/>
  <c r="R18"/>
  <c r="R19"/>
  <c r="R20"/>
  <c r="Q20" s="1"/>
  <c r="R21"/>
  <c r="R22"/>
  <c r="T22"/>
  <c r="R23"/>
  <c r="T23" s="1"/>
  <c r="R24"/>
  <c r="R25"/>
  <c r="T25" s="1"/>
  <c r="R26"/>
  <c r="T26" s="1"/>
  <c r="R27"/>
  <c r="T27"/>
  <c r="R28"/>
  <c r="T28" s="1"/>
  <c r="R29"/>
  <c r="R30"/>
  <c r="R31"/>
  <c r="R32"/>
  <c r="T32" s="1"/>
  <c r="R33"/>
  <c r="R34"/>
  <c r="T34"/>
  <c r="R35"/>
  <c r="T19"/>
  <c r="T29"/>
  <c r="U11"/>
  <c r="Q11"/>
  <c r="V11"/>
  <c r="U12"/>
  <c r="V12"/>
  <c r="U13"/>
  <c r="Q13" s="1"/>
  <c r="V13"/>
  <c r="U14"/>
  <c r="V14"/>
  <c r="U15"/>
  <c r="V15"/>
  <c r="Q15"/>
  <c r="U16"/>
  <c r="V16"/>
  <c r="U17"/>
  <c r="V17"/>
  <c r="U18"/>
  <c r="Q18" s="1"/>
  <c r="V18"/>
  <c r="U19"/>
  <c r="U37" s="1"/>
  <c r="V19"/>
  <c r="U20"/>
  <c r="V20"/>
  <c r="U21"/>
  <c r="Q21" s="1"/>
  <c r="V21"/>
  <c r="U22"/>
  <c r="V22"/>
  <c r="U23"/>
  <c r="V23"/>
  <c r="U24"/>
  <c r="V24"/>
  <c r="U25"/>
  <c r="V25"/>
  <c r="U26"/>
  <c r="V26"/>
  <c r="U27"/>
  <c r="Q27" s="1"/>
  <c r="V27"/>
  <c r="U28"/>
  <c r="V28"/>
  <c r="Q28"/>
  <c r="U29"/>
  <c r="Q29" s="1"/>
  <c r="V29"/>
  <c r="U30"/>
  <c r="V30"/>
  <c r="Q30" s="1"/>
  <c r="U31"/>
  <c r="V31"/>
  <c r="U32"/>
  <c r="Q32" s="1"/>
  <c r="V32"/>
  <c r="U33"/>
  <c r="V33"/>
  <c r="Q33" s="1"/>
  <c r="U34"/>
  <c r="Q34" s="1"/>
  <c r="V34"/>
  <c r="U35"/>
  <c r="V35"/>
  <c r="U36"/>
  <c r="V36"/>
  <c r="Q36" s="1"/>
  <c r="Q12"/>
  <c r="Q24"/>
  <c r="O37"/>
  <c r="M37" s="1"/>
  <c r="P37"/>
  <c r="I37"/>
  <c r="J10"/>
  <c r="J13"/>
  <c r="J14"/>
  <c r="J15"/>
  <c r="J17"/>
  <c r="J19"/>
  <c r="J21"/>
  <c r="J22"/>
  <c r="J23"/>
  <c r="J24"/>
  <c r="J25"/>
  <c r="J26"/>
  <c r="J30"/>
  <c r="J32"/>
  <c r="J33"/>
  <c r="J34"/>
  <c r="J35"/>
  <c r="J36"/>
  <c r="K37"/>
  <c r="L37"/>
  <c r="M10"/>
  <c r="V10"/>
  <c r="R10"/>
  <c r="N37"/>
  <c r="O23" i="24"/>
  <c r="Z23" s="1"/>
  <c r="O24"/>
  <c r="Z24"/>
  <c r="O25"/>
  <c r="Z25" s="1"/>
  <c r="O26"/>
  <c r="Z26"/>
  <c r="L23"/>
  <c r="L24"/>
  <c r="L25"/>
  <c r="L26"/>
  <c r="U17"/>
  <c r="U19"/>
  <c r="U20"/>
  <c r="U22"/>
  <c r="U23"/>
  <c r="U25"/>
  <c r="U26"/>
  <c r="U27"/>
  <c r="U30"/>
  <c r="U52"/>
  <c r="AA52" s="1"/>
  <c r="U49"/>
  <c r="U80"/>
  <c r="AA80" s="1"/>
  <c r="U81"/>
  <c r="AA81"/>
  <c r="U82"/>
  <c r="AA82" s="1"/>
  <c r="J130" i="28"/>
  <c r="K130"/>
  <c r="M130" s="1"/>
  <c r="J131"/>
  <c r="K131"/>
  <c r="M131"/>
  <c r="J132"/>
  <c r="K132" s="1"/>
  <c r="M132" s="1"/>
  <c r="J133"/>
  <c r="K133"/>
  <c r="M133" s="1"/>
  <c r="J134"/>
  <c r="K134"/>
  <c r="M134"/>
  <c r="J135"/>
  <c r="K135"/>
  <c r="M135"/>
  <c r="J136"/>
  <c r="K136" s="1"/>
  <c r="M136" s="1"/>
  <c r="J137"/>
  <c r="K137" s="1"/>
  <c r="M137" s="1"/>
  <c r="J138"/>
  <c r="K138"/>
  <c r="M138"/>
  <c r="J139"/>
  <c r="K139"/>
  <c r="M139"/>
  <c r="J140"/>
  <c r="K140" s="1"/>
  <c r="M140" s="1"/>
  <c r="J141"/>
  <c r="K141" s="1"/>
  <c r="M141" s="1"/>
  <c r="J142"/>
  <c r="K142"/>
  <c r="M142" s="1"/>
  <c r="J143"/>
  <c r="K143"/>
  <c r="M143"/>
  <c r="J144"/>
  <c r="K144" s="1"/>
  <c r="M144" s="1"/>
  <c r="J145"/>
  <c r="K145"/>
  <c r="M145" s="1"/>
  <c r="J146"/>
  <c r="K146"/>
  <c r="M146" s="1"/>
  <c r="J147"/>
  <c r="K147"/>
  <c r="M147"/>
  <c r="J148"/>
  <c r="K148" s="1"/>
  <c r="M148" s="1"/>
  <c r="J149"/>
  <c r="K149"/>
  <c r="M149" s="1"/>
  <c r="J150"/>
  <c r="K150"/>
  <c r="M150"/>
  <c r="J151"/>
  <c r="K151"/>
  <c r="M151"/>
  <c r="J152"/>
  <c r="K152" s="1"/>
  <c r="M152" s="1"/>
  <c r="J153"/>
  <c r="K153" s="1"/>
  <c r="M153" s="1"/>
  <c r="J154"/>
  <c r="K154"/>
  <c r="M154"/>
  <c r="J155"/>
  <c r="K155"/>
  <c r="M155"/>
  <c r="J156"/>
  <c r="K156" s="1"/>
  <c r="M156" s="1"/>
  <c r="J157"/>
  <c r="K157" s="1"/>
  <c r="M157" s="1"/>
  <c r="J158"/>
  <c r="K158"/>
  <c r="M158" s="1"/>
  <c r="J159"/>
  <c r="K159"/>
  <c r="M159"/>
  <c r="J160"/>
  <c r="K160" s="1"/>
  <c r="M160" s="1"/>
  <c r="J161"/>
  <c r="K161"/>
  <c r="M161" s="1"/>
  <c r="J162"/>
  <c r="K162"/>
  <c r="M162" s="1"/>
  <c r="J163"/>
  <c r="K163"/>
  <c r="M163"/>
  <c r="J164"/>
  <c r="K164" s="1"/>
  <c r="M164" s="1"/>
  <c r="J165"/>
  <c r="K165"/>
  <c r="M165" s="1"/>
  <c r="J166"/>
  <c r="K166"/>
  <c r="M166"/>
  <c r="J167"/>
  <c r="K167"/>
  <c r="M167"/>
  <c r="J168"/>
  <c r="K168" s="1"/>
  <c r="M168" s="1"/>
  <c r="J169"/>
  <c r="K169" s="1"/>
  <c r="M169" s="1"/>
  <c r="J170"/>
  <c r="K170"/>
  <c r="M170"/>
  <c r="J171"/>
  <c r="K171"/>
  <c r="M171"/>
  <c r="J172"/>
  <c r="K172" s="1"/>
  <c r="M172" s="1"/>
  <c r="J173"/>
  <c r="K173" s="1"/>
  <c r="M173" s="1"/>
  <c r="J174"/>
  <c r="K174"/>
  <c r="M174" s="1"/>
  <c r="J175"/>
  <c r="K175"/>
  <c r="M175"/>
  <c r="J176"/>
  <c r="K176" s="1"/>
  <c r="M176" s="1"/>
  <c r="J177"/>
  <c r="K177"/>
  <c r="M177" s="1"/>
  <c r="J178"/>
  <c r="K178"/>
  <c r="M178" s="1"/>
  <c r="J179"/>
  <c r="K179"/>
  <c r="M179"/>
  <c r="J180"/>
  <c r="K180" s="1"/>
  <c r="M180" s="1"/>
  <c r="J181"/>
  <c r="K181"/>
  <c r="M181" s="1"/>
  <c r="J182"/>
  <c r="K182"/>
  <c r="M182"/>
  <c r="J183"/>
  <c r="K183"/>
  <c r="M183"/>
  <c r="J184"/>
  <c r="K184" s="1"/>
  <c r="M184" s="1"/>
  <c r="J185"/>
  <c r="K185" s="1"/>
  <c r="M185" s="1"/>
  <c r="J186"/>
  <c r="K186"/>
  <c r="M186"/>
  <c r="J187"/>
  <c r="K187"/>
  <c r="M187"/>
  <c r="J188"/>
  <c r="K188" s="1"/>
  <c r="M188" s="1"/>
  <c r="J189"/>
  <c r="K189" s="1"/>
  <c r="M189" s="1"/>
  <c r="J190"/>
  <c r="K190"/>
  <c r="M190" s="1"/>
  <c r="J191"/>
  <c r="K191"/>
  <c r="M191"/>
  <c r="J192"/>
  <c r="K192" s="1"/>
  <c r="M192" s="1"/>
  <c r="J193"/>
  <c r="K193"/>
  <c r="M193" s="1"/>
  <c r="J194"/>
  <c r="K194"/>
  <c r="M194" s="1"/>
  <c r="J195"/>
  <c r="K195"/>
  <c r="M195"/>
  <c r="J196"/>
  <c r="K196" s="1"/>
  <c r="M196" s="1"/>
  <c r="J197"/>
  <c r="K197"/>
  <c r="M197" s="1"/>
  <c r="J198"/>
  <c r="K198"/>
  <c r="M198"/>
  <c r="J199"/>
  <c r="K199"/>
  <c r="M199"/>
  <c r="J200"/>
  <c r="K200" s="1"/>
  <c r="M200" s="1"/>
  <c r="J201"/>
  <c r="K201" s="1"/>
  <c r="M201" s="1"/>
  <c r="J202"/>
  <c r="K202"/>
  <c r="M202"/>
  <c r="J203"/>
  <c r="K203"/>
  <c r="M203"/>
  <c r="J204"/>
  <c r="K204" s="1"/>
  <c r="M204" s="1"/>
  <c r="J205"/>
  <c r="K205" s="1"/>
  <c r="M205" s="1"/>
  <c r="J206"/>
  <c r="K206"/>
  <c r="M206" s="1"/>
  <c r="J207"/>
  <c r="K207"/>
  <c r="M207"/>
  <c r="J208"/>
  <c r="K208" s="1"/>
  <c r="M208" s="1"/>
  <c r="J209"/>
  <c r="K209"/>
  <c r="M209" s="1"/>
  <c r="J210"/>
  <c r="K210"/>
  <c r="M210" s="1"/>
  <c r="J211"/>
  <c r="K211"/>
  <c r="M211"/>
  <c r="J212"/>
  <c r="K212" s="1"/>
  <c r="M212" s="1"/>
  <c r="J213"/>
  <c r="K213"/>
  <c r="M213" s="1"/>
  <c r="J214"/>
  <c r="K214"/>
  <c r="M214"/>
  <c r="J215"/>
  <c r="K215"/>
  <c r="M215"/>
  <c r="J129"/>
  <c r="K129" s="1"/>
  <c r="M129" s="1"/>
  <c r="J120"/>
  <c r="J121"/>
  <c r="K121"/>
  <c r="J122"/>
  <c r="K122" s="1"/>
  <c r="M122" s="1"/>
  <c r="J123"/>
  <c r="K123"/>
  <c r="M123"/>
  <c r="J124"/>
  <c r="K124"/>
  <c r="M124"/>
  <c r="J125"/>
  <c r="K125" s="1"/>
  <c r="M125" s="1"/>
  <c r="J126"/>
  <c r="K126"/>
  <c r="M126"/>
  <c r="J127"/>
  <c r="K127"/>
  <c r="M127"/>
  <c r="J128"/>
  <c r="K128" s="1"/>
  <c r="M128" s="1"/>
  <c r="J54"/>
  <c r="K54" s="1"/>
  <c r="M54" s="1"/>
  <c r="J50"/>
  <c r="K50"/>
  <c r="M50"/>
  <c r="J51"/>
  <c r="K51"/>
  <c r="M51"/>
  <c r="J52"/>
  <c r="K52" s="1"/>
  <c r="M52" s="1"/>
  <c r="J53"/>
  <c r="K53" s="1"/>
  <c r="M53" s="1"/>
  <c r="J55"/>
  <c r="K55"/>
  <c r="M55" s="1"/>
  <c r="J56"/>
  <c r="K56"/>
  <c r="M56"/>
  <c r="U85" i="24"/>
  <c r="AA85" s="1"/>
  <c r="U86"/>
  <c r="AA86"/>
  <c r="U87"/>
  <c r="AA87" s="1"/>
  <c r="U70"/>
  <c r="AA70"/>
  <c r="U71"/>
  <c r="AA71" s="1"/>
  <c r="U72"/>
  <c r="AA72"/>
  <c r="U73"/>
  <c r="AA73" s="1"/>
  <c r="U76"/>
  <c r="AA76"/>
  <c r="U77"/>
  <c r="AA77" s="1"/>
  <c r="U79"/>
  <c r="AA79"/>
  <c r="O63"/>
  <c r="S63" s="1"/>
  <c r="U63" s="1"/>
  <c r="O64"/>
  <c r="S64"/>
  <c r="U64"/>
  <c r="AA64"/>
  <c r="U65"/>
  <c r="AA65"/>
  <c r="U66"/>
  <c r="AA66"/>
  <c r="U68"/>
  <c r="AA68"/>
  <c r="J218" i="28"/>
  <c r="K218"/>
  <c r="J219"/>
  <c r="K219"/>
  <c r="M219"/>
  <c r="J220"/>
  <c r="K220"/>
  <c r="M220"/>
  <c r="J221"/>
  <c r="K221" s="1"/>
  <c r="M221" s="1"/>
  <c r="J222"/>
  <c r="J299" s="1"/>
  <c r="R13" i="21" s="1"/>
  <c r="J223" i="28"/>
  <c r="K223"/>
  <c r="M223"/>
  <c r="J224"/>
  <c r="K224"/>
  <c r="M224"/>
  <c r="J225"/>
  <c r="K225" s="1"/>
  <c r="M225" s="1"/>
  <c r="J226"/>
  <c r="K226" s="1"/>
  <c r="M226" s="1"/>
  <c r="J227"/>
  <c r="K227"/>
  <c r="M227" s="1"/>
  <c r="J228"/>
  <c r="K228"/>
  <c r="M228"/>
  <c r="J229"/>
  <c r="K229" s="1"/>
  <c r="M229" s="1"/>
  <c r="J230"/>
  <c r="K230"/>
  <c r="M230" s="1"/>
  <c r="J231"/>
  <c r="K231"/>
  <c r="M231" s="1"/>
  <c r="J232"/>
  <c r="K232"/>
  <c r="M232"/>
  <c r="J233"/>
  <c r="K233" s="1"/>
  <c r="M233" s="1"/>
  <c r="J234"/>
  <c r="K234"/>
  <c r="M234" s="1"/>
  <c r="J235"/>
  <c r="K235"/>
  <c r="M235"/>
  <c r="J236"/>
  <c r="K236"/>
  <c r="M236"/>
  <c r="J237"/>
  <c r="K237" s="1"/>
  <c r="M237" s="1"/>
  <c r="J238"/>
  <c r="K238" s="1"/>
  <c r="M238" s="1"/>
  <c r="J239"/>
  <c r="K239"/>
  <c r="M239"/>
  <c r="J240"/>
  <c r="K240"/>
  <c r="M240"/>
  <c r="J241"/>
  <c r="K241" s="1"/>
  <c r="M241" s="1"/>
  <c r="J242"/>
  <c r="K242" s="1"/>
  <c r="M242" s="1"/>
  <c r="J243"/>
  <c r="K243"/>
  <c r="M243" s="1"/>
  <c r="J244"/>
  <c r="K244"/>
  <c r="M244"/>
  <c r="J245"/>
  <c r="K245" s="1"/>
  <c r="M245" s="1"/>
  <c r="J246"/>
  <c r="K246"/>
  <c r="M246" s="1"/>
  <c r="J247"/>
  <c r="K247"/>
  <c r="M247" s="1"/>
  <c r="J248"/>
  <c r="K248"/>
  <c r="M248"/>
  <c r="J249"/>
  <c r="K249" s="1"/>
  <c r="M249" s="1"/>
  <c r="J250"/>
  <c r="K250"/>
  <c r="M250" s="1"/>
  <c r="J251"/>
  <c r="K251"/>
  <c r="M251"/>
  <c r="J252"/>
  <c r="K252"/>
  <c r="M252"/>
  <c r="J253"/>
  <c r="K253" s="1"/>
  <c r="M253" s="1"/>
  <c r="J254"/>
  <c r="K254" s="1"/>
  <c r="M254" s="1"/>
  <c r="J255"/>
  <c r="K255"/>
  <c r="M255"/>
  <c r="J256"/>
  <c r="K256"/>
  <c r="M256"/>
  <c r="J257"/>
  <c r="K257" s="1"/>
  <c r="M257" s="1"/>
  <c r="J258"/>
  <c r="K258" s="1"/>
  <c r="M258" s="1"/>
  <c r="J259"/>
  <c r="K259"/>
  <c r="M259" s="1"/>
  <c r="J260"/>
  <c r="K260"/>
  <c r="M260"/>
  <c r="J261"/>
  <c r="K261" s="1"/>
  <c r="M261" s="1"/>
  <c r="J262"/>
  <c r="K262"/>
  <c r="M262" s="1"/>
  <c r="J263"/>
  <c r="K263"/>
  <c r="M263" s="1"/>
  <c r="J264"/>
  <c r="K264"/>
  <c r="M264"/>
  <c r="J265"/>
  <c r="K265" s="1"/>
  <c r="M265" s="1"/>
  <c r="J266"/>
  <c r="K266"/>
  <c r="M266" s="1"/>
  <c r="J267"/>
  <c r="K267"/>
  <c r="M267"/>
  <c r="J268"/>
  <c r="K268"/>
  <c r="M268"/>
  <c r="J269"/>
  <c r="K269" s="1"/>
  <c r="M269" s="1"/>
  <c r="J270"/>
  <c r="K270" s="1"/>
  <c r="M270" s="1"/>
  <c r="J271"/>
  <c r="K271"/>
  <c r="M271"/>
  <c r="J272"/>
  <c r="K272"/>
  <c r="M272"/>
  <c r="J273"/>
  <c r="K273" s="1"/>
  <c r="M273" s="1"/>
  <c r="J274"/>
  <c r="K274" s="1"/>
  <c r="M274" s="1"/>
  <c r="J275"/>
  <c r="K275"/>
  <c r="M275" s="1"/>
  <c r="J276"/>
  <c r="K276"/>
  <c r="M276"/>
  <c r="J277"/>
  <c r="K277" s="1"/>
  <c r="M277" s="1"/>
  <c r="J278"/>
  <c r="K278"/>
  <c r="M278" s="1"/>
  <c r="J279"/>
  <c r="K279"/>
  <c r="M279" s="1"/>
  <c r="J280"/>
  <c r="K280"/>
  <c r="M280"/>
  <c r="J281"/>
  <c r="K281" s="1"/>
  <c r="M281" s="1"/>
  <c r="J282"/>
  <c r="K282"/>
  <c r="M282" s="1"/>
  <c r="J283"/>
  <c r="K283"/>
  <c r="M283"/>
  <c r="J284"/>
  <c r="K284"/>
  <c r="M284"/>
  <c r="J285"/>
  <c r="K285" s="1"/>
  <c r="M285" s="1"/>
  <c r="J286"/>
  <c r="K286" s="1"/>
  <c r="M286" s="1"/>
  <c r="J287"/>
  <c r="K287"/>
  <c r="M287"/>
  <c r="J288"/>
  <c r="K288"/>
  <c r="M288"/>
  <c r="J289"/>
  <c r="K289" s="1"/>
  <c r="M289" s="1"/>
  <c r="J290"/>
  <c r="K290" s="1"/>
  <c r="M290" s="1"/>
  <c r="J291"/>
  <c r="K291"/>
  <c r="M291" s="1"/>
  <c r="J292"/>
  <c r="K292"/>
  <c r="M292"/>
  <c r="J293"/>
  <c r="K293" s="1"/>
  <c r="M293" s="1"/>
  <c r="J294"/>
  <c r="K294"/>
  <c r="M294" s="1"/>
  <c r="J295"/>
  <c r="K295"/>
  <c r="M295" s="1"/>
  <c r="J296"/>
  <c r="K296"/>
  <c r="M296"/>
  <c r="J297"/>
  <c r="K297" s="1"/>
  <c r="M297" s="1"/>
  <c r="J298"/>
  <c r="K298"/>
  <c r="M298" s="1"/>
  <c r="J57"/>
  <c r="K57"/>
  <c r="M57"/>
  <c r="J58"/>
  <c r="K58"/>
  <c r="M58"/>
  <c r="J59"/>
  <c r="K59" s="1"/>
  <c r="M59" s="1"/>
  <c r="J60"/>
  <c r="K60" s="1"/>
  <c r="M60" s="1"/>
  <c r="J61"/>
  <c r="K61"/>
  <c r="M61"/>
  <c r="J62"/>
  <c r="K62"/>
  <c r="M62"/>
  <c r="J63"/>
  <c r="K63" s="1"/>
  <c r="M63" s="1"/>
  <c r="J64"/>
  <c r="K64" s="1"/>
  <c r="M64" s="1"/>
  <c r="J65"/>
  <c r="K65"/>
  <c r="M65" s="1"/>
  <c r="J66"/>
  <c r="K66"/>
  <c r="M66"/>
  <c r="J67"/>
  <c r="K67" s="1"/>
  <c r="M67" s="1"/>
  <c r="J68"/>
  <c r="K68"/>
  <c r="M68" s="1"/>
  <c r="J69"/>
  <c r="K69"/>
  <c r="M69" s="1"/>
  <c r="J70"/>
  <c r="K70"/>
  <c r="M70"/>
  <c r="J71"/>
  <c r="K71" s="1"/>
  <c r="M71" s="1"/>
  <c r="J72"/>
  <c r="K72"/>
  <c r="M72" s="1"/>
  <c r="J73"/>
  <c r="K73"/>
  <c r="M73"/>
  <c r="J74"/>
  <c r="K74"/>
  <c r="M74"/>
  <c r="J75"/>
  <c r="K75" s="1"/>
  <c r="M75" s="1"/>
  <c r="J76"/>
  <c r="K76" s="1"/>
  <c r="M76" s="1"/>
  <c r="J77"/>
  <c r="K77"/>
  <c r="M77"/>
  <c r="J78"/>
  <c r="K78"/>
  <c r="M78"/>
  <c r="J79"/>
  <c r="K79" s="1"/>
  <c r="M79" s="1"/>
  <c r="J80"/>
  <c r="K80" s="1"/>
  <c r="M80" s="1"/>
  <c r="J81"/>
  <c r="K81"/>
  <c r="M81" s="1"/>
  <c r="J82"/>
  <c r="K82"/>
  <c r="M82"/>
  <c r="J83"/>
  <c r="K83" s="1"/>
  <c r="M83" s="1"/>
  <c r="J84"/>
  <c r="K84"/>
  <c r="M84" s="1"/>
  <c r="J85"/>
  <c r="K85"/>
  <c r="M85" s="1"/>
  <c r="J86"/>
  <c r="K86"/>
  <c r="M86"/>
  <c r="J87"/>
  <c r="K87" s="1"/>
  <c r="M87" s="1"/>
  <c r="J88"/>
  <c r="K88"/>
  <c r="M88" s="1"/>
  <c r="J89"/>
  <c r="K89"/>
  <c r="M89"/>
  <c r="J90"/>
  <c r="K90"/>
  <c r="M90"/>
  <c r="J91"/>
  <c r="K91" s="1"/>
  <c r="M91" s="1"/>
  <c r="J92"/>
  <c r="K92" s="1"/>
  <c r="M92" s="1"/>
  <c r="J93"/>
  <c r="K93"/>
  <c r="M93"/>
  <c r="J94"/>
  <c r="K94"/>
  <c r="M94"/>
  <c r="J95"/>
  <c r="K95" s="1"/>
  <c r="M95" s="1"/>
  <c r="J96"/>
  <c r="K96" s="1"/>
  <c r="M96" s="1"/>
  <c r="J97"/>
  <c r="K97"/>
  <c r="M97" s="1"/>
  <c r="J98"/>
  <c r="K98"/>
  <c r="M98"/>
  <c r="J99"/>
  <c r="K99" s="1"/>
  <c r="M99" s="1"/>
  <c r="J100"/>
  <c r="K100"/>
  <c r="M100" s="1"/>
  <c r="J101"/>
  <c r="K101"/>
  <c r="M101" s="1"/>
  <c r="J102"/>
  <c r="K102"/>
  <c r="M102"/>
  <c r="J103"/>
  <c r="K103" s="1"/>
  <c r="M103" s="1"/>
  <c r="J104"/>
  <c r="K104"/>
  <c r="M104" s="1"/>
  <c r="J105"/>
  <c r="K105"/>
  <c r="M105"/>
  <c r="J106"/>
  <c r="K106"/>
  <c r="M106"/>
  <c r="J107"/>
  <c r="K107" s="1"/>
  <c r="M107" s="1"/>
  <c r="J108"/>
  <c r="K108" s="1"/>
  <c r="M108" s="1"/>
  <c r="J109"/>
  <c r="K109"/>
  <c r="M109"/>
  <c r="J110"/>
  <c r="K110"/>
  <c r="M110"/>
  <c r="J111"/>
  <c r="K111" s="1"/>
  <c r="M111" s="1"/>
  <c r="J112"/>
  <c r="K112" s="1"/>
  <c r="M112" s="1"/>
  <c r="J113"/>
  <c r="K113"/>
  <c r="M113" s="1"/>
  <c r="J114"/>
  <c r="K114"/>
  <c r="M114"/>
  <c r="J115"/>
  <c r="K115" s="1"/>
  <c r="M115" s="1"/>
  <c r="J116"/>
  <c r="K116"/>
  <c r="M116" s="1"/>
  <c r="J117"/>
  <c r="K117"/>
  <c r="M117" s="1"/>
  <c r="O80" i="24"/>
  <c r="O81"/>
  <c r="O82"/>
  <c r="O52"/>
  <c r="O58" s="1"/>
  <c r="G299" i="28"/>
  <c r="L63" i="24"/>
  <c r="L88" s="1"/>
  <c r="L64"/>
  <c r="L65"/>
  <c r="L66"/>
  <c r="L68"/>
  <c r="H299" i="28"/>
  <c r="O86" i="24"/>
  <c r="O87"/>
  <c r="O70"/>
  <c r="O71"/>
  <c r="O72"/>
  <c r="O73"/>
  <c r="O74"/>
  <c r="O75"/>
  <c r="O76"/>
  <c r="O77"/>
  <c r="O78"/>
  <c r="O79"/>
  <c r="O65"/>
  <c r="O66"/>
  <c r="O68"/>
  <c r="T18"/>
  <c r="T19"/>
  <c r="T20"/>
  <c r="T21"/>
  <c r="T22"/>
  <c r="T23"/>
  <c r="T24"/>
  <c r="T25"/>
  <c r="R18"/>
  <c r="R19"/>
  <c r="R20"/>
  <c r="R21"/>
  <c r="R22"/>
  <c r="R23"/>
  <c r="R24"/>
  <c r="R25"/>
  <c r="J22" i="21"/>
  <c r="H19"/>
  <c r="I12"/>
  <c r="F22"/>
  <c r="E20"/>
  <c r="E21"/>
  <c r="E10"/>
  <c r="E11"/>
  <c r="H12"/>
  <c r="J12"/>
  <c r="F26"/>
  <c r="E299" i="28"/>
  <c r="E300" s="1"/>
  <c r="I300" s="1"/>
  <c r="F299"/>
  <c r="M9" i="21"/>
  <c r="T9"/>
  <c r="F12"/>
  <c r="Q25" i="35"/>
  <c r="S10"/>
  <c r="F23" i="21"/>
  <c r="U10" i="35"/>
  <c r="AA31" i="24"/>
  <c r="H22" i="21"/>
  <c r="E19"/>
  <c r="E22" s="1"/>
  <c r="S88" i="24"/>
  <c r="K11" i="28"/>
  <c r="M121"/>
  <c r="G12" i="21"/>
  <c r="E12"/>
  <c r="H24"/>
  <c r="Q19" i="35"/>
  <c r="T13"/>
  <c r="T36"/>
  <c r="N13" i="21"/>
  <c r="S37" i="35"/>
  <c r="F14" i="21" s="1"/>
  <c r="F17" s="1"/>
  <c r="T30" i="35"/>
  <c r="Q16"/>
  <c r="Q22"/>
  <c r="T24"/>
  <c r="T33"/>
  <c r="W43" i="24"/>
  <c r="U43"/>
  <c r="M11" i="28"/>
  <c r="Y32" i="24"/>
  <c r="U88"/>
  <c r="F27" i="21" l="1"/>
  <c r="P13"/>
  <c r="Z32" i="24"/>
  <c r="E15" i="21"/>
  <c r="H25"/>
  <c r="E25" s="1"/>
  <c r="V11" i="39"/>
  <c r="U11"/>
  <c r="V13"/>
  <c r="U13"/>
  <c r="V15"/>
  <c r="U15"/>
  <c r="V19"/>
  <c r="U19"/>
  <c r="V21"/>
  <c r="U21"/>
  <c r="V25"/>
  <c r="U25"/>
  <c r="V27"/>
  <c r="U27"/>
  <c r="Q35"/>
  <c r="R35"/>
  <c r="Q38"/>
  <c r="R38"/>
  <c r="S42"/>
  <c r="Q42"/>
  <c r="R42" s="1"/>
  <c r="Q46"/>
  <c r="R46" s="1"/>
  <c r="Q50"/>
  <c r="S50" s="1"/>
  <c r="S55"/>
  <c r="R55"/>
  <c r="Q59"/>
  <c r="R59" s="1"/>
  <c r="S71"/>
  <c r="R71"/>
  <c r="S79"/>
  <c r="Q79"/>
  <c r="R79" s="1"/>
  <c r="T10" i="35"/>
  <c r="R37"/>
  <c r="T31"/>
  <c r="Q31"/>
  <c r="J118" i="28"/>
  <c r="K14"/>
  <c r="M14" s="1"/>
  <c r="R44" i="39"/>
  <c r="S44"/>
  <c r="J216" i="28"/>
  <c r="Q13" i="21" s="1"/>
  <c r="J23"/>
  <c r="H300" i="28"/>
  <c r="K222"/>
  <c r="M222" s="1"/>
  <c r="V37" i="35"/>
  <c r="AA44" i="24"/>
  <c r="W32"/>
  <c r="U32" s="1"/>
  <c r="L32"/>
  <c r="S63" i="39"/>
  <c r="S67"/>
  <c r="K118" i="28"/>
  <c r="M118" s="1"/>
  <c r="AA43" i="24"/>
  <c r="Q10" i="35"/>
  <c r="Q17"/>
  <c r="T15"/>
  <c r="AA47" i="24"/>
  <c r="R47" i="39"/>
  <c r="V14"/>
  <c r="S38"/>
  <c r="W88" i="24"/>
  <c r="H13" i="21" s="1"/>
  <c r="S41" i="39"/>
  <c r="S49"/>
  <c r="R62"/>
  <c r="M218" i="28"/>
  <c r="W63" i="24"/>
  <c r="AA63" s="1"/>
  <c r="R81" i="39"/>
  <c r="J14" i="21"/>
  <c r="J24" s="1"/>
  <c r="T35" i="35"/>
  <c r="Q35"/>
  <c r="T81" i="39"/>
  <c r="V8"/>
  <c r="V81" s="1"/>
  <c r="U12"/>
  <c r="V12"/>
  <c r="V16"/>
  <c r="U16"/>
  <c r="U18"/>
  <c r="V18"/>
  <c r="V22"/>
  <c r="U22"/>
  <c r="U24"/>
  <c r="V24"/>
  <c r="Q70" i="42"/>
  <c r="I82"/>
  <c r="Q82" s="1"/>
  <c r="AA75" i="24"/>
  <c r="Q26" i="35"/>
  <c r="K120" i="28"/>
  <c r="J37" i="35"/>
  <c r="T20"/>
  <c r="W58" i="24"/>
  <c r="I23" i="21"/>
  <c r="F24"/>
  <c r="Q23" i="35"/>
  <c r="O88" i="24"/>
  <c r="Q14" i="35"/>
  <c r="S46" i="39"/>
  <c r="V9"/>
  <c r="V23"/>
  <c r="V17"/>
  <c r="J300" i="28"/>
  <c r="S39" i="39"/>
  <c r="R8"/>
  <c r="G14" i="21" s="1"/>
  <c r="G24" s="1"/>
  <c r="Q62" i="39"/>
  <c r="Q70"/>
  <c r="R70" s="1"/>
  <c r="R33"/>
  <c r="S58"/>
  <c r="AA61" i="24"/>
  <c r="Q45" i="39"/>
  <c r="R45" s="1"/>
  <c r="Q37"/>
  <c r="S37" s="1"/>
  <c r="S8"/>
  <c r="S81" s="1"/>
  <c r="R74"/>
  <c r="S62"/>
  <c r="S54"/>
  <c r="S11"/>
  <c r="E14" i="21" l="1"/>
  <c r="T13"/>
  <c r="H23"/>
  <c r="S45" i="39"/>
  <c r="S59"/>
  <c r="R50"/>
  <c r="S70"/>
  <c r="G13" i="21"/>
  <c r="Q37" i="35"/>
  <c r="T37"/>
  <c r="K216" i="28"/>
  <c r="M216" s="1"/>
  <c r="I16" i="21" s="1"/>
  <c r="M120" i="28"/>
  <c r="H16" i="21"/>
  <c r="H26" s="1"/>
  <c r="AA88" i="24"/>
  <c r="E24" i="21"/>
  <c r="K299" i="28"/>
  <c r="AA58" i="24"/>
  <c r="G16" i="21" s="1"/>
  <c r="E16" l="1"/>
  <c r="G26"/>
  <c r="I26"/>
  <c r="I17"/>
  <c r="I27" s="1"/>
  <c r="H27"/>
  <c r="H17"/>
  <c r="M299" i="28"/>
  <c r="J16" i="21" s="1"/>
  <c r="K300" i="28"/>
  <c r="M300" s="1"/>
  <c r="E13" i="21"/>
  <c r="E17" s="1"/>
  <c r="E27" s="1"/>
  <c r="G17"/>
  <c r="G27" s="1"/>
  <c r="G23"/>
  <c r="E23" s="1"/>
  <c r="J26" l="1"/>
  <c r="E26" s="1"/>
  <c r="J17"/>
  <c r="J27" s="1"/>
  <c r="V58" i="24"/>
  <c r="Y58"/>
  <c r="Z58"/>
  <c r="X58"/>
</calcChain>
</file>

<file path=xl/sharedStrings.xml><?xml version="1.0" encoding="utf-8"?>
<sst xmlns="http://schemas.openxmlformats.org/spreadsheetml/2006/main" count="1082" uniqueCount="594">
  <si>
    <t xml:space="preserve"> 24.06.2008</t>
  </si>
  <si>
    <t>город Мурманск, улица Зеленая, дом 44</t>
  </si>
  <si>
    <t>город Мурманск, улица адмирала флота Лобова, дом 24</t>
  </si>
  <si>
    <t>город Мурманск, улица Марата, дом 13</t>
  </si>
  <si>
    <t>город Мурманск, улица Карла Либкнехта, дом 22</t>
  </si>
  <si>
    <t>город Мурманск, улица Карла Либкнехта, дом 18</t>
  </si>
  <si>
    <t>город Мурманск, улица Карла Либкнехта, дом 14</t>
  </si>
  <si>
    <t>город Мурманск, улица Карла Либкнехта, дом 12</t>
  </si>
  <si>
    <t>город Мурманск, улица Челюскинцев, дом 21б</t>
  </si>
  <si>
    <t>город Мурманск, улица Максима Горького, дом 8</t>
  </si>
  <si>
    <t>город Мурманск, улица Фрунзе, дом 25</t>
  </si>
  <si>
    <t>город Мурманск, улица Фрунзе, дом 32/6</t>
  </si>
  <si>
    <t>город Мурманск, улица Загородная, дом 18</t>
  </si>
  <si>
    <t>город Мурманск, улица Шевченко, дом 6</t>
  </si>
  <si>
    <t>город Мурманск, улица Шевченко, дом 8</t>
  </si>
  <si>
    <t>город Мурманск, улица Шевченко, дом 10</t>
  </si>
  <si>
    <t>город Мурманск, переулок Охотничий, дом 3</t>
  </si>
  <si>
    <t>город Мурманск, улица имени М.И. Калинина, дом 13</t>
  </si>
  <si>
    <t>город Мурманск, улица имени М.И. Калинина, дом 17</t>
  </si>
  <si>
    <t>город Мурманск, улица Марата, дом 11</t>
  </si>
  <si>
    <t>город Мурманск, улица Новосельская, дом 44</t>
  </si>
  <si>
    <t>город Мурманск, улица Павлова, дом 16</t>
  </si>
  <si>
    <t>город Мурманск, улица Халтурина, дом 32</t>
  </si>
  <si>
    <t>город Мурманск, улица Радищева, дом 61</t>
  </si>
  <si>
    <t>город Мурманск, улица имени генерала В.А. Фролова, дом 8/80</t>
  </si>
  <si>
    <t>город Мурманск, улица имени А. Невского, дом 90</t>
  </si>
  <si>
    <t>город Мурманск, улица имени А. Невского, дом 94</t>
  </si>
  <si>
    <t>город Мурманск, улица Лесная, дом 19</t>
  </si>
  <si>
    <t>город Мурманск, улица Лесная, дом 21</t>
  </si>
  <si>
    <t>город Мурманск, улица Три ручья, дом 24</t>
  </si>
  <si>
    <t>город Мурманск, улица Гарнизонная, дом 6</t>
  </si>
  <si>
    <t>город Мурманск, улица капитана Буркова, дом 15</t>
  </si>
  <si>
    <t>город Мурманск, переулок им. В.А. Русанова, дом 15</t>
  </si>
  <si>
    <t>город Мурманск, улица имени Генералова, дом 18</t>
  </si>
  <si>
    <t>город Мурманск, улица имени Генералова, дом 24/9</t>
  </si>
  <si>
    <t xml:space="preserve">Организация и проведение работ по подготовке документов, содержащих необходимые для осуществления кадастрового учета сведения о земельных участках многоквартирных домов </t>
  </si>
  <si>
    <t>14Р</t>
  </si>
  <si>
    <t>2012 год</t>
  </si>
  <si>
    <t>2013 год</t>
  </si>
  <si>
    <t>город Мурманск</t>
  </si>
  <si>
    <t>2014 год</t>
  </si>
  <si>
    <t>2015 год</t>
  </si>
  <si>
    <t>2016 год</t>
  </si>
  <si>
    <t>город Мурманск, улица Новосельская, дом 29</t>
  </si>
  <si>
    <t>город Мурманск, улица Новосельская, дом 34</t>
  </si>
  <si>
    <t>город Мурманск, улица Новосельская, дом 40</t>
  </si>
  <si>
    <t>город Мурманск, улица Челюскинцев, дом 21</t>
  </si>
  <si>
    <t>город Мурманск, улица Песочная, дом 21</t>
  </si>
  <si>
    <t>город Мурманск, улица Новосельская, дом 26а</t>
  </si>
  <si>
    <t>город Мурманск, улица Марата, дом 9</t>
  </si>
  <si>
    <t>город Мурманск, улица Набережная, дом 13</t>
  </si>
  <si>
    <t>город Мурманск, улица Халтурина, дом 4</t>
  </si>
  <si>
    <t>город Мурманск, улица Зеленая, дом 52</t>
  </si>
  <si>
    <t>город Мурманск, улица Зеленая, дом 54</t>
  </si>
  <si>
    <t>город Мурманск, улица Сполохи, дом 5</t>
  </si>
  <si>
    <t>город Мурманск, улица Зеленая, дом 35</t>
  </si>
  <si>
    <t>город Мурманск, улица Марата, дом 17</t>
  </si>
  <si>
    <t>город Мурманск, проспект Кирова, дом 42</t>
  </si>
  <si>
    <t>город Мурманск, улица Зеленая, дом 41</t>
  </si>
  <si>
    <t>город Мурманск, переулок Охотничий, дом 2</t>
  </si>
  <si>
    <t>город Мурманск, улица Зеленая, дом 39</t>
  </si>
  <si>
    <t>Число жителей, планируемых к переселению</t>
  </si>
  <si>
    <t>город Мурманск, проспект Кирова, дом 48</t>
  </si>
  <si>
    <t>город Мурманск, улица Зеленая, дом 42</t>
  </si>
  <si>
    <t>город Мурманск, проспект Кольский, дом 161</t>
  </si>
  <si>
    <t>город Мурманск, улица Марата, дом 17а</t>
  </si>
  <si>
    <t>город Мурманск, улица Марата, дом 13а</t>
  </si>
  <si>
    <t>город Мурманск, улица Полярные зори, дом 52</t>
  </si>
  <si>
    <t>город Мурманск, улица Профсоюзов, дом 18Б</t>
  </si>
  <si>
    <t>город Мурманск, улица Максима Горького, дом 2/12</t>
  </si>
  <si>
    <t>город Мурманск, улица Фрунзе, дом 38</t>
  </si>
  <si>
    <t>город Мурманск, улица Фрунзе, дом 14А</t>
  </si>
  <si>
    <t>город Мурманск, улица Полярные зори, дом 48</t>
  </si>
  <si>
    <t>город Мурманск, улица Фрунзе, дом 27</t>
  </si>
  <si>
    <t>город Мурманск, улица Советская, дом 15</t>
  </si>
  <si>
    <t>город Мурманск, улица Ушакова, дом 18</t>
  </si>
  <si>
    <t>город Мурманск, улица имени Генералова, дом 7/26</t>
  </si>
  <si>
    <t>город Мурманск, улица Фрунзе, дом 23/5</t>
  </si>
  <si>
    <t>город Мурманск, улица Ушакова, дом 14</t>
  </si>
  <si>
    <t>город Мурманск, улица Фрунзе, дом 28</t>
  </si>
  <si>
    <t>город Мурманск, улица Фрунзе, дом 12</t>
  </si>
  <si>
    <t>город Мурманск, улица Мурманская, дом 56</t>
  </si>
  <si>
    <t>Стоимость переселения</t>
  </si>
  <si>
    <t xml:space="preserve">Всего </t>
  </si>
  <si>
    <t>основное софинанирование</t>
  </si>
  <si>
    <t>дополнительное финансирование за счет 
средств местного бюджета</t>
  </si>
  <si>
    <t>на дополнительную площадь</t>
  </si>
  <si>
    <t>на превышение стоимости 1 кв. м</t>
  </si>
  <si>
    <t>Долевое финансирование из бюджета Мурманской области</t>
  </si>
  <si>
    <t>№, п/п</t>
  </si>
  <si>
    <t>Источники   
финансирования</t>
  </si>
  <si>
    <t xml:space="preserve">Базовое 
значение
</t>
  </si>
  <si>
    <t xml:space="preserve">Бюджет муниципального образования город Мурманск </t>
  </si>
  <si>
    <t>Областной бюджет</t>
  </si>
  <si>
    <t xml:space="preserve">Внебюджетные средства </t>
  </si>
  <si>
    <t>Организация и проведение сноса расселенных аварийных многоквартирных домов</t>
  </si>
  <si>
    <t>Всего по Программе:</t>
  </si>
  <si>
    <t>город Мурманск, улица Первомайская, дом 12</t>
  </si>
  <si>
    <t>город Мурманск, улица Шестой Комсомольской батареи, дом 11</t>
  </si>
  <si>
    <t>город Мурманск, улица Куйбышева, дом 11</t>
  </si>
  <si>
    <t>город Мурманск, улица Куйбышева, дом 5</t>
  </si>
  <si>
    <t>город Мурманск, улица Бондарная, дом 22</t>
  </si>
  <si>
    <t>город Мурманск, улица Первомайская, дом 2</t>
  </si>
  <si>
    <t>город Мурманск, улица Первомайская, дом 6</t>
  </si>
  <si>
    <t>город Мурманск, улица Фрунзе, дом 33</t>
  </si>
  <si>
    <t>город Мурманск, проспект Кольский, дом 163</t>
  </si>
  <si>
    <t>город Мурманск, улица Кооперативная, дом 11</t>
  </si>
  <si>
    <t>город Мурманск, улица Радищева, дом 37/7</t>
  </si>
  <si>
    <t>город Мурманск, проезд Рылеева, дом 5</t>
  </si>
  <si>
    <t>город Мурманск, улица Фрунзе, дом 37</t>
  </si>
  <si>
    <t>город Мурманск, улица Кооперативная, дом 15</t>
  </si>
  <si>
    <t>город Мурманск, улица Фрунзе, дом 14</t>
  </si>
  <si>
    <t>город Мурманск, улица Радищева, дом 35/8</t>
  </si>
  <si>
    <t>город Мурманск, улица Радищева, дом 50</t>
  </si>
  <si>
    <t>город Мурманск, проспект Героев-североморцев, дом 42</t>
  </si>
  <si>
    <t>город Мурманск, улица Фестивальная, дом 2</t>
  </si>
  <si>
    <t>город Мурманск, улица Куйбышева, дом 17</t>
  </si>
  <si>
    <t>город Мурманск, улица имени М.И. Калинина, дом 19</t>
  </si>
  <si>
    <t>город Мурманск, улица имени М.И. Калинина, дом 20</t>
  </si>
  <si>
    <t>город Мурманск, улица Бредова, дом 11</t>
  </si>
  <si>
    <t>город Мурманск, улица Шестой Комсомольской батареи, дом 13</t>
  </si>
  <si>
    <t>город Мурманск, улица Новосельская, дом 21</t>
  </si>
  <si>
    <t>город Мурманск, улица Новосельская, дом 26</t>
  </si>
  <si>
    <t>город Мурманск, улица имени М.И. Калинина, дом 15</t>
  </si>
  <si>
    <t>город Мурманск, улица имени М.И. Калинина, дом 25</t>
  </si>
  <si>
    <t>город Мурманск, улица Бредова, дом 8</t>
  </si>
  <si>
    <t>город Мурманск, проспект имени Ленина, дом 6</t>
  </si>
  <si>
    <t>город Мурманск, улица Карла Либкнехта, дом 10</t>
  </si>
  <si>
    <t>город Мурманск, улица имени М.И. Калинина, дом 65</t>
  </si>
  <si>
    <t>город Мурманск, улица Первомайская, дом 8</t>
  </si>
  <si>
    <t>Итого в 2013 году по городу Мурманску: </t>
  </si>
  <si>
    <t>город Мурманск, улица Первомайская, дом 10</t>
  </si>
  <si>
    <t>город Мурманск, улица Радищева, дом 47</t>
  </si>
  <si>
    <t>город Мурманск, улица Радищева, дом 53</t>
  </si>
  <si>
    <t>город Мурманск, улица Радищева, дом 58</t>
  </si>
  <si>
    <t>город Мурманск, улица Шестой Комсомольской батареи, дом 53</t>
  </si>
  <si>
    <t>город Мурманск, улица Павлова, дом 51</t>
  </si>
  <si>
    <t>город Мурманск, улица Куйбышева, дом 21</t>
  </si>
  <si>
    <t>город Мурманск, улица Радищева, дом 42/10</t>
  </si>
  <si>
    <t>город Мурманск, улица Радищева, дом 43</t>
  </si>
  <si>
    <t>город Мурманск, улица Радищева, дом 45</t>
  </si>
  <si>
    <t>город Мурманск, улица Радищева, дом 48</t>
  </si>
  <si>
    <t>город Мурманск, улица Радищева, дом 52/1</t>
  </si>
  <si>
    <t>город Мурманск, улица Радищева, дом 62/1</t>
  </si>
  <si>
    <t>город Мурманск, улица Радищева, дом 41</t>
  </si>
  <si>
    <t>город Мурманск, улица Радищева, дом 46</t>
  </si>
  <si>
    <t xml:space="preserve">Цель: улучшение жилищных условий населения   </t>
  </si>
  <si>
    <t xml:space="preserve">Срок 
выполнения
</t>
  </si>
  <si>
    <t>Объёмы финансирования, тыс. руб.</t>
  </si>
  <si>
    <t>Исполнители, перечень организаций, участвующих в реализации программных мероприятий</t>
  </si>
  <si>
    <t xml:space="preserve">Наименование, ед. измерения
показателя 
</t>
  </si>
  <si>
    <t xml:space="preserve">Количество многоквартирных домов, в отношении земельных участков которых подготовлена необходимая документация, шт.   </t>
  </si>
  <si>
    <t>Общая площадь приобретенных жилых помещений, кв.м</t>
  </si>
  <si>
    <t>Количество снесенных аварийных многоквартирных домов, шт.</t>
  </si>
  <si>
    <t>Глазунова</t>
  </si>
  <si>
    <t>город Мурманск, улица Шестой Комсомольской батареи, дом 31</t>
  </si>
  <si>
    <t>город Мурманск, улица Шестой Комсомольской батареи, дом 33</t>
  </si>
  <si>
    <t>город Мурманск, улица Шестой Комсомольской батареи, дом 35</t>
  </si>
  <si>
    <t>город Мурманск, улица Шестой Комсомольской батареи, дом 37</t>
  </si>
  <si>
    <t>город Мурманск, улица Шестой Комсомольской батареи, дом 41</t>
  </si>
  <si>
    <t>Дополнительные источники финансирования</t>
  </si>
  <si>
    <t>Номер квартиры</t>
  </si>
  <si>
    <t>Расселяемая общая площадь жилых помещений</t>
  </si>
  <si>
    <t>Ф.И.О.</t>
  </si>
  <si>
    <t>Адрес  предоставляемого жилого помещения</t>
  </si>
  <si>
    <t>Общая площадь предоставляемого жилого помещения</t>
  </si>
  <si>
    <t>Жилая площадь предоставляемого жилого помещения</t>
  </si>
  <si>
    <t>Стоимость 1 кв.м (программная)</t>
  </si>
  <si>
    <t>тыс. руб.</t>
  </si>
  <si>
    <t>тыс. руб./ кв.м</t>
  </si>
  <si>
    <t>город Мурманск, улица Радищева, дом 51</t>
  </si>
  <si>
    <t>город Мурманск, улица Радищева, дом 54</t>
  </si>
  <si>
    <t>город Мурманск, проспект  Героев-североморцев, дом 40</t>
  </si>
  <si>
    <t>город Мурманск, улица Новосельская, дом 24</t>
  </si>
  <si>
    <t>город Мурманск, улица Фрунзе, дом 29А</t>
  </si>
  <si>
    <t>город Мурманск, улица Первомайская, дом 18</t>
  </si>
  <si>
    <t>город Мурманск, улица Первомайская, дом 20</t>
  </si>
  <si>
    <t>город Мурманск, улица Павлова, дом 49</t>
  </si>
  <si>
    <t>город Мурманск, улица Радищева, дом 60/2</t>
  </si>
  <si>
    <t>город Мурманск, улица Бредова, дом 7</t>
  </si>
  <si>
    <t>город Мурманск, улица Шестой Комсомольской батареи, дом 15</t>
  </si>
  <si>
    <t>город Мурманск, улица Новосельская, дом 30</t>
  </si>
  <si>
    <t>город Мурманск, улица Фрунзе, дом 20</t>
  </si>
  <si>
    <t>город Мурманск, улица Павлова, дом 35</t>
  </si>
  <si>
    <t>город Мурманск, улица Чехова, дом 6</t>
  </si>
  <si>
    <t>город Мурманск, улица Радищева, дом 68</t>
  </si>
  <si>
    <t>город Мурманск, улица имени М.И. Калинина, дом 12</t>
  </si>
  <si>
    <t>город Мурманск, улица имени М.И. Калинина, дом 14</t>
  </si>
  <si>
    <t>город Мурманск, улица Фрунзе, дом 31</t>
  </si>
  <si>
    <t>город Мурманск, улица Павлова, дом 31</t>
  </si>
  <si>
    <t xml:space="preserve">город Мурманск, улица Павлова, дом 33 </t>
  </si>
  <si>
    <t>город Мурманск, улица Марата, дом 10</t>
  </si>
  <si>
    <t>город Мурманск, улица Новосельская, дом 38</t>
  </si>
  <si>
    <t>город Мурманск, улица Заречная, дом 25</t>
  </si>
  <si>
    <t>город Мурманск, улица имени М.И. Калинина, дом 45</t>
  </si>
  <si>
    <t>город Мурманск, улица имени М.И. Калинина, дом 52</t>
  </si>
  <si>
    <t>город Мурманск, улица имени М.И. Калинина, дом 57</t>
  </si>
  <si>
    <t>город Мурманск, улица имени М.И. Калинина, дом 59</t>
  </si>
  <si>
    <t>город Мурманск, переулок Охотничий, дом 11</t>
  </si>
  <si>
    <t>город Мурманск, улица  имени М.И. Калинина, дом 55</t>
  </si>
  <si>
    <t>город Мурманск, переулок Охотничий, дом 12</t>
  </si>
  <si>
    <t>город Мурманск, улица Павлова, дом 29</t>
  </si>
  <si>
    <t>город Мурманск, проезд Рылеева, дом 3</t>
  </si>
  <si>
    <t>город Мурманск, улица Павлова, дом 14</t>
  </si>
  <si>
    <t>город Мурманск, улица Радищева, дом 66</t>
  </si>
  <si>
    <t>город Мурманск, улица Радищева, дом 39</t>
  </si>
  <si>
    <t>город Мурманск, улица Радищева, дом 55</t>
  </si>
  <si>
    <t>город Мурманск, улица Фрунзе, дом 35</t>
  </si>
  <si>
    <t>город Мурманск, улица Чехова, дом 12/37</t>
  </si>
  <si>
    <t>город Мурманск, улица Радищева, дом 72/6</t>
  </si>
  <si>
    <t>город Мурманск, улица Павлова, дом 32</t>
  </si>
  <si>
    <t>город Мурманск, улица Павлова, дом 38</t>
  </si>
  <si>
    <t>город Мурманск, улица Павлова, дом 47</t>
  </si>
  <si>
    <t>город Мурманск, переулок Дальний, дом 16</t>
  </si>
  <si>
    <t>город Мурманск, улица Фрунзе, дом 29</t>
  </si>
  <si>
    <t>город Мурманск, переулок Дальний, дом 10</t>
  </si>
  <si>
    <t>город Мурманск, улица Радищева, дом 59</t>
  </si>
  <si>
    <t>город Мурманск, улица Марата, дом 8</t>
  </si>
  <si>
    <t>город Мурманск, улица Чехова, дом 10</t>
  </si>
  <si>
    <t>город Мурманск, переулок Дальний, дом 7</t>
  </si>
  <si>
    <t>город Мурманск, переулок Дальний, дом 9</t>
  </si>
  <si>
    <t>город Мурманск, переулок Дальний, дом 2</t>
  </si>
  <si>
    <t>город Мурманск, улица Радищева, дом 57</t>
  </si>
  <si>
    <t>город Мурманск, улица Радищева, дом 65/4</t>
  </si>
  <si>
    <t>город Мурманск, улица Марата, дом 4</t>
  </si>
  <si>
    <t>город Мурманск, улица имени М.И. Калинина, дом 27</t>
  </si>
  <si>
    <t>город Мурманск, улица Радищева, дом 74/5</t>
  </si>
  <si>
    <t>город Мурманск, улица Первомайская, дом 22</t>
  </si>
  <si>
    <t>город Мурманск, улица Чехова, дом 3</t>
  </si>
  <si>
    <t>город Мурманск, улица Чехова, дом 5</t>
  </si>
  <si>
    <t>город Мурманск, улица Чехова, дом 9</t>
  </si>
  <si>
    <t>город Мурманск, улица имени М.И. Калинина, дом 47</t>
  </si>
  <si>
    <t>город Мурманск, переулок Охотничий, дом 14</t>
  </si>
  <si>
    <t>город Мурманск, переулок Дальний, дом 12</t>
  </si>
  <si>
    <t>город Мурманск, улица Заречная, дом 23</t>
  </si>
  <si>
    <t>город Мурманск, переулок Дальний, дом 14</t>
  </si>
  <si>
    <t>город Мурманск, переулок Дальний, дом 8</t>
  </si>
  <si>
    <t>город Мурманск, улица им. Семёна Дежнёва, дом 9</t>
  </si>
  <si>
    <t>город Мурманск, улица Набережная, дом 3</t>
  </si>
  <si>
    <t>город Мурманск, улица Павлова, дом 45</t>
  </si>
  <si>
    <t>город Мурманск, улица Радищева, дом 63</t>
  </si>
  <si>
    <t>город Мурманск, улица Новосельская, дом 29а</t>
  </si>
  <si>
    <t>город Мурманск, улица Радищева, дом 70</t>
  </si>
  <si>
    <t>город Мурманск, улица Фрунзе, дом 30</t>
  </si>
  <si>
    <t>город Мурманск, улица Радищева, дом 67/3</t>
  </si>
  <si>
    <t>город Мурманск, улица Павлова, дом 34</t>
  </si>
  <si>
    <t>город Мурманск, улица Павлова, дом 36</t>
  </si>
  <si>
    <t>город Мурманск, улица имени генерала В.А. Фролова, дом 6/71</t>
  </si>
  <si>
    <t>город Мурманск, улица Заречная, дом 29</t>
  </si>
  <si>
    <t>город Мурманск, улица имени генерала В.А. Фролова, дом 24</t>
  </si>
  <si>
    <t>город Мурманск, улица имени генерала В.А. Фролова, дом 22</t>
  </si>
  <si>
    <t>город Мурманск, улица имени генерала В.А. Фролова, дом 26</t>
  </si>
  <si>
    <t>город Мурманск, улица Заречная, дом 31</t>
  </si>
  <si>
    <t>город Мурманск, улица Заречная, дом 27</t>
  </si>
  <si>
    <t>город Мурманск, улица Пригородная, дом 17А</t>
  </si>
  <si>
    <t>город Мурманск, улица Павлова, дом 22</t>
  </si>
  <si>
    <t>город Мурманск, улица имени Полухина, дом 4</t>
  </si>
  <si>
    <t>город Мурманск, улица Первомайская, дом 24</t>
  </si>
  <si>
    <t>город Мурманск, улица имени генерала В.А. Фролова, дом 10</t>
  </si>
  <si>
    <t>город Мурманск, улица Павлова, дом 30</t>
  </si>
  <si>
    <t>город Мурманск, улица Бредова, дом 20</t>
  </si>
  <si>
    <t>город Мурманск, улица Фрунзе, дом 30А</t>
  </si>
  <si>
    <t>город Мурманск, улица Бондарная, дом 9</t>
  </si>
  <si>
    <t>город Мурманск, улица имени генерала В.А. Фролова, дом 12</t>
  </si>
  <si>
    <t>город Мурманск, улица имени Полухина, дом 1</t>
  </si>
  <si>
    <t>город Мурманск, улица имени Полухина, дом 2</t>
  </si>
  <si>
    <t>город Мурманск, улица имени Полухина, дом 3</t>
  </si>
  <si>
    <t>город Мурманск, улица имени Полухина, дом 5</t>
  </si>
  <si>
    <t>город Мурманск, улица имени Полухина, дом 16Б</t>
  </si>
  <si>
    <t>город Мурманск, улица имени генерала В.А. Фролова, дом 11Б</t>
  </si>
  <si>
    <t>город Мурманск, улица имени Полухина, дом 15</t>
  </si>
  <si>
    <t>город Мурманск, переулок Дальний, дом 1</t>
  </si>
  <si>
    <t>город Мурманск, улица имени генерала В.А. Фролова, дом 7</t>
  </si>
  <si>
    <t>город Мурманск, переулок Дальний, дом 11</t>
  </si>
  <si>
    <t>город Мурманск, улица Халтурина, дом 44</t>
  </si>
  <si>
    <t>город Мурманск, улица Три ручья, дом 23</t>
  </si>
  <si>
    <t>город Мурманск, улица Профсоюзов, дом 18а</t>
  </si>
  <si>
    <t xml:space="preserve">     маневренный фонд</t>
  </si>
  <si>
    <t>Адрес МКД</t>
  </si>
  <si>
    <t>Никишина Елена Алексеевна</t>
  </si>
  <si>
    <t>город Мурманск, улица Фадеев ручей, дом 17</t>
  </si>
  <si>
    <t>город Мурманск, улица Челюскинцев, дом 23</t>
  </si>
  <si>
    <t>город Мурманск, проспект Героев-североморцев, дом 22</t>
  </si>
  <si>
    <t>город Мурманск, проспект Героев-североморцев, дом 24</t>
  </si>
  <si>
    <t>город Мурманск, проспект Героев-североморцев, дом 26</t>
  </si>
  <si>
    <t>город Мурманск, проспект Героев-североморцев, дом 28</t>
  </si>
  <si>
    <t>город Мурманск, проспект Героев-североморцев, дом 30</t>
  </si>
  <si>
    <t>город Мурманск, проспект Героев-североморцев, дом 32</t>
  </si>
  <si>
    <t>город Мурманск, проспект Героев-североморцев, дом 34</t>
  </si>
  <si>
    <t>город Мурманск,  улица Карла Либкнехта, дом 32/2</t>
  </si>
  <si>
    <t>город Мурманск, улица Бондарная, дом 7</t>
  </si>
  <si>
    <t>город Мурманск, улица Зеленая, дом 48</t>
  </si>
  <si>
    <t>город Мурманск, улица Первомайская, дом 16</t>
  </si>
  <si>
    <t>город Мурманск, улица Марата, дом 12</t>
  </si>
  <si>
    <t xml:space="preserve">2012 год                                                                                                                                                                 </t>
  </si>
  <si>
    <t>Итого в 2012 году по городу Мурманску: </t>
  </si>
  <si>
    <t>руб./кв.м</t>
  </si>
  <si>
    <t>Стоимость 1 кв.м (нормативная)</t>
  </si>
  <si>
    <t>Итого:</t>
  </si>
  <si>
    <t>Итого</t>
  </si>
  <si>
    <t>–</t>
  </si>
  <si>
    <t>город Мурманск, улица имени Генералова, дом 27</t>
  </si>
  <si>
    <t>город Мурманск, улица имени Генералова, дом 25</t>
  </si>
  <si>
    <t>город Мурманск, улица Декабристов, дом 30</t>
  </si>
  <si>
    <t>город Мурманск, улица Декабристов, дом 28</t>
  </si>
  <si>
    <t>город Мурманск, улица Декабристов, дом 24</t>
  </si>
  <si>
    <t>город Мурманск, переулок им. В.А. Русанова, дом 13</t>
  </si>
  <si>
    <t>город Мурманск, улица Декабристов, дом 20</t>
  </si>
  <si>
    <t>город Мурманск, улица Полярной правды, дом 2А</t>
  </si>
  <si>
    <t>город Мурманск, улица Полярной правды, дом 2</t>
  </si>
  <si>
    <t>город Мурманск, улица Сполохи, дом 6</t>
  </si>
  <si>
    <t>город Мурманск, улица Сполохи, дом 3</t>
  </si>
  <si>
    <t>город Мурманск, улица Зеленая, дом 64</t>
  </si>
  <si>
    <t>город Мурманск, улица Фрунзе, дом 5/5</t>
  </si>
  <si>
    <t>город Мурманск, улица им. профессора М.П.Сомова, дом 3</t>
  </si>
  <si>
    <t>город Мурманск, улица Полярные зори, дом 32</t>
  </si>
  <si>
    <t>город Мурманск, улица Фрунзе, дом 3/10</t>
  </si>
  <si>
    <t>город Мурманск, улица Зеленая, дом 62</t>
  </si>
  <si>
    <t>город Мурманск, улица Декабристов, дом 2/24</t>
  </si>
  <si>
    <t>город Мурманск, улица Зеленая, дом 60</t>
  </si>
  <si>
    <t>город Мурманск, улица Нахимова, дом 10/1</t>
  </si>
  <si>
    <t>город Мурманск, улица Набережная, дом 7</t>
  </si>
  <si>
    <t>город Мурманск, улица Нахимова, дом 6</t>
  </si>
  <si>
    <t>город Мурманск, улица Зеленая, дом 33</t>
  </si>
  <si>
    <t>город Мурманск, улица Зеленая, дом 37</t>
  </si>
  <si>
    <t>город Мурманск, улица Зеленая, дом 50</t>
  </si>
  <si>
    <t>город Мурманск, улица Марата, дом 15</t>
  </si>
  <si>
    <t>город Мурманск, улица Нахимова, дом 8/2</t>
  </si>
  <si>
    <t>город Мурманск, улица Зеленая, дом 46</t>
  </si>
  <si>
    <t>город Мурманск, улица Зеленая, дом 45</t>
  </si>
  <si>
    <t>город Мурманск, улица Набережная, дом 1/2</t>
  </si>
  <si>
    <t>дополнительное финансирование на превышение стоимости</t>
  </si>
  <si>
    <t>дополнительное финансирование на превышение общей площади  ранее занимаемого жилого помещения</t>
  </si>
  <si>
    <t xml:space="preserve">за счет средств областного бюджета (из расчета стоимости 1 кв.м (нормативной) для расселяемой общей площади жилых помещений) </t>
  </si>
  <si>
    <t xml:space="preserve">Всего (из расчета стоимости 1 кв.м (программной) для предоставляемой общей площади жилых помещений) </t>
  </si>
  <si>
    <t xml:space="preserve">за счет средств местного бюджета (из расчета стоимости 1 кв.м (программной) </t>
  </si>
  <si>
    <t>руб./ кв.м</t>
  </si>
  <si>
    <t>город Мурманск, улица Кооперативная, дом 9</t>
  </si>
  <si>
    <t>город Мурманск, улица Подгорная, дом 16</t>
  </si>
  <si>
    <t>город Мурманск, улица Подгорная, дом 22</t>
  </si>
  <si>
    <t>количество квартир</t>
  </si>
  <si>
    <t>г.</t>
  </si>
  <si>
    <t>%</t>
  </si>
  <si>
    <t>Итого по 2014 году:</t>
  </si>
  <si>
    <t>Итого по 2015 году:</t>
  </si>
  <si>
    <t>Итого по 2016 году:</t>
  </si>
  <si>
    <t>город Мурманск, улица Фестивальная, дом 7</t>
  </si>
  <si>
    <t>город Мурманск, улица Декабристов, дом 11А</t>
  </si>
  <si>
    <t>город Мурманск, улица Декабристов, дом 13</t>
  </si>
  <si>
    <t>город Мурманск, улица Бондарная, дом 13</t>
  </si>
  <si>
    <t>город Мурманск, улица Бондарная, дом 10</t>
  </si>
  <si>
    <t>город Мурманск, улица Бондарная, дом 14</t>
  </si>
  <si>
    <t>город Мурманск, переулок Охотничий, дом 9</t>
  </si>
  <si>
    <t>город Мурманск, улица Бондарная, дом 16</t>
  </si>
  <si>
    <t>город Мурманск, улица Пригородная, дом 1</t>
  </si>
  <si>
    <t>город Мурманск, улица Бондарная, дом 24</t>
  </si>
  <si>
    <t xml:space="preserve">город Мурманск, улица Первомайская, дом 4       </t>
  </si>
  <si>
    <t>город Мурманск, улица Бондарная, дом 8</t>
  </si>
  <si>
    <t>город Мурманск, улица Бондарная, дом 12</t>
  </si>
  <si>
    <t>город Мурманск, улица Радищева, дом 44</t>
  </si>
  <si>
    <t>город Мурманск, улица Куйбышева, дом 14</t>
  </si>
  <si>
    <t>город Мурманск, улица Кооперативная, дом 17</t>
  </si>
  <si>
    <t>город Мурманск, улица Куйбышева, дом 6</t>
  </si>
  <si>
    <t>город Мурманск, улица Куйбышева, дом 13</t>
  </si>
  <si>
    <t>город Мурманск, улица Куйбышева, дом 19</t>
  </si>
  <si>
    <t>город Мурманск, улица Заречная, дом 32</t>
  </si>
  <si>
    <t xml:space="preserve"> руб.</t>
  </si>
  <si>
    <t>город Мурманск, улица имени М.И. Калинина, дом 24</t>
  </si>
  <si>
    <t>Лехнович Константин Викторович</t>
  </si>
  <si>
    <t>город Мурманск, улица Новосельская, дом 28</t>
  </si>
  <si>
    <t>город Мурманск, улица Новосельская, дом 32</t>
  </si>
  <si>
    <t>город Мурманск, улица имени М.И. Калинина, дом 16</t>
  </si>
  <si>
    <t>город Мурманск, проезд имени Капустина, дом 2</t>
  </si>
  <si>
    <t>город Мурманск, улица Бредова, дом 2</t>
  </si>
  <si>
    <t>город Мурманск, проезд  имени Капустина, дом 4</t>
  </si>
  <si>
    <t>город Мурманск, проезд имени Капустина, дом 5</t>
  </si>
  <si>
    <t>город Мурманск, улица Марата, дом 12а</t>
  </si>
  <si>
    <t>город Мурманск, улица имени М.И. Калинина, дом 63</t>
  </si>
  <si>
    <t>город Мурманск, улица Бредова, дом 19</t>
  </si>
  <si>
    <t>город Мурманск, улица Пригородная, дом 18</t>
  </si>
  <si>
    <t>город Мурманск, улица имени М.И. Калинина, дом 18</t>
  </si>
  <si>
    <t>город Мурманск, проезд Рылеева, дом 4</t>
  </si>
  <si>
    <t>Документ,
подтверждающий
признание МКД
аварийным</t>
  </si>
  <si>
    <t>Планируемая дата  окончания
переселения</t>
  </si>
  <si>
    <t>Число жителей,
зарегистрированных в аварийном
МКД на дату утверждения региональной программы</t>
  </si>
  <si>
    <t>Число жителей, планируемых
 к переселению</t>
  </si>
  <si>
    <t>Общая площадь жилых
помещений МКД</t>
  </si>
  <si>
    <t xml:space="preserve">за счет средств
областного бюджета </t>
  </si>
  <si>
    <t>за счет средств
местного бюджета</t>
  </si>
  <si>
    <t>Итого по МО:</t>
  </si>
  <si>
    <t>X</t>
  </si>
  <si>
    <t>город Мурманск, улица Бредова, дом 21</t>
  </si>
  <si>
    <t>Перечень жилых помещений, признанных в установленном порядке непригодными для проживания, находящихся в аварийных домах, подлежащих сносу в связи с физическим износом в процессе их эксплуатации  в рамках долгосрочной целевой программы «Поддержка и стимулирование жилищного строительства в Мурманской области» на 2011 - 2015 годы» в 2012 году</t>
  </si>
  <si>
    <t>город Мурманск, улица Куйбышева, дом 2</t>
  </si>
  <si>
    <t>город Мурманск, проезд Рылеева, дом 2</t>
  </si>
  <si>
    <t>город Мурманск, улица Чехова, дом 7</t>
  </si>
  <si>
    <t>город Мурманск, улица Радищева, дом 36/10</t>
  </si>
  <si>
    <t>город Мурманск, улица Чехова, дом 4</t>
  </si>
  <si>
    <t>город Мурманск, улица Куйбышева, дом 15</t>
  </si>
  <si>
    <t>город Мурманск, улица Радищева, дом 49</t>
  </si>
  <si>
    <t>город Мурманск, улица Куйбышева, дом 23</t>
  </si>
  <si>
    <t>город Мурманск, проезд Жуковского, дом 8</t>
  </si>
  <si>
    <t xml:space="preserve">Комитет имущественных отношений города Мурманска </t>
  </si>
  <si>
    <t>город Мурманск, проезд им. Жуковского, дом 16</t>
  </si>
  <si>
    <t>город Мурманск, проезд им. Жуковского, дом 5</t>
  </si>
  <si>
    <t>город Мурманск, проезд им. Жуковского, дом 11</t>
  </si>
  <si>
    <t>город Мурманск, проезд им. Жуковского, дом 12</t>
  </si>
  <si>
    <t>город Мурманск, проезд им. Жуковского, дом 18</t>
  </si>
  <si>
    <t>город Мурманск, проезд им. Жуковского, дом 9</t>
  </si>
  <si>
    <t>Строительство и приобретение жилья для граждан, проживающих в аварийных многоквартирных домах</t>
  </si>
  <si>
    <t>Адрес многоквартирного дома</t>
  </si>
  <si>
    <t>Характеристика дома</t>
  </si>
  <si>
    <t xml:space="preserve"> Количество проживающих</t>
  </si>
  <si>
    <t>год ввода</t>
  </si>
  <si>
    <t>% износа</t>
  </si>
  <si>
    <t>общая площадь МКД</t>
  </si>
  <si>
    <t>семей</t>
  </si>
  <si>
    <t>человек</t>
  </si>
  <si>
    <t>№ п/п</t>
  </si>
  <si>
    <t>Документ, подтверждающий признание МКД аварийным</t>
  </si>
  <si>
    <t>Планируемая дата  окончания переселения</t>
  </si>
  <si>
    <t>Планируемая дата сноса МКД</t>
  </si>
  <si>
    <t>Число жителей всего</t>
  </si>
  <si>
    <t>Общая площадь жилых помещений МКД</t>
  </si>
  <si>
    <t>Количество расселяемых жилых помещений</t>
  </si>
  <si>
    <t>Расселяемая площадь жилых помещений</t>
  </si>
  <si>
    <t>Стоимость переселения граждан</t>
  </si>
  <si>
    <t>Всего</t>
  </si>
  <si>
    <t>в том числе:</t>
  </si>
  <si>
    <t>Номер</t>
  </si>
  <si>
    <t>Дата</t>
  </si>
  <si>
    <t>частная собственность</t>
  </si>
  <si>
    <t>муниципальная собственность</t>
  </si>
  <si>
    <t>чел.</t>
  </si>
  <si>
    <t>кв.м</t>
  </si>
  <si>
    <t>ед.</t>
  </si>
  <si>
    <t>руб.</t>
  </si>
  <si>
    <t>Х</t>
  </si>
  <si>
    <t>Расселенная площадь</t>
  </si>
  <si>
    <t>Количество расселенных помещений</t>
  </si>
  <si>
    <t>Количество переселенных жителей</t>
  </si>
  <si>
    <t>город Мурманск, улица Бондарная, дом 11</t>
  </si>
  <si>
    <t>город Мурманск, проспект Героев-североморцев, дом 10</t>
  </si>
  <si>
    <t>город Мурманск, проспект Героев-североморцев, дом 16</t>
  </si>
  <si>
    <t>город Мурманск, проспект Героев-североморцев, дом 18</t>
  </si>
  <si>
    <t>город Мурманск, проспект Героев-североморцев, дом 20</t>
  </si>
  <si>
    <t>город Мурманск, улица Зеленая, дом 58</t>
  </si>
  <si>
    <t>город Мурманск, улица Сполохи, дом 2</t>
  </si>
  <si>
    <t>город Мурманск, улица Новосельская, дом 48</t>
  </si>
  <si>
    <t>город Мурманск, улица Лесная, дом 23</t>
  </si>
  <si>
    <t>город Мурманск, улица Павлова, дом 43</t>
  </si>
  <si>
    <t>город Мурманск,  улица имени Генералова, дом 16</t>
  </si>
  <si>
    <t>01.01.2014</t>
  </si>
  <si>
    <t>город Мурманск,  улица Фестивальная, дом 4</t>
  </si>
  <si>
    <t>город Мурманск,  улица имени Генералова, дом 6/24</t>
  </si>
  <si>
    <t xml:space="preserve">город Мурманск, улица им. Генерала А.А. Журбы, дом 8 </t>
  </si>
  <si>
    <t xml:space="preserve">город Мурманск, улица М. Горького, дом 23 </t>
  </si>
  <si>
    <t xml:space="preserve">город Мурманск,  улица имени Генералова, дом 23 </t>
  </si>
  <si>
    <t xml:space="preserve">город Мурманск, улица Заводская, дом 3 </t>
  </si>
  <si>
    <t xml:space="preserve">город Мурманск, улица Шестой Комсомольской батареи, дом 39 </t>
  </si>
  <si>
    <t xml:space="preserve">город Мурманск, улица Фурманова, дом 13 </t>
  </si>
  <si>
    <t xml:space="preserve">город Мурманск, улица Жуковского, дом 6 </t>
  </si>
  <si>
    <t xml:space="preserve">город Мурманск, улица имени М.И. Калинина, дом 39 </t>
  </si>
  <si>
    <t xml:space="preserve">город Мурманск, улица Бондарная, дом 26 </t>
  </si>
  <si>
    <t>_</t>
  </si>
  <si>
    <t>всего:</t>
  </si>
  <si>
    <t>за счет средств местного бюджета</t>
  </si>
  <si>
    <t>за счет средств Фонда</t>
  </si>
  <si>
    <t>за счет средств бюджета субъекта Российской Федерации</t>
  </si>
  <si>
    <t>Итого по г. Мурманск 2013 год</t>
  </si>
  <si>
    <t>Итого по г. Мурманск 2014 год</t>
  </si>
  <si>
    <t>Итого по г. Мурманск 2015 год</t>
  </si>
  <si>
    <t>Фонд</t>
  </si>
  <si>
    <t>Таблица № 1</t>
  </si>
  <si>
    <t>Расселяемая площадь</t>
  </si>
  <si>
    <t>Строительство МКД</t>
  </si>
  <si>
    <t>Таблица № 3</t>
  </si>
  <si>
    <t xml:space="preserve">Таблица № 2       </t>
  </si>
  <si>
    <t>Основное софинансирование за счет средств местного бюджета (по соглашению)</t>
  </si>
  <si>
    <t>Реестр аварийных многоквартирных домов по видам переселения за счет средств Фонда</t>
  </si>
  <si>
    <t>х</t>
  </si>
  <si>
    <t>Перечень программных мероприятий</t>
  </si>
  <si>
    <t>Число жителей, всего</t>
  </si>
  <si>
    <t>Дополнительное финансирование</t>
  </si>
  <si>
    <t>Дополнительное финансирование на превышение стоимости 1 кв.м  до программной</t>
  </si>
  <si>
    <t>г. Мурманск, ул. Генералова, д. 22</t>
  </si>
  <si>
    <t>г. Мурманск, ул. Первомайская, д. 10</t>
  </si>
  <si>
    <t>г. Мурманск, ул. Первомайская, д. 8</t>
  </si>
  <si>
    <t>г. Мурманск, ул. Карла Либкнехта, д. 10</t>
  </si>
  <si>
    <t>г. Мурманск, ул. Новосельская, д. 23</t>
  </si>
  <si>
    <t>г. Мурманск, ул. Максима Горького, д. 25/13</t>
  </si>
  <si>
    <t>г. Мурманск, ул. Генералова, д. 9</t>
  </si>
  <si>
    <t>г. Мурманск, ул. Новосельская, д. 36</t>
  </si>
  <si>
    <t>г. Мурманск, ул. Новосельская, д. 46</t>
  </si>
  <si>
    <t>г. Мурманск, ул. Загородная, д. 12</t>
  </si>
  <si>
    <t>г. Мурманск, ул. Лесная, д. 25</t>
  </si>
  <si>
    <t>г. Мурманск, ул. Заречная, д. 26</t>
  </si>
  <si>
    <t>г. Мурманск, ул. Заречная, д. 28</t>
  </si>
  <si>
    <t>г. Мурманск, ул. Заречная, д. 30</t>
  </si>
  <si>
    <t>г. Мурманск, ул. Новосельская, д. 25</t>
  </si>
  <si>
    <t>г. Мурманск, ул. Новосельская, д. 31</t>
  </si>
  <si>
    <t>г. Мурманск, ул. Челюскинцев, д. 19б</t>
  </si>
  <si>
    <t>г. Мурманск, ул. Зеленая, д. 58</t>
  </si>
  <si>
    <t>г. Мурманск, ул. Зеленая, д. 43</t>
  </si>
  <si>
    <t>г. Мурманск, ул. Зеленая, д. 36</t>
  </si>
  <si>
    <t>г. Мурманск, ул. Калинина, д. 65</t>
  </si>
  <si>
    <t>г. Мурманск, ул. Загородная, д.  12</t>
  </si>
  <si>
    <t>г. Мурманск, ул. Лесная, д. 29а</t>
  </si>
  <si>
    <t>г. Мурманск, ул. Новосельская, д. 48</t>
  </si>
  <si>
    <t>г. Мурманск, ул. Сполохи, д. 2</t>
  </si>
  <si>
    <t>г. Мурманск, ул. Бондарная, д. 11</t>
  </si>
  <si>
    <t>г. Мурманск, ул. Заводская, д. 5/5а</t>
  </si>
  <si>
    <t>г. Мурманск, ул. Максима Горького, д. 25/143</t>
  </si>
  <si>
    <t xml:space="preserve">г. Мурманск, ул. Генералова, д. 9 </t>
  </si>
  <si>
    <t>г. Мурманск, ул. Лесная, д. 27а</t>
  </si>
  <si>
    <t>г. Мурманск, ул. Нахимова, д.4</t>
  </si>
  <si>
    <t>г. Мурманск, ул. Калинина, д. 24</t>
  </si>
  <si>
    <t>Итого по г. Мурманск 2016 год</t>
  </si>
  <si>
    <t>г. Мурманск, ул. Калинина, д. 69</t>
  </si>
  <si>
    <t>03.2017</t>
  </si>
  <si>
    <t>г. Мурманск, ул. Калинина, д. 35</t>
  </si>
  <si>
    <t>г. Мурманск, ул. Новосельская, д. 27</t>
  </si>
  <si>
    <t>г. Мурманск, ул. Новосельская, д. 22</t>
  </si>
  <si>
    <t>г. Мурманск, ул. Профессора Сомова, д. 8</t>
  </si>
  <si>
    <t>г. Мурманск, ул. Песочная, д. 22</t>
  </si>
  <si>
    <t>г. Мурманск, ул. Радищева, д. 56</t>
  </si>
  <si>
    <t>г. Мурманск, ул. Семёна Дежнёва, д. 13</t>
  </si>
  <si>
    <t>г. Мурманск, ул. Фрунзе, д. 4</t>
  </si>
  <si>
    <t>г. Мурманск, ул. Бондарная,  д. 5</t>
  </si>
  <si>
    <t>г. Мурманск, ул. Жуковского, д. 3</t>
  </si>
  <si>
    <t>Приобретение жилых
помещений у застройщиков</t>
  </si>
  <si>
    <t>Приобретение жилых помещений у
лиц, не являющихся застройщиком</t>
  </si>
  <si>
    <t>Выкуп жилых помещений у
собственников</t>
  </si>
  <si>
    <t>Стоимость, всего</t>
  </si>
  <si>
    <t>Нормативная стоимость 1 кв.м</t>
  </si>
  <si>
    <t>3/4 от нормативной стоимости</t>
  </si>
  <si>
    <t xml:space="preserve">В т.ч.частная собственность </t>
  </si>
  <si>
    <t>Площадь</t>
  </si>
  <si>
    <t>Стоимость</t>
  </si>
  <si>
    <t>Удельная стоимость 1 кв.м</t>
  </si>
  <si>
    <t>кв. м</t>
  </si>
  <si>
    <t>Перечень многоквартирных домов пониженной капитальности, имеющих не все виды благоустройства, подлежащих расселению в рамках реализации Программы и не признанных аварийными по состоянию на 01.09.2013</t>
  </si>
  <si>
    <t>Цель, программные мероприятия</t>
  </si>
  <si>
    <t>Мероприятия:</t>
  </si>
  <si>
    <t>1.</t>
  </si>
  <si>
    <t>2.</t>
  </si>
  <si>
    <t>3.</t>
  </si>
  <si>
    <t xml:space="preserve">Итого: </t>
  </si>
  <si>
    <t>Итого в 2014 году по городу Мурманску:</t>
  </si>
  <si>
    <t>2017 год</t>
  </si>
  <si>
    <t>I
квартал</t>
  </si>
  <si>
    <t>II
квартал</t>
  </si>
  <si>
    <t>III
квартал</t>
  </si>
  <si>
    <t>IV
квартал</t>
  </si>
  <si>
    <t>Всего по
году</t>
  </si>
  <si>
    <t>Итого по программе</t>
  </si>
  <si>
    <t xml:space="preserve">Приложение № 1 
к долгосрочной целевой программе
«Адресная программа по переселению граждан из 
аварийных многоквартирных домов и многоквартирных
 домов пониженной капитальности, имеющих не все
 виды благоустройства» на 2012 – 2017 годы </t>
  </si>
  <si>
    <t xml:space="preserve">Приложение № 2 
к долгосрочной целевой программе
«Адресная программа по переселению граждан из 
аварийных многоквартирных домов и многоквартирных
 домов пониженной капитальности, имеющих не все
 виды благоустройства» на 2012 – 2017 годы </t>
  </si>
  <si>
    <t>Конкурсный отбор</t>
  </si>
  <si>
    <t xml:space="preserve">Приложение № 3 
к долгосрочной целевой программе
«Адресная программа по переселению граждан из 
аварийных многоквартирных домов и многоквартирных
 домов пониженной капитальности, имеющих не все
 виды благоустройства» на 2012 – 2017 годы </t>
  </si>
  <si>
    <t xml:space="preserve">Приложение № 4 
к долгосрочной целевой программе
«Адресная программа по переселению граждан из 
аварийных многоквартирных домов и многоквартирных
 домов пониженной капитальности, имеющих не все
 виды благоустройства» на 2012 – 2017 годы </t>
  </si>
  <si>
    <t>Планируемые показатели выполнения адресной программы по переселению граждан из аварийного жилищного фонда в рамках участия в Программе МО</t>
  </si>
  <si>
    <t>Итого по г. Мурманск</t>
  </si>
  <si>
    <t xml:space="preserve">Приложение № 5 
к долгосрочной целевой программе
«Адресная программа по переселению граждан из 
аварийных многоквартирных домов и многоквартирных
 домов пониженной капитальности, имеющих не все
 виды благоустройства» на 2012 – 2017 годы </t>
  </si>
  <si>
    <t xml:space="preserve"> Планируемые показатели результативности выполнения программных мероприятий</t>
  </si>
  <si>
    <t>2012 - 2017</t>
  </si>
  <si>
    <t xml:space="preserve"> ММКУ "Управление капитального строительства"</t>
  </si>
  <si>
    <t xml:space="preserve">Основные цели и задачи Программы, целевые показатели (индикаторы) реализации Программы                                                                                                                                                                                                                </t>
  </si>
  <si>
    <t xml:space="preserve">Цель, задачи и показатели (индикаторы) </t>
  </si>
  <si>
    <t>Значение показателя (индикатора)</t>
  </si>
  <si>
    <t>Количество переселенных граждан, проживающих в аварийных многоквартирных домах и многоквартирных домах пониженной капитальности, имеющих не все виды благоустройства</t>
  </si>
  <si>
    <t>Ед. изм.</t>
  </si>
  <si>
    <t>Количество расселенных жилых помещений в аварийных многоквартирных домах и многоквартирных домах пониженной капитальности, имеющих не все виды благоустройства</t>
  </si>
  <si>
    <t>Общая площадь высвобожденных жилых помещений в аварийных многоквартирных домах и многоквартирных домах пониженной капитальности, имеющих не все виды благоустройства</t>
  </si>
  <si>
    <t>Годы реализации Программы</t>
  </si>
  <si>
    <t>Перечень аварийных многоквартирных домов, расположенных на территории муниципального образования город Мурманск и подлежащих расселению в рамках реализации Программы, по состоянию на 01.09.2013</t>
  </si>
  <si>
    <t xml:space="preserve">Перечень аварийных многоквартирных домов, подлежащих расселению в рамках долгосрочной целевой программы «Переселение граждан из аварийного жилищного фонда в Мурманской области» на 2013 - 2017 годы
</t>
  </si>
  <si>
    <t>Планируемая дата сноса или реконструкции МКД</t>
  </si>
  <si>
    <t>г. Мурманск, пр. Героев-североморцев, д. 10</t>
  </si>
  <si>
    <t>г. Мурманск, пр. Героев-североморцев, д. 14</t>
  </si>
  <si>
    <t>г. Мурманск, пр. Героев-североморцев, д. 16</t>
  </si>
  <si>
    <t>г. Мурманск, пр. Героев-североморцев, д. 18</t>
  </si>
  <si>
    <t>г. Мурманск, пр. Героев-североморцев, д. 20</t>
  </si>
  <si>
    <t>г. Мурманск, пр. Героев-североморцев, д.16</t>
  </si>
  <si>
    <t>г. Мурманск, пр. Героев-Североморцев, д.18</t>
  </si>
  <si>
    <t>г. Мурманск, пр. Героев-Североморцев, д. 20</t>
  </si>
  <si>
    <t>12.2014</t>
  </si>
  <si>
    <t>03.2015</t>
  </si>
  <si>
    <t>12.2015</t>
  </si>
  <si>
    <t>03.2016</t>
  </si>
  <si>
    <t>12.2016</t>
  </si>
  <si>
    <t>12.2017</t>
  </si>
  <si>
    <t>09.2017</t>
  </si>
  <si>
    <t>г. Мурманск, ул. Шестой Комсомольской батареи, д. 47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</si>
</sst>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##\ ###\ ###\ ##0.00"/>
    <numFmt numFmtId="166" formatCode="0.0"/>
  </numFmts>
  <fonts count="45">
    <font>
      <sz val="10"/>
      <name val="Arial Cyr"/>
      <charset val="204"/>
    </font>
    <font>
      <sz val="10"/>
      <name val="Arial Cyr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indexed="12"/>
      <name val="Arial Cyr"/>
      <charset val="204"/>
    </font>
    <font>
      <b/>
      <sz val="11"/>
      <color indexed="12"/>
      <name val="Times New Roman"/>
      <family val="1"/>
      <charset val="204"/>
    </font>
    <font>
      <sz val="11"/>
      <name val="Arial Cyr"/>
      <charset val="204"/>
    </font>
    <font>
      <sz val="11"/>
      <color indexed="10"/>
      <name val="Times New Roman"/>
      <family val="1"/>
      <charset val="204"/>
    </font>
    <font>
      <sz val="10"/>
      <color indexed="10"/>
      <name val="Arial Cyr"/>
      <charset val="204"/>
    </font>
    <font>
      <sz val="9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10"/>
      <name val="Arial Cyr"/>
      <charset val="204"/>
    </font>
    <font>
      <b/>
      <sz val="11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indexed="8"/>
      <name val="Times New Roman"/>
      <family val="2"/>
      <charset val="204"/>
    </font>
    <font>
      <sz val="12"/>
      <name val="Times New Roman"/>
      <family val="2"/>
      <charset val="204"/>
    </font>
    <font>
      <b/>
      <sz val="14"/>
      <name val="Times New Roman"/>
      <family val="1"/>
      <charset val="204"/>
    </font>
    <font>
      <b/>
      <sz val="11"/>
      <name val="Arial Cyr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theme="1"/>
      <name val="Times New Roman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8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5" fillId="0" borderId="0"/>
    <xf numFmtId="0" fontId="44" fillId="0" borderId="0"/>
    <xf numFmtId="0" fontId="1" fillId="0" borderId="0"/>
  </cellStyleXfs>
  <cellXfs count="562">
    <xf numFmtId="0" fontId="0" fillId="0" borderId="0" xfId="0"/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justify"/>
    </xf>
    <xf numFmtId="0" fontId="0" fillId="0" borderId="0" xfId="0" applyFill="1"/>
    <xf numFmtId="0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right"/>
    </xf>
    <xf numFmtId="2" fontId="6" fillId="0" borderId="1" xfId="0" applyNumberFormat="1" applyFont="1" applyFill="1" applyBorder="1" applyAlignment="1">
      <alignment horizontal="center" vertical="center" wrapText="1"/>
    </xf>
    <xf numFmtId="0" fontId="7" fillId="0" borderId="0" xfId="2" applyFont="1" applyFill="1" applyBorder="1"/>
    <xf numFmtId="0" fontId="7" fillId="0" borderId="0" xfId="2" applyFont="1" applyFill="1" applyBorder="1" applyAlignment="1">
      <alignment horizontal="center"/>
    </xf>
    <xf numFmtId="0" fontId="7" fillId="0" borderId="0" xfId="2" applyFont="1" applyFill="1"/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0" fillId="0" borderId="0" xfId="0" applyFill="1" applyAlignment="1"/>
    <xf numFmtId="0" fontId="10" fillId="0" borderId="0" xfId="0" applyFont="1" applyFill="1" applyAlignment="1">
      <alignment horizontal="right"/>
    </xf>
    <xf numFmtId="0" fontId="13" fillId="0" borderId="0" xfId="0" applyFont="1" applyFill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/>
    <xf numFmtId="4" fontId="7" fillId="0" borderId="0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8" fillId="0" borderId="0" xfId="2" applyFont="1" applyFill="1" applyBorder="1" applyAlignment="1">
      <alignment horizontal="center" vertical="top" wrapText="1"/>
    </xf>
    <xf numFmtId="14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Alignment="1">
      <alignment vertical="center"/>
    </xf>
    <xf numFmtId="164" fontId="20" fillId="0" borderId="0" xfId="1" applyNumberFormat="1" applyFont="1" applyFill="1"/>
    <xf numFmtId="0" fontId="20" fillId="0" borderId="0" xfId="1" applyFont="1" applyFill="1"/>
    <xf numFmtId="0" fontId="20" fillId="0" borderId="0" xfId="1" applyFont="1" applyFill="1" applyAlignment="1">
      <alignment vertical="top"/>
    </xf>
    <xf numFmtId="4" fontId="20" fillId="0" borderId="0" xfId="1" applyNumberFormat="1" applyFont="1" applyFill="1"/>
    <xf numFmtId="0" fontId="20" fillId="0" borderId="0" xfId="1" applyFont="1" applyFill="1" applyBorder="1"/>
    <xf numFmtId="0" fontId="11" fillId="0" borderId="0" xfId="0" applyFont="1" applyFill="1" applyBorder="1" applyAlignment="1">
      <alignment horizontal="left"/>
    </xf>
    <xf numFmtId="1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/>
    <xf numFmtId="14" fontId="14" fillId="0" borderId="0" xfId="0" applyNumberFormat="1" applyFont="1" applyFill="1" applyBorder="1" applyAlignment="1"/>
    <xf numFmtId="0" fontId="14" fillId="0" borderId="0" xfId="0" applyFont="1" applyFill="1" applyBorder="1" applyAlignment="1">
      <alignment horizontal="center"/>
    </xf>
    <xf numFmtId="3" fontId="14" fillId="0" borderId="0" xfId="0" applyNumberFormat="1" applyFont="1" applyFill="1" applyBorder="1"/>
    <xf numFmtId="1" fontId="14" fillId="0" borderId="0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>
      <alignment horizontal="center" vertical="center" wrapText="1"/>
    </xf>
    <xf numFmtId="0" fontId="20" fillId="0" borderId="0" xfId="1" applyFont="1" applyFill="1" applyAlignment="1">
      <alignment horizontal="left" vertical="top"/>
    </xf>
    <xf numFmtId="0" fontId="0" fillId="0" borderId="0" xfId="0" applyFill="1" applyAlignment="1">
      <alignment vertical="top"/>
    </xf>
    <xf numFmtId="4" fontId="12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2" fontId="7" fillId="0" borderId="0" xfId="0" applyNumberFormat="1" applyFont="1" applyFill="1"/>
    <xf numFmtId="0" fontId="11" fillId="0" borderId="0" xfId="0" applyFont="1" applyFill="1" applyAlignment="1">
      <alignment horizontal="center" vertical="center"/>
    </xf>
    <xf numFmtId="0" fontId="1" fillId="0" borderId="0" xfId="4" applyFill="1"/>
    <xf numFmtId="0" fontId="7" fillId="0" borderId="0" xfId="0" applyFont="1" applyFill="1" applyAlignment="1"/>
    <xf numFmtId="0" fontId="1" fillId="0" borderId="0" xfId="4" applyFill="1" applyAlignment="1">
      <alignment vertical="top"/>
    </xf>
    <xf numFmtId="0" fontId="10" fillId="0" borderId="1" xfId="0" applyFont="1" applyFill="1" applyBorder="1" applyAlignment="1">
      <alignment horizontal="center" textRotation="90" wrapText="1"/>
    </xf>
    <xf numFmtId="0" fontId="10" fillId="0" borderId="1" xfId="0" applyFont="1" applyFill="1" applyBorder="1" applyAlignment="1">
      <alignment horizontal="center" wrapText="1"/>
    </xf>
    <xf numFmtId="0" fontId="12" fillId="0" borderId="1" xfId="4" applyFont="1" applyFill="1" applyBorder="1" applyAlignment="1">
      <alignment horizontal="center"/>
    </xf>
    <xf numFmtId="0" fontId="12" fillId="0" borderId="3" xfId="4" applyFont="1" applyFill="1" applyBorder="1" applyAlignment="1">
      <alignment horizontal="center"/>
    </xf>
    <xf numFmtId="0" fontId="12" fillId="0" borderId="1" xfId="4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horizontal="center"/>
    </xf>
    <xf numFmtId="165" fontId="14" fillId="0" borderId="3" xfId="4" applyNumberFormat="1" applyFont="1" applyFill="1" applyBorder="1" applyAlignment="1">
      <alignment horizontal="center"/>
    </xf>
    <xf numFmtId="165" fontId="14" fillId="0" borderId="1" xfId="4" applyNumberFormat="1" applyFont="1" applyFill="1" applyBorder="1" applyAlignment="1">
      <alignment horizontal="center"/>
    </xf>
    <xf numFmtId="3" fontId="14" fillId="0" borderId="4" xfId="0" applyNumberFormat="1" applyFont="1" applyFill="1" applyBorder="1"/>
    <xf numFmtId="1" fontId="14" fillId="0" borderId="4" xfId="0" applyNumberFormat="1" applyFont="1" applyFill="1" applyBorder="1" applyAlignment="1">
      <alignment horizontal="center" vertical="center" wrapText="1"/>
    </xf>
    <xf numFmtId="4" fontId="14" fillId="0" borderId="4" xfId="0" applyNumberFormat="1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center"/>
    </xf>
    <xf numFmtId="4" fontId="1" fillId="0" borderId="0" xfId="4" applyNumberFormat="1" applyFill="1"/>
    <xf numFmtId="0" fontId="7" fillId="0" borderId="0" xfId="0" applyFont="1" applyFill="1" applyBorder="1" applyAlignment="1">
      <alignment horizontal="center" vertical="center" wrapText="1"/>
    </xf>
    <xf numFmtId="0" fontId="24" fillId="0" borderId="0" xfId="4" applyFont="1" applyFill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12" fillId="0" borderId="0" xfId="0" applyFont="1" applyFill="1" applyAlignment="1">
      <alignment vertical="top"/>
    </xf>
    <xf numFmtId="164" fontId="7" fillId="0" borderId="0" xfId="0" applyNumberFormat="1" applyFont="1" applyFill="1"/>
    <xf numFmtId="0" fontId="7" fillId="0" borderId="4" xfId="0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164" fontId="11" fillId="0" borderId="0" xfId="0" applyNumberFormat="1" applyFont="1" applyFill="1" applyAlignment="1">
      <alignment horizontal="center"/>
    </xf>
    <xf numFmtId="164" fontId="7" fillId="0" borderId="0" xfId="0" applyNumberFormat="1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3" fontId="11" fillId="0" borderId="0" xfId="0" applyNumberFormat="1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textRotation="90" wrapText="1"/>
    </xf>
    <xf numFmtId="0" fontId="19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textRotation="90" wrapText="1"/>
    </xf>
    <xf numFmtId="2" fontId="6" fillId="0" borderId="1" xfId="0" applyNumberFormat="1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5" xfId="0" applyFont="1" applyFill="1" applyBorder="1" applyAlignment="1">
      <alignment horizontal="center" vertical="center" textRotation="90"/>
    </xf>
    <xf numFmtId="0" fontId="6" fillId="0" borderId="1" xfId="0" applyFont="1" applyFill="1" applyBorder="1" applyAlignment="1">
      <alignment horizontal="center" vertical="center" textRotation="90"/>
    </xf>
    <xf numFmtId="0" fontId="1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2" fontId="6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textRotation="90" wrapText="1"/>
    </xf>
    <xf numFmtId="0" fontId="1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3" borderId="0" xfId="0" applyFill="1"/>
    <xf numFmtId="0" fontId="1" fillId="3" borderId="0" xfId="4" applyFill="1"/>
    <xf numFmtId="0" fontId="1" fillId="5" borderId="0" xfId="4" applyFill="1"/>
    <xf numFmtId="0" fontId="7" fillId="0" borderId="0" xfId="1" applyFont="1" applyFill="1"/>
    <xf numFmtId="0" fontId="17" fillId="0" borderId="0" xfId="1" applyFont="1" applyFill="1" applyBorder="1" applyAlignment="1">
      <alignment vertical="top" wrapText="1"/>
    </xf>
    <xf numFmtId="0" fontId="12" fillId="2" borderId="7" xfId="0" applyFont="1" applyFill="1" applyBorder="1" applyAlignment="1">
      <alignment horizontal="center" textRotation="90" wrapText="1"/>
    </xf>
    <xf numFmtId="164" fontId="7" fillId="0" borderId="1" xfId="0" applyNumberFormat="1" applyFont="1" applyBorder="1" applyAlignment="1">
      <alignment horizontal="center" vertical="center"/>
    </xf>
    <xf numFmtId="0" fontId="32" fillId="0" borderId="0" xfId="0" applyFont="1" applyFill="1" applyAlignment="1">
      <alignment vertical="center" wrapText="1"/>
    </xf>
    <xf numFmtId="0" fontId="33" fillId="0" borderId="0" xfId="1" applyFont="1" applyFill="1"/>
    <xf numFmtId="0" fontId="34" fillId="0" borderId="0" xfId="4" applyFont="1" applyFill="1"/>
    <xf numFmtId="14" fontId="35" fillId="0" borderId="0" xfId="0" applyNumberFormat="1" applyFont="1" applyFill="1" applyBorder="1"/>
    <xf numFmtId="0" fontId="17" fillId="0" borderId="0" xfId="1" applyFont="1" applyFill="1" applyBorder="1" applyAlignment="1">
      <alignment horizontal="center" vertical="top" wrapText="1"/>
    </xf>
    <xf numFmtId="0" fontId="0" fillId="6" borderId="0" xfId="0" applyFill="1"/>
    <xf numFmtId="0" fontId="20" fillId="6" borderId="0" xfId="1" applyFont="1" applyFill="1"/>
    <xf numFmtId="0" fontId="1" fillId="6" borderId="0" xfId="4" applyFill="1"/>
    <xf numFmtId="0" fontId="34" fillId="6" borderId="0" xfId="4" applyFont="1" applyFill="1"/>
    <xf numFmtId="0" fontId="24" fillId="6" borderId="0" xfId="4" applyFont="1" applyFill="1"/>
    <xf numFmtId="0" fontId="1" fillId="6" borderId="0" xfId="4" applyFill="1" applyAlignment="1">
      <alignment vertical="top"/>
    </xf>
    <xf numFmtId="0" fontId="14" fillId="6" borderId="0" xfId="0" applyFont="1" applyFill="1"/>
    <xf numFmtId="0" fontId="20" fillId="7" borderId="0" xfId="1" applyFont="1" applyFill="1"/>
    <xf numFmtId="0" fontId="1" fillId="7" borderId="0" xfId="4" applyFill="1"/>
    <xf numFmtId="0" fontId="34" fillId="7" borderId="0" xfId="4" applyFont="1" applyFill="1"/>
    <xf numFmtId="0" fontId="0" fillId="7" borderId="0" xfId="0" applyFill="1"/>
    <xf numFmtId="0" fontId="24" fillId="7" borderId="0" xfId="4" applyFont="1" applyFill="1"/>
    <xf numFmtId="0" fontId="1" fillId="7" borderId="0" xfId="4" applyFill="1" applyAlignment="1">
      <alignment vertical="top"/>
    </xf>
    <xf numFmtId="0" fontId="16" fillId="7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wrapText="1"/>
    </xf>
    <xf numFmtId="2" fontId="27" fillId="7" borderId="1" xfId="0" applyNumberFormat="1" applyFont="1" applyFill="1" applyBorder="1" applyAlignment="1">
      <alignment horizontal="center" vertical="center" wrapText="1"/>
    </xf>
    <xf numFmtId="4" fontId="1" fillId="7" borderId="0" xfId="4" applyNumberFormat="1" applyFill="1"/>
    <xf numFmtId="4" fontId="14" fillId="7" borderId="0" xfId="0" applyNumberFormat="1" applyFont="1" applyFill="1" applyBorder="1" applyAlignment="1">
      <alignment horizontal="center" vertical="center" wrapText="1"/>
    </xf>
    <xf numFmtId="0" fontId="14" fillId="7" borderId="0" xfId="0" applyFont="1" applyFill="1" applyBorder="1" applyAlignment="1">
      <alignment horizontal="center" vertical="center" wrapText="1"/>
    </xf>
    <xf numFmtId="4" fontId="22" fillId="7" borderId="0" xfId="0" applyNumberFormat="1" applyFont="1" applyFill="1" applyBorder="1" applyAlignment="1">
      <alignment horizontal="center" vertical="center"/>
    </xf>
    <xf numFmtId="4" fontId="14" fillId="7" borderId="0" xfId="0" applyNumberFormat="1" applyFont="1" applyFill="1" applyBorder="1" applyAlignment="1">
      <alignment horizontal="center"/>
    </xf>
    <xf numFmtId="4" fontId="14" fillId="7" borderId="0" xfId="0" applyNumberFormat="1" applyFont="1" applyFill="1"/>
    <xf numFmtId="0" fontId="14" fillId="7" borderId="0" xfId="0" applyFont="1" applyFill="1"/>
    <xf numFmtId="0" fontId="20" fillId="2" borderId="1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0" fontId="21" fillId="2" borderId="3" xfId="0" applyFont="1" applyFill="1" applyBorder="1" applyAlignment="1">
      <alignment vertical="center"/>
    </xf>
    <xf numFmtId="0" fontId="21" fillId="2" borderId="8" xfId="0" applyFont="1" applyFill="1" applyBorder="1" applyAlignment="1">
      <alignment vertical="center"/>
    </xf>
    <xf numFmtId="165" fontId="21" fillId="2" borderId="1" xfId="0" applyNumberFormat="1" applyFont="1" applyFill="1" applyBorder="1" applyAlignment="1">
      <alignment horizontal="right"/>
    </xf>
    <xf numFmtId="0" fontId="20" fillId="2" borderId="3" xfId="0" applyFont="1" applyFill="1" applyBorder="1" applyAlignment="1">
      <alignment vertical="center"/>
    </xf>
    <xf numFmtId="0" fontId="20" fillId="2" borderId="1" xfId="2" applyFont="1" applyFill="1" applyBorder="1" applyAlignment="1">
      <alignment vertical="center" wrapText="1"/>
    </xf>
    <xf numFmtId="165" fontId="20" fillId="2" borderId="1" xfId="0" applyNumberFormat="1" applyFont="1" applyFill="1" applyBorder="1" applyAlignment="1">
      <alignment horizontal="right"/>
    </xf>
    <xf numFmtId="4" fontId="20" fillId="2" borderId="1" xfId="0" applyNumberFormat="1" applyFont="1" applyFill="1" applyBorder="1" applyAlignment="1">
      <alignment horizontal="right"/>
    </xf>
    <xf numFmtId="0" fontId="21" fillId="2" borderId="1" xfId="2" applyFont="1" applyFill="1" applyBorder="1" applyAlignment="1">
      <alignment vertical="center" wrapText="1"/>
    </xf>
    <xf numFmtId="0" fontId="7" fillId="0" borderId="1" xfId="2" applyFont="1" applyFill="1" applyBorder="1"/>
    <xf numFmtId="164" fontId="0" fillId="0" borderId="0" xfId="0" applyNumberFormat="1"/>
    <xf numFmtId="164" fontId="36" fillId="0" borderId="1" xfId="0" applyNumberFormat="1" applyFont="1" applyFill="1" applyBorder="1" applyAlignment="1">
      <alignment horizontal="center" vertical="center"/>
    </xf>
    <xf numFmtId="0" fontId="0" fillId="2" borderId="0" xfId="0" applyFill="1"/>
    <xf numFmtId="4" fontId="11" fillId="0" borderId="0" xfId="2" applyNumberFormat="1" applyFont="1" applyFill="1"/>
    <xf numFmtId="0" fontId="37" fillId="0" borderId="1" xfId="3" applyFont="1" applyBorder="1" applyAlignment="1">
      <alignment horizontal="center"/>
    </xf>
    <xf numFmtId="0" fontId="18" fillId="0" borderId="5" xfId="3" applyFont="1" applyBorder="1" applyAlignment="1">
      <alignment horizontal="center"/>
    </xf>
    <xf numFmtId="164" fontId="31" fillId="0" borderId="1" xfId="3" applyNumberFormat="1" applyFont="1" applyBorder="1" applyAlignment="1">
      <alignment horizontal="center"/>
    </xf>
    <xf numFmtId="164" fontId="37" fillId="0" borderId="1" xfId="3" applyNumberFormat="1" applyFont="1" applyBorder="1" applyAlignment="1">
      <alignment horizontal="center"/>
    </xf>
    <xf numFmtId="3" fontId="37" fillId="0" borderId="1" xfId="3" applyNumberFormat="1" applyFont="1" applyBorder="1" applyAlignment="1">
      <alignment horizontal="center"/>
    </xf>
    <xf numFmtId="164" fontId="38" fillId="0" borderId="1" xfId="3" applyNumberFormat="1" applyFont="1" applyBorder="1" applyAlignment="1">
      <alignment horizontal="center"/>
    </xf>
    <xf numFmtId="3" fontId="38" fillId="0" borderId="1" xfId="3" applyNumberFormat="1" applyFont="1" applyBorder="1" applyAlignment="1">
      <alignment horizontal="center"/>
    </xf>
    <xf numFmtId="0" fontId="0" fillId="0" borderId="4" xfId="0" applyFill="1" applyBorder="1"/>
    <xf numFmtId="0" fontId="7" fillId="0" borderId="4" xfId="0" applyFont="1" applyFill="1" applyBorder="1"/>
    <xf numFmtId="0" fontId="7" fillId="0" borderId="4" xfId="0" applyFont="1" applyFill="1" applyBorder="1" applyAlignment="1">
      <alignment horizontal="center"/>
    </xf>
    <xf numFmtId="0" fontId="20" fillId="0" borderId="9" xfId="1" applyFont="1" applyFill="1" applyBorder="1"/>
    <xf numFmtId="0" fontId="7" fillId="0" borderId="9" xfId="1" applyFont="1" applyFill="1" applyBorder="1"/>
    <xf numFmtId="0" fontId="5" fillId="0" borderId="0" xfId="2" applyFill="1"/>
    <xf numFmtId="0" fontId="17" fillId="0" borderId="0" xfId="2" applyFont="1" applyFill="1" applyAlignment="1">
      <alignment horizontal="center" vertical="top"/>
    </xf>
    <xf numFmtId="0" fontId="5" fillId="0" borderId="0" xfId="2" applyFill="1" applyAlignment="1">
      <alignment horizontal="center"/>
    </xf>
    <xf numFmtId="0" fontId="39" fillId="0" borderId="0" xfId="2" applyFont="1" applyFill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5" fillId="0" borderId="1" xfId="2" applyFill="1" applyBorder="1"/>
    <xf numFmtId="0" fontId="12" fillId="0" borderId="1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left" vertical="center" wrapText="1"/>
    </xf>
    <xf numFmtId="3" fontId="12" fillId="0" borderId="1" xfId="2" applyNumberFormat="1" applyFont="1" applyFill="1" applyBorder="1" applyAlignment="1">
      <alignment horizontal="center" vertical="center" wrapText="1"/>
    </xf>
    <xf numFmtId="3" fontId="12" fillId="0" borderId="1" xfId="2" applyNumberFormat="1" applyFont="1" applyFill="1" applyBorder="1" applyAlignment="1" applyProtection="1">
      <alignment horizontal="center" vertical="center" wrapText="1"/>
    </xf>
    <xf numFmtId="0" fontId="12" fillId="0" borderId="1" xfId="2" applyFont="1" applyFill="1" applyBorder="1" applyAlignment="1">
      <alignment vertical="center" wrapText="1"/>
    </xf>
    <xf numFmtId="164" fontId="12" fillId="0" borderId="1" xfId="2" applyNumberFormat="1" applyFont="1" applyFill="1" applyBorder="1" applyAlignment="1">
      <alignment horizontal="center" vertical="center" wrapText="1"/>
    </xf>
    <xf numFmtId="164" fontId="12" fillId="0" borderId="1" xfId="2" applyNumberFormat="1" applyFont="1" applyFill="1" applyBorder="1" applyAlignment="1" applyProtection="1">
      <alignment horizontal="center" vertical="center" wrapText="1"/>
    </xf>
    <xf numFmtId="0" fontId="0" fillId="0" borderId="4" xfId="0" applyBorder="1"/>
    <xf numFmtId="164" fontId="21" fillId="2" borderId="1" xfId="0" applyNumberFormat="1" applyFont="1" applyFill="1" applyBorder="1" applyAlignment="1">
      <alignment horizontal="right"/>
    </xf>
    <xf numFmtId="164" fontId="20" fillId="2" borderId="1" xfId="0" applyNumberFormat="1" applyFont="1" applyFill="1" applyBorder="1" applyAlignment="1">
      <alignment horizontal="right"/>
    </xf>
    <xf numFmtId="164" fontId="11" fillId="0" borderId="1" xfId="0" applyNumberFormat="1" applyFont="1" applyFill="1" applyBorder="1"/>
    <xf numFmtId="4" fontId="11" fillId="0" borderId="1" xfId="0" applyNumberFormat="1" applyFont="1" applyFill="1" applyBorder="1"/>
    <xf numFmtId="4" fontId="21" fillId="2" borderId="1" xfId="0" applyNumberFormat="1" applyFont="1" applyFill="1" applyBorder="1" applyAlignment="1">
      <alignment horizontal="right"/>
    </xf>
    <xf numFmtId="166" fontId="21" fillId="2" borderId="1" xfId="0" applyNumberFormat="1" applyFont="1" applyFill="1" applyBorder="1" applyAlignment="1">
      <alignment horizontal="right"/>
    </xf>
    <xf numFmtId="166" fontId="20" fillId="2" borderId="1" xfId="0" applyNumberFormat="1" applyFont="1" applyFill="1" applyBorder="1" applyAlignment="1">
      <alignment horizontal="right"/>
    </xf>
    <xf numFmtId="166" fontId="20" fillId="2" borderId="1" xfId="0" applyNumberFormat="1" applyFont="1" applyFill="1" applyBorder="1"/>
    <xf numFmtId="166" fontId="11" fillId="0" borderId="1" xfId="0" applyNumberFormat="1" applyFont="1" applyFill="1" applyBorder="1"/>
    <xf numFmtId="164" fontId="30" fillId="8" borderId="10" xfId="0" applyNumberFormat="1" applyFont="1" applyFill="1" applyBorder="1" applyAlignment="1">
      <alignment horizontal="right" vertical="center"/>
    </xf>
    <xf numFmtId="164" fontId="0" fillId="0" borderId="0" xfId="0" applyNumberFormat="1" applyBorder="1"/>
    <xf numFmtId="0" fontId="12" fillId="0" borderId="0" xfId="2" applyFont="1" applyFill="1" applyBorder="1" applyAlignment="1">
      <alignment horizontal="center" vertical="top" wrapText="1"/>
    </xf>
    <xf numFmtId="0" fontId="10" fillId="0" borderId="1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166" fontId="12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14" fontId="10" fillId="0" borderId="9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2" fontId="10" fillId="0" borderId="6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166" fontId="12" fillId="0" borderId="1" xfId="1" applyNumberFormat="1" applyFont="1" applyFill="1" applyBorder="1" applyAlignment="1">
      <alignment horizontal="center" vertical="center" wrapText="1"/>
    </xf>
    <xf numFmtId="164" fontId="12" fillId="0" borderId="5" xfId="0" applyNumberFormat="1" applyFont="1" applyFill="1" applyBorder="1" applyAlignment="1">
      <alignment horizontal="center" vertical="center" wrapText="1"/>
    </xf>
    <xf numFmtId="164" fontId="12" fillId="0" borderId="5" xfId="0" applyNumberFormat="1" applyFont="1" applyFill="1" applyBorder="1" applyAlignment="1">
      <alignment horizontal="center" vertical="center"/>
    </xf>
    <xf numFmtId="2" fontId="12" fillId="0" borderId="2" xfId="0" applyNumberFormat="1" applyFont="1" applyFill="1" applyBorder="1" applyAlignment="1">
      <alignment horizontal="center" vertical="center"/>
    </xf>
    <xf numFmtId="49" fontId="12" fillId="0" borderId="1" xfId="2" applyNumberFormat="1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/>
    </xf>
    <xf numFmtId="14" fontId="10" fillId="0" borderId="5" xfId="0" applyNumberFormat="1" applyFont="1" applyFill="1" applyBorder="1" applyAlignment="1">
      <alignment horizontal="center" vertical="center"/>
    </xf>
    <xf numFmtId="14" fontId="12" fillId="0" borderId="5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/>
    </xf>
    <xf numFmtId="2" fontId="12" fillId="0" borderId="7" xfId="0" applyNumberFormat="1" applyFont="1" applyFill="1" applyBorder="1" applyAlignment="1">
      <alignment horizontal="center" vertical="center" wrapText="1"/>
    </xf>
    <xf numFmtId="2" fontId="10" fillId="0" borderId="5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left" vertical="center"/>
    </xf>
    <xf numFmtId="3" fontId="14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vertical="center"/>
    </xf>
    <xf numFmtId="4" fontId="40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26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2" fontId="7" fillId="0" borderId="0" xfId="0" applyNumberFormat="1" applyFont="1" applyFill="1" applyBorder="1"/>
    <xf numFmtId="0" fontId="32" fillId="0" borderId="4" xfId="0" applyFont="1" applyFill="1" applyBorder="1" applyAlignment="1">
      <alignment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32" fillId="0" borderId="0" xfId="3" applyFont="1"/>
    <xf numFmtId="0" fontId="18" fillId="0" borderId="0" xfId="3" applyFont="1"/>
    <xf numFmtId="0" fontId="18" fillId="0" borderId="1" xfId="3" applyFont="1" applyBorder="1" applyAlignment="1">
      <alignment horizontal="center" wrapText="1"/>
    </xf>
    <xf numFmtId="0" fontId="18" fillId="0" borderId="1" xfId="3" applyFont="1" applyBorder="1" applyAlignment="1">
      <alignment horizontal="center"/>
    </xf>
    <xf numFmtId="0" fontId="10" fillId="0" borderId="0" xfId="1" applyFont="1" applyFill="1"/>
    <xf numFmtId="0" fontId="10" fillId="0" borderId="0" xfId="1" applyFont="1" applyFill="1" applyAlignment="1">
      <alignment vertical="top"/>
    </xf>
    <xf numFmtId="0" fontId="12" fillId="0" borderId="0" xfId="1" applyFont="1" applyFill="1"/>
    <xf numFmtId="0" fontId="26" fillId="0" borderId="9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0" fillId="0" borderId="1" xfId="1" applyFont="1" applyFill="1" applyBorder="1"/>
    <xf numFmtId="0" fontId="12" fillId="0" borderId="1" xfId="1" applyFont="1" applyFill="1" applyBorder="1" applyAlignment="1">
      <alignment horizontal="left" vertical="center" wrapText="1"/>
    </xf>
    <xf numFmtId="164" fontId="12" fillId="0" borderId="1" xfId="1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164" fontId="14" fillId="0" borderId="1" xfId="1" applyNumberFormat="1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 wrapText="1"/>
    </xf>
    <xf numFmtId="166" fontId="10" fillId="0" borderId="1" xfId="1" applyNumberFormat="1" applyFont="1" applyFill="1" applyBorder="1" applyAlignment="1">
      <alignment horizontal="center" vertical="center"/>
    </xf>
    <xf numFmtId="164" fontId="10" fillId="0" borderId="7" xfId="1" applyNumberFormat="1" applyFont="1" applyFill="1" applyBorder="1" applyAlignment="1">
      <alignment vertical="center" wrapText="1"/>
    </xf>
    <xf numFmtId="0" fontId="10" fillId="0" borderId="12" xfId="1" applyFont="1" applyFill="1" applyBorder="1" applyAlignment="1">
      <alignment vertical="center" wrapText="1"/>
    </xf>
    <xf numFmtId="0" fontId="26" fillId="0" borderId="13" xfId="0" applyFont="1" applyFill="1" applyBorder="1" applyAlignment="1">
      <alignment vertical="center" wrapText="1"/>
    </xf>
    <xf numFmtId="0" fontId="10" fillId="0" borderId="1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vertical="center" wrapText="1"/>
    </xf>
    <xf numFmtId="0" fontId="26" fillId="0" borderId="14" xfId="0" applyFont="1" applyFill="1" applyBorder="1" applyAlignment="1">
      <alignment vertical="center" wrapText="1"/>
    </xf>
    <xf numFmtId="164" fontId="12" fillId="0" borderId="0" xfId="0" applyNumberFormat="1" applyFont="1" applyAlignment="1">
      <alignment horizontal="center"/>
    </xf>
    <xf numFmtId="164" fontId="12" fillId="0" borderId="5" xfId="1" applyNumberFormat="1" applyFont="1" applyFill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0" fillId="0" borderId="11" xfId="1" applyFont="1" applyFill="1" applyBorder="1" applyAlignment="1">
      <alignment vertical="center" wrapText="1"/>
    </xf>
    <xf numFmtId="0" fontId="10" fillId="0" borderId="4" xfId="1" applyFont="1" applyFill="1" applyBorder="1" applyAlignment="1">
      <alignment vertical="center" wrapText="1"/>
    </xf>
    <xf numFmtId="0" fontId="26" fillId="0" borderId="15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3" fontId="42" fillId="8" borderId="5" xfId="0" applyNumberFormat="1" applyFont="1" applyFill="1" applyBorder="1" applyAlignment="1">
      <alignment horizontal="center" vertical="center" textRotation="90" wrapText="1"/>
    </xf>
    <xf numFmtId="0" fontId="42" fillId="8" borderId="5" xfId="0" applyFont="1" applyFill="1" applyBorder="1" applyAlignment="1">
      <alignment horizontal="center" vertical="center" textRotation="90" wrapText="1"/>
    </xf>
    <xf numFmtId="0" fontId="42" fillId="8" borderId="5" xfId="0" applyFont="1" applyFill="1" applyBorder="1" applyAlignment="1">
      <alignment horizontal="center" vertical="center" wrapText="1"/>
    </xf>
    <xf numFmtId="0" fontId="42" fillId="8" borderId="1" xfId="0" applyFont="1" applyFill="1" applyBorder="1" applyAlignment="1">
      <alignment horizontal="center" vertical="center" wrapText="1"/>
    </xf>
    <xf numFmtId="3" fontId="42" fillId="8" borderId="1" xfId="0" applyNumberFormat="1" applyFont="1" applyFill="1" applyBorder="1" applyAlignment="1">
      <alignment horizontal="center" vertical="center" wrapText="1"/>
    </xf>
    <xf numFmtId="164" fontId="42" fillId="8" borderId="1" xfId="0" applyNumberFormat="1" applyFont="1" applyFill="1" applyBorder="1" applyAlignment="1">
      <alignment horizontal="center" vertical="center" wrapText="1"/>
    </xf>
    <xf numFmtId="0" fontId="42" fillId="8" borderId="2" xfId="0" applyFont="1" applyFill="1" applyBorder="1" applyAlignment="1">
      <alignment horizontal="center" vertical="center" wrapText="1"/>
    </xf>
    <xf numFmtId="3" fontId="42" fillId="8" borderId="2" xfId="0" applyNumberFormat="1" applyFont="1" applyFill="1" applyBorder="1" applyAlignment="1">
      <alignment horizontal="center" vertical="center" wrapText="1"/>
    </xf>
    <xf numFmtId="0" fontId="42" fillId="8" borderId="1" xfId="0" applyFont="1" applyFill="1" applyBorder="1" applyAlignment="1">
      <alignment horizontal="center" vertical="center"/>
    </xf>
    <xf numFmtId="4" fontId="43" fillId="8" borderId="1" xfId="0" applyNumberFormat="1" applyFont="1" applyFill="1" applyBorder="1" applyAlignment="1">
      <alignment horizontal="center" vertical="center"/>
    </xf>
    <xf numFmtId="3" fontId="43" fillId="8" borderId="1" xfId="0" applyNumberFormat="1" applyFont="1" applyFill="1" applyBorder="1" applyAlignment="1">
      <alignment horizontal="center" vertical="center"/>
    </xf>
    <xf numFmtId="164" fontId="43" fillId="8" borderId="1" xfId="0" applyNumberFormat="1" applyFont="1" applyFill="1" applyBorder="1" applyAlignment="1">
      <alignment horizontal="right" vertical="center"/>
    </xf>
    <xf numFmtId="0" fontId="42" fillId="8" borderId="1" xfId="2" applyFont="1" applyFill="1" applyBorder="1" applyAlignment="1">
      <alignment vertical="center" wrapText="1"/>
    </xf>
    <xf numFmtId="14" fontId="42" fillId="8" borderId="1" xfId="2" applyNumberFormat="1" applyFont="1" applyFill="1" applyBorder="1" applyAlignment="1">
      <alignment horizontal="center" vertical="center" wrapText="1"/>
    </xf>
    <xf numFmtId="49" fontId="42" fillId="8" borderId="1" xfId="0" applyNumberFormat="1" applyFont="1" applyFill="1" applyBorder="1" applyAlignment="1">
      <alignment horizontal="center" vertical="center"/>
    </xf>
    <xf numFmtId="164" fontId="42" fillId="8" borderId="1" xfId="0" applyNumberFormat="1" applyFont="1" applyFill="1" applyBorder="1" applyAlignment="1">
      <alignment horizontal="right" vertical="center" wrapText="1"/>
    </xf>
    <xf numFmtId="3" fontId="12" fillId="8" borderId="1" xfId="0" applyNumberFormat="1" applyFont="1" applyFill="1" applyBorder="1" applyAlignment="1">
      <alignment horizontal="center" vertical="center"/>
    </xf>
    <xf numFmtId="164" fontId="12" fillId="8" borderId="1" xfId="0" applyNumberFormat="1" applyFont="1" applyFill="1" applyBorder="1" applyAlignment="1">
      <alignment horizontal="right" vertical="center" wrapText="1"/>
    </xf>
    <xf numFmtId="164" fontId="42" fillId="8" borderId="1" xfId="0" applyNumberFormat="1" applyFont="1" applyFill="1" applyBorder="1" applyAlignment="1">
      <alignment horizontal="right" vertical="center"/>
    </xf>
    <xf numFmtId="0" fontId="12" fillId="8" borderId="1" xfId="0" applyFont="1" applyFill="1" applyBorder="1" applyAlignment="1">
      <alignment horizontal="center" vertical="center"/>
    </xf>
    <xf numFmtId="0" fontId="12" fillId="8" borderId="1" xfId="2" applyFont="1" applyFill="1" applyBorder="1" applyAlignment="1">
      <alignment vertical="center" wrapText="1"/>
    </xf>
    <xf numFmtId="14" fontId="12" fillId="8" borderId="1" xfId="2" applyNumberFormat="1" applyFont="1" applyFill="1" applyBorder="1" applyAlignment="1">
      <alignment horizontal="center" vertical="center" wrapText="1"/>
    </xf>
    <xf numFmtId="3" fontId="12" fillId="8" borderId="1" xfId="0" applyNumberFormat="1" applyFont="1" applyFill="1" applyBorder="1" applyAlignment="1">
      <alignment horizontal="center" vertical="center" wrapText="1"/>
    </xf>
    <xf numFmtId="0" fontId="42" fillId="8" borderId="1" xfId="2" applyFont="1" applyFill="1" applyBorder="1" applyAlignment="1">
      <alignment horizontal="center" vertical="center" wrapText="1"/>
    </xf>
    <xf numFmtId="0" fontId="43" fillId="8" borderId="3" xfId="0" applyFont="1" applyFill="1" applyBorder="1" applyAlignment="1">
      <alignment vertical="center"/>
    </xf>
    <xf numFmtId="0" fontId="43" fillId="8" borderId="8" xfId="0" applyFont="1" applyFill="1" applyBorder="1" applyAlignment="1">
      <alignment vertical="center"/>
    </xf>
    <xf numFmtId="0" fontId="43" fillId="8" borderId="1" xfId="0" applyFont="1" applyFill="1" applyBorder="1" applyAlignment="1">
      <alignment horizontal="center" vertical="center"/>
    </xf>
    <xf numFmtId="0" fontId="42" fillId="8" borderId="3" xfId="0" applyFont="1" applyFill="1" applyBorder="1" applyAlignment="1">
      <alignment horizontal="center" vertical="center"/>
    </xf>
    <xf numFmtId="0" fontId="42" fillId="8" borderId="1" xfId="2" applyFont="1" applyFill="1" applyBorder="1" applyAlignment="1">
      <alignment horizontal="left" vertical="center" wrapText="1"/>
    </xf>
    <xf numFmtId="3" fontId="42" fillId="8" borderId="1" xfId="0" applyNumberFormat="1" applyFont="1" applyFill="1" applyBorder="1" applyAlignment="1">
      <alignment horizontal="center" vertical="center"/>
    </xf>
    <xf numFmtId="0" fontId="14" fillId="8" borderId="1" xfId="3" applyFont="1" applyFill="1" applyBorder="1" applyAlignment="1">
      <alignment horizontal="center" vertical="center" wrapText="1"/>
    </xf>
    <xf numFmtId="14" fontId="43" fillId="8" borderId="1" xfId="0" applyNumberFormat="1" applyFont="1" applyFill="1" applyBorder="1" applyAlignment="1">
      <alignment horizontal="center" vertical="center"/>
    </xf>
    <xf numFmtId="49" fontId="43" fillId="8" borderId="1" xfId="0" applyNumberFormat="1" applyFont="1" applyFill="1" applyBorder="1" applyAlignment="1">
      <alignment horizontal="center" vertical="center"/>
    </xf>
    <xf numFmtId="3" fontId="14" fillId="8" borderId="1" xfId="0" applyNumberFormat="1" applyFont="1" applyFill="1" applyBorder="1" applyAlignment="1">
      <alignment horizontal="center" vertical="center" wrapText="1"/>
    </xf>
    <xf numFmtId="164" fontId="14" fillId="8" borderId="1" xfId="0" applyNumberFormat="1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/>
    </xf>
    <xf numFmtId="3" fontId="14" fillId="2" borderId="1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/>
    <xf numFmtId="166" fontId="12" fillId="2" borderId="0" xfId="0" applyNumberFormat="1" applyFont="1" applyFill="1"/>
    <xf numFmtId="164" fontId="12" fillId="2" borderId="0" xfId="0" applyNumberFormat="1" applyFont="1" applyFill="1"/>
    <xf numFmtId="0" fontId="12" fillId="2" borderId="4" xfId="0" applyFont="1" applyFill="1" applyBorder="1"/>
    <xf numFmtId="164" fontId="12" fillId="2" borderId="4" xfId="0" applyNumberFormat="1" applyFont="1" applyFill="1" applyBorder="1"/>
    <xf numFmtId="0" fontId="12" fillId="0" borderId="0" xfId="2" applyFont="1" applyFill="1" applyBorder="1" applyAlignment="1">
      <alignment horizontal="center" vertical="top" wrapText="1"/>
    </xf>
    <xf numFmtId="0" fontId="12" fillId="0" borderId="3" xfId="2" applyFont="1" applyFill="1" applyBorder="1" applyAlignment="1">
      <alignment horizontal="left" vertical="center" wrapText="1"/>
    </xf>
    <xf numFmtId="0" fontId="12" fillId="0" borderId="9" xfId="2" applyFont="1" applyFill="1" applyBorder="1" applyAlignment="1">
      <alignment horizontal="left" vertical="center" wrapText="1"/>
    </xf>
    <xf numFmtId="0" fontId="12" fillId="0" borderId="8" xfId="2" applyFont="1" applyFill="1" applyBorder="1" applyAlignment="1">
      <alignment horizontal="left" vertical="center" wrapText="1"/>
    </xf>
    <xf numFmtId="0" fontId="12" fillId="0" borderId="3" xfId="2" applyFont="1" applyFill="1" applyBorder="1" applyAlignment="1">
      <alignment horizontal="center" vertical="center" wrapText="1"/>
    </xf>
    <xf numFmtId="0" fontId="12" fillId="0" borderId="9" xfId="2" applyFont="1" applyFill="1" applyBorder="1" applyAlignment="1">
      <alignment horizontal="center" vertical="center" wrapText="1"/>
    </xf>
    <xf numFmtId="0" fontId="12" fillId="0" borderId="8" xfId="2" applyFont="1" applyFill="1" applyBorder="1" applyAlignment="1">
      <alignment horizontal="center" vertical="center" wrapText="1"/>
    </xf>
    <xf numFmtId="0" fontId="12" fillId="0" borderId="0" xfId="2" applyFont="1" applyFill="1" applyAlignment="1">
      <alignment horizontal="center" vertical="top" wrapText="1"/>
    </xf>
    <xf numFmtId="0" fontId="12" fillId="0" borderId="1" xfId="2" applyFont="1" applyFill="1" applyBorder="1" applyAlignment="1">
      <alignment horizontal="center" vertical="center" wrapText="1"/>
    </xf>
    <xf numFmtId="0" fontId="22" fillId="0" borderId="7" xfId="1" applyFont="1" applyFill="1" applyBorder="1" applyAlignment="1">
      <alignment horizontal="center" vertical="center"/>
    </xf>
    <xf numFmtId="0" fontId="22" fillId="0" borderId="12" xfId="1" applyFont="1" applyFill="1" applyBorder="1" applyAlignment="1">
      <alignment horizontal="center" vertical="center"/>
    </xf>
    <xf numFmtId="0" fontId="22" fillId="0" borderId="13" xfId="1" applyFont="1" applyFill="1" applyBorder="1" applyAlignment="1">
      <alignment horizontal="center" vertical="center"/>
    </xf>
    <xf numFmtId="0" fontId="22" fillId="0" borderId="10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22" fillId="0" borderId="14" xfId="1" applyFont="1" applyFill="1" applyBorder="1" applyAlignment="1">
      <alignment horizontal="center" vertical="center"/>
    </xf>
    <xf numFmtId="0" fontId="22" fillId="0" borderId="11" xfId="1" applyFont="1" applyFill="1" applyBorder="1" applyAlignment="1">
      <alignment horizontal="center" vertical="center"/>
    </xf>
    <xf numFmtId="0" fontId="22" fillId="0" borderId="4" xfId="1" applyFont="1" applyFill="1" applyBorder="1" applyAlignment="1">
      <alignment horizontal="center" vertical="center"/>
    </xf>
    <xf numFmtId="0" fontId="22" fillId="0" borderId="15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textRotation="90"/>
    </xf>
    <xf numFmtId="0" fontId="10" fillId="0" borderId="6" xfId="1" applyFont="1" applyFill="1" applyBorder="1" applyAlignment="1">
      <alignment horizontal="center" vertical="center" textRotation="90"/>
    </xf>
    <xf numFmtId="0" fontId="12" fillId="0" borderId="2" xfId="0" applyFont="1" applyFill="1" applyBorder="1" applyAlignment="1">
      <alignment horizontal="center" vertical="center" textRotation="90"/>
    </xf>
    <xf numFmtId="164" fontId="14" fillId="0" borderId="1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textRotation="90"/>
    </xf>
    <xf numFmtId="0" fontId="14" fillId="0" borderId="1" xfId="1" applyFont="1" applyFill="1" applyBorder="1" applyAlignment="1">
      <alignment horizontal="left" vertical="center" wrapText="1"/>
    </xf>
    <xf numFmtId="0" fontId="10" fillId="0" borderId="5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2" fillId="0" borderId="5" xfId="1" applyNumberFormat="1" applyFont="1" applyFill="1" applyBorder="1" applyAlignment="1">
      <alignment horizontal="center" vertical="center" wrapText="1"/>
    </xf>
    <xf numFmtId="164" fontId="12" fillId="0" borderId="6" xfId="1" applyNumberFormat="1" applyFont="1" applyFill="1" applyBorder="1" applyAlignment="1">
      <alignment horizontal="center" vertical="center" wrapText="1"/>
    </xf>
    <xf numFmtId="164" fontId="12" fillId="0" borderId="2" xfId="1" applyNumberFormat="1" applyFont="1" applyFill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left" vertical="center" textRotation="90" wrapText="1"/>
    </xf>
    <xf numFmtId="0" fontId="10" fillId="0" borderId="2" xfId="1" applyFont="1" applyFill="1" applyBorder="1" applyAlignment="1">
      <alignment horizontal="left" vertical="center" textRotation="90" wrapText="1"/>
    </xf>
    <xf numFmtId="0" fontId="12" fillId="0" borderId="0" xfId="1" applyFont="1" applyFill="1" applyBorder="1" applyAlignment="1">
      <alignment horizontal="center" vertical="top" wrapText="1"/>
    </xf>
    <xf numFmtId="0" fontId="26" fillId="0" borderId="0" xfId="0" applyFont="1" applyAlignment="1">
      <alignment horizontal="center"/>
    </xf>
    <xf numFmtId="164" fontId="14" fillId="0" borderId="5" xfId="1" applyNumberFormat="1" applyFont="1" applyFill="1" applyBorder="1" applyAlignment="1">
      <alignment horizontal="center" vertical="center"/>
    </xf>
    <xf numFmtId="164" fontId="14" fillId="0" borderId="2" xfId="1" applyNumberFormat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left" vertical="center" wrapText="1"/>
    </xf>
    <xf numFmtId="0" fontId="12" fillId="0" borderId="9" xfId="1" applyFont="1" applyFill="1" applyBorder="1" applyAlignment="1">
      <alignment horizontal="left" vertical="center" wrapText="1"/>
    </xf>
    <xf numFmtId="0" fontId="12" fillId="0" borderId="8" xfId="1" applyFont="1" applyFill="1" applyBorder="1" applyAlignment="1">
      <alignment horizontal="left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3" fontId="12" fillId="0" borderId="5" xfId="2" applyNumberFormat="1" applyFont="1" applyFill="1" applyBorder="1" applyAlignment="1" applyProtection="1">
      <alignment horizontal="center" vertical="center" wrapText="1"/>
    </xf>
    <xf numFmtId="3" fontId="12" fillId="0" borderId="6" xfId="2" applyNumberFormat="1" applyFont="1" applyFill="1" applyBorder="1" applyAlignment="1" applyProtection="1">
      <alignment horizontal="center" vertical="center" wrapText="1"/>
    </xf>
    <xf numFmtId="3" fontId="12" fillId="0" borderId="2" xfId="2" applyNumberFormat="1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2" fontId="27" fillId="7" borderId="1" xfId="0" applyNumberFormat="1" applyFont="1" applyFill="1" applyBorder="1" applyAlignment="1">
      <alignment horizontal="center" textRotation="90" wrapText="1"/>
    </xf>
    <xf numFmtId="0" fontId="28" fillId="7" borderId="1" xfId="0" applyFont="1" applyFill="1" applyBorder="1" applyAlignment="1">
      <alignment horizontal="center" textRotation="90" wrapText="1"/>
    </xf>
    <xf numFmtId="0" fontId="12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5" xfId="4" applyFont="1" applyFill="1" applyBorder="1" applyAlignment="1">
      <alignment horizontal="center" textRotation="90" wrapText="1"/>
    </xf>
    <xf numFmtId="0" fontId="26" fillId="0" borderId="6" xfId="4" applyFont="1" applyFill="1" applyBorder="1" applyAlignment="1">
      <alignment wrapText="1"/>
    </xf>
    <xf numFmtId="0" fontId="26" fillId="0" borderId="2" xfId="4" applyFont="1" applyFill="1" applyBorder="1" applyAlignment="1">
      <alignment wrapText="1"/>
    </xf>
    <xf numFmtId="0" fontId="23" fillId="0" borderId="4" xfId="4" applyFont="1" applyFill="1" applyBorder="1" applyAlignment="1">
      <alignment horizontal="center" vertical="top" wrapText="1"/>
    </xf>
    <xf numFmtId="0" fontId="12" fillId="0" borderId="6" xfId="4" applyFont="1" applyFill="1" applyBorder="1" applyAlignment="1">
      <alignment horizontal="center" textRotation="90" wrapText="1"/>
    </xf>
    <xf numFmtId="0" fontId="12" fillId="0" borderId="2" xfId="4" applyFont="1" applyFill="1" applyBorder="1" applyAlignment="1">
      <alignment horizontal="center" textRotation="90" wrapText="1"/>
    </xf>
    <xf numFmtId="0" fontId="12" fillId="0" borderId="5" xfId="4" applyFont="1" applyFill="1" applyBorder="1" applyAlignment="1">
      <alignment horizontal="center" textRotation="90"/>
    </xf>
    <xf numFmtId="0" fontId="12" fillId="0" borderId="2" xfId="4" applyFont="1" applyFill="1" applyBorder="1" applyAlignment="1">
      <alignment horizontal="center" textRotation="90"/>
    </xf>
    <xf numFmtId="0" fontId="10" fillId="0" borderId="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2" fillId="0" borderId="5" xfId="4" applyFont="1" applyFill="1" applyBorder="1" applyAlignment="1">
      <alignment horizontal="center" vertical="center" wrapText="1"/>
    </xf>
    <xf numFmtId="0" fontId="12" fillId="0" borderId="6" xfId="4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center" vertical="center" wrapText="1"/>
    </xf>
    <xf numFmtId="0" fontId="12" fillId="0" borderId="5" xfId="4" applyFont="1" applyFill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12" fillId="0" borderId="2" xfId="4" applyFont="1" applyFill="1" applyBorder="1" applyAlignment="1">
      <alignment horizontal="center" vertical="center"/>
    </xf>
    <xf numFmtId="0" fontId="12" fillId="0" borderId="6" xfId="4" applyFont="1" applyFill="1" applyBorder="1" applyAlignment="1">
      <alignment horizontal="center" textRotation="90"/>
    </xf>
    <xf numFmtId="0" fontId="12" fillId="0" borderId="0" xfId="4" applyFont="1" applyFill="1" applyAlignment="1">
      <alignment horizontal="center" wrapText="1"/>
    </xf>
    <xf numFmtId="0" fontId="26" fillId="0" borderId="0" xfId="0" applyFont="1" applyFill="1" applyAlignment="1">
      <alignment horizontal="center"/>
    </xf>
    <xf numFmtId="0" fontId="12" fillId="0" borderId="7" xfId="4" applyFont="1" applyFill="1" applyBorder="1" applyAlignment="1">
      <alignment horizontal="center" vertical="center" wrapText="1"/>
    </xf>
    <xf numFmtId="0" fontId="12" fillId="0" borderId="13" xfId="4" applyFont="1" applyFill="1" applyBorder="1" applyAlignment="1">
      <alignment horizontal="center" vertical="center" wrapText="1"/>
    </xf>
    <xf numFmtId="0" fontId="12" fillId="0" borderId="11" xfId="4" applyFont="1" applyFill="1" applyBorder="1" applyAlignment="1">
      <alignment horizontal="center" vertical="center" wrapText="1"/>
    </xf>
    <xf numFmtId="0" fontId="12" fillId="0" borderId="15" xfId="4" applyFont="1" applyFill="1" applyBorder="1" applyAlignment="1">
      <alignment horizontal="center" vertical="center" wrapText="1"/>
    </xf>
    <xf numFmtId="0" fontId="14" fillId="0" borderId="3" xfId="4" applyFont="1" applyFill="1" applyBorder="1" applyAlignment="1">
      <alignment horizontal="left"/>
    </xf>
    <xf numFmtId="0" fontId="14" fillId="0" borderId="8" xfId="4" applyFont="1" applyFill="1" applyBorder="1" applyAlignment="1">
      <alignment horizontal="left"/>
    </xf>
    <xf numFmtId="0" fontId="10" fillId="0" borderId="5" xfId="0" applyFont="1" applyFill="1" applyBorder="1" applyAlignment="1">
      <alignment horizontal="center" textRotation="90" wrapText="1"/>
    </xf>
    <xf numFmtId="0" fontId="10" fillId="0" borderId="2" xfId="0" applyFont="1" applyFill="1" applyBorder="1" applyAlignment="1">
      <alignment horizontal="center" textRotation="90" wrapText="1"/>
    </xf>
    <xf numFmtId="0" fontId="10" fillId="2" borderId="1" xfId="0" applyFont="1" applyFill="1" applyBorder="1" applyAlignment="1">
      <alignment horizontal="center" textRotation="90" wrapText="1"/>
    </xf>
    <xf numFmtId="0" fontId="10" fillId="2" borderId="1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textRotation="90"/>
    </xf>
    <xf numFmtId="0" fontId="10" fillId="2" borderId="6" xfId="0" applyFont="1" applyFill="1" applyBorder="1" applyAlignment="1">
      <alignment horizontal="center" textRotation="90"/>
    </xf>
    <xf numFmtId="0" fontId="26" fillId="2" borderId="6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0" fontId="21" fillId="2" borderId="11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textRotation="90" wrapText="1"/>
    </xf>
    <xf numFmtId="0" fontId="10" fillId="2" borderId="6" xfId="0" applyFont="1" applyFill="1" applyBorder="1" applyAlignment="1">
      <alignment horizontal="center" textRotation="90" wrapText="1"/>
    </xf>
    <xf numFmtId="0" fontId="26" fillId="2" borderId="2" xfId="0" applyFont="1" applyFill="1" applyBorder="1" applyAlignment="1">
      <alignment horizontal="center" wrapText="1"/>
    </xf>
    <xf numFmtId="4" fontId="22" fillId="0" borderId="1" xfId="0" applyNumberFormat="1" applyFont="1" applyFill="1" applyBorder="1" applyAlignment="1">
      <alignment horizontal="left" vertical="center" wrapText="1"/>
    </xf>
    <xf numFmtId="4" fontId="40" fillId="0" borderId="1" xfId="0" applyNumberFormat="1" applyFont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textRotation="90" wrapText="1"/>
    </xf>
    <xf numFmtId="0" fontId="26" fillId="2" borderId="6" xfId="0" applyFont="1" applyFill="1" applyBorder="1" applyAlignment="1">
      <alignment horizontal="center" textRotation="90" wrapText="1"/>
    </xf>
    <xf numFmtId="0" fontId="26" fillId="2" borderId="2" xfId="0" applyFont="1" applyFill="1" applyBorder="1" applyAlignment="1">
      <alignment horizontal="center" textRotation="90"/>
    </xf>
    <xf numFmtId="0" fontId="26" fillId="2" borderId="2" xfId="0" applyFont="1" applyFill="1" applyBorder="1" applyAlignment="1">
      <alignment horizontal="center" textRotation="90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wrapText="1"/>
    </xf>
    <xf numFmtId="0" fontId="14" fillId="0" borderId="9" xfId="0" applyFont="1" applyFill="1" applyBorder="1" applyAlignment="1">
      <alignment horizontal="left" wrapText="1"/>
    </xf>
    <xf numFmtId="0" fontId="26" fillId="0" borderId="9" xfId="0" applyFont="1" applyFill="1" applyBorder="1" applyAlignment="1"/>
    <xf numFmtId="0" fontId="26" fillId="0" borderId="8" xfId="0" applyFont="1" applyFill="1" applyBorder="1" applyAlignment="1"/>
    <xf numFmtId="0" fontId="14" fillId="0" borderId="3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2" fillId="2" borderId="5" xfId="0" applyFont="1" applyFill="1" applyBorder="1" applyAlignment="1">
      <alignment horizontal="center" textRotation="90" wrapText="1"/>
    </xf>
    <xf numFmtId="0" fontId="12" fillId="2" borderId="2" xfId="0" applyFont="1" applyFill="1" applyBorder="1" applyAlignment="1">
      <alignment horizontal="center" textRotation="90" wrapText="1"/>
    </xf>
    <xf numFmtId="0" fontId="12" fillId="2" borderId="3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textRotation="90" wrapText="1"/>
    </xf>
    <xf numFmtId="0" fontId="15" fillId="0" borderId="6" xfId="0" applyFont="1" applyFill="1" applyBorder="1" applyAlignment="1">
      <alignment horizontal="center" textRotation="90" wrapText="1"/>
    </xf>
    <xf numFmtId="0" fontId="15" fillId="0" borderId="2" xfId="0" applyFont="1" applyFill="1" applyBorder="1" applyAlignment="1">
      <alignment horizontal="center" textRotation="90" wrapText="1"/>
    </xf>
    <xf numFmtId="0" fontId="13" fillId="0" borderId="3" xfId="0" applyFont="1" applyFill="1" applyBorder="1" applyAlignment="1">
      <alignment horizontal="left"/>
    </xf>
    <xf numFmtId="0" fontId="13" fillId="0" borderId="9" xfId="0" applyFont="1" applyFill="1" applyBorder="1" applyAlignment="1">
      <alignment horizontal="left"/>
    </xf>
    <xf numFmtId="0" fontId="13" fillId="0" borderId="8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/>
    <xf numFmtId="0" fontId="15" fillId="0" borderId="6" xfId="0" applyFont="1" applyFill="1" applyBorder="1" applyAlignment="1">
      <alignment horizontal="center" vertical="center" textRotation="90" wrapText="1"/>
    </xf>
    <xf numFmtId="0" fontId="15" fillId="0" borderId="2" xfId="0" applyFont="1" applyFill="1" applyBorder="1" applyAlignment="1">
      <alignment horizontal="center" vertical="center" textRotation="90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42" fillId="8" borderId="5" xfId="0" applyFont="1" applyFill="1" applyBorder="1" applyAlignment="1">
      <alignment horizontal="center" vertical="center" wrapText="1"/>
    </xf>
    <xf numFmtId="0" fontId="42" fillId="8" borderId="6" xfId="0" applyFont="1" applyFill="1" applyBorder="1" applyAlignment="1">
      <alignment horizontal="center" vertical="center" wrapText="1"/>
    </xf>
    <xf numFmtId="0" fontId="42" fillId="8" borderId="2" xfId="0" applyFont="1" applyFill="1" applyBorder="1" applyAlignment="1">
      <alignment horizontal="center" vertical="center" wrapText="1"/>
    </xf>
    <xf numFmtId="0" fontId="42" fillId="8" borderId="10" xfId="0" applyFont="1" applyFill="1" applyBorder="1" applyAlignment="1">
      <alignment horizontal="center" vertical="center" wrapText="1"/>
    </xf>
    <xf numFmtId="0" fontId="42" fillId="8" borderId="14" xfId="0" applyFont="1" applyFill="1" applyBorder="1" applyAlignment="1">
      <alignment horizontal="center" vertical="center" wrapText="1"/>
    </xf>
    <xf numFmtId="0" fontId="42" fillId="8" borderId="11" xfId="0" applyFont="1" applyFill="1" applyBorder="1" applyAlignment="1">
      <alignment horizontal="center" vertical="center" wrapText="1"/>
    </xf>
    <xf numFmtId="0" fontId="42" fillId="8" borderId="15" xfId="0" applyFont="1" applyFill="1" applyBorder="1" applyAlignment="1">
      <alignment horizontal="center" vertical="center" wrapText="1"/>
    </xf>
    <xf numFmtId="0" fontId="42" fillId="8" borderId="4" xfId="0" applyFont="1" applyFill="1" applyBorder="1" applyAlignment="1">
      <alignment horizontal="center" vertical="center" wrapText="1"/>
    </xf>
    <xf numFmtId="0" fontId="42" fillId="8" borderId="0" xfId="0" applyFont="1" applyFill="1" applyBorder="1" applyAlignment="1">
      <alignment horizontal="center" vertical="center" wrapText="1"/>
    </xf>
    <xf numFmtId="0" fontId="42" fillId="8" borderId="1" xfId="0" applyFont="1" applyFill="1" applyBorder="1" applyAlignment="1">
      <alignment horizontal="center" vertical="center" wrapText="1"/>
    </xf>
    <xf numFmtId="0" fontId="42" fillId="8" borderId="1" xfId="0" applyFont="1" applyFill="1" applyBorder="1" applyAlignment="1">
      <alignment horizontal="center" vertical="center" textRotation="90" wrapText="1"/>
    </xf>
    <xf numFmtId="0" fontId="42" fillId="8" borderId="5" xfId="0" applyFont="1" applyFill="1" applyBorder="1" applyAlignment="1">
      <alignment horizontal="center" vertical="center" textRotation="90" wrapText="1"/>
    </xf>
    <xf numFmtId="0" fontId="42" fillId="8" borderId="2" xfId="0" applyFont="1" applyFill="1" applyBorder="1" applyAlignment="1">
      <alignment horizontal="center" vertical="center" textRotation="90" wrapText="1"/>
    </xf>
    <xf numFmtId="0" fontId="14" fillId="2" borderId="1" xfId="0" applyFont="1" applyFill="1" applyBorder="1" applyAlignment="1">
      <alignment horizontal="left" vertical="center"/>
    </xf>
    <xf numFmtId="0" fontId="42" fillId="8" borderId="5" xfId="0" applyFont="1" applyFill="1" applyBorder="1" applyAlignment="1">
      <alignment horizontal="center" vertical="center" textRotation="90"/>
    </xf>
    <xf numFmtId="0" fontId="42" fillId="8" borderId="2" xfId="0" applyFont="1" applyFill="1" applyBorder="1" applyAlignment="1">
      <alignment horizontal="center" vertical="center" textRotation="90"/>
    </xf>
    <xf numFmtId="4" fontId="43" fillId="8" borderId="3" xfId="0" applyNumberFormat="1" applyFont="1" applyFill="1" applyBorder="1" applyAlignment="1">
      <alignment horizontal="left" vertical="center"/>
    </xf>
    <xf numFmtId="4" fontId="43" fillId="8" borderId="8" xfId="0" applyNumberFormat="1" applyFont="1" applyFill="1" applyBorder="1" applyAlignment="1">
      <alignment horizontal="left" vertical="center"/>
    </xf>
    <xf numFmtId="3" fontId="42" fillId="8" borderId="2" xfId="0" applyNumberFormat="1" applyFont="1" applyFill="1" applyBorder="1" applyAlignment="1">
      <alignment horizontal="center" vertical="center" wrapText="1"/>
    </xf>
    <xf numFmtId="0" fontId="42" fillId="8" borderId="6" xfId="0" applyFont="1" applyFill="1" applyBorder="1" applyAlignment="1">
      <alignment horizontal="center" vertical="center" textRotation="90" wrapText="1"/>
    </xf>
    <xf numFmtId="3" fontId="42" fillId="8" borderId="2" xfId="0" applyNumberFormat="1" applyFont="1" applyFill="1" applyBorder="1" applyAlignment="1">
      <alignment horizontal="center" vertical="center" textRotation="90" wrapText="1"/>
    </xf>
    <xf numFmtId="3" fontId="42" fillId="8" borderId="1" xfId="0" applyNumberFormat="1" applyFont="1" applyFill="1" applyBorder="1" applyAlignment="1">
      <alignment horizontal="center" vertical="center" textRotation="90" wrapText="1"/>
    </xf>
    <xf numFmtId="164" fontId="42" fillId="8" borderId="2" xfId="0" applyNumberFormat="1" applyFont="1" applyFill="1" applyBorder="1" applyAlignment="1">
      <alignment horizontal="center" vertical="center" textRotation="90" wrapText="1"/>
    </xf>
    <xf numFmtId="164" fontId="42" fillId="8" borderId="1" xfId="0" applyNumberFormat="1" applyFont="1" applyFill="1" applyBorder="1" applyAlignment="1">
      <alignment horizontal="center" vertical="center" textRotation="90" wrapText="1"/>
    </xf>
    <xf numFmtId="3" fontId="42" fillId="8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left"/>
    </xf>
    <xf numFmtId="0" fontId="20" fillId="2" borderId="3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textRotation="90" wrapText="1"/>
    </xf>
    <xf numFmtId="0" fontId="20" fillId="2" borderId="1" xfId="0" applyFont="1" applyFill="1" applyBorder="1" applyAlignment="1">
      <alignment vertical="center" wrapText="1"/>
    </xf>
    <xf numFmtId="0" fontId="32" fillId="0" borderId="0" xfId="0" applyFont="1" applyFill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41" fillId="0" borderId="0" xfId="0" applyFont="1" applyFill="1" applyAlignment="1">
      <alignment horizontal="center" vertical="center" wrapText="1"/>
    </xf>
    <xf numFmtId="0" fontId="18" fillId="0" borderId="3" xfId="3" applyFont="1" applyBorder="1" applyAlignment="1">
      <alignment horizontal="center"/>
    </xf>
    <xf numFmtId="0" fontId="18" fillId="0" borderId="8" xfId="3" applyFont="1" applyBorder="1" applyAlignment="1">
      <alignment horizontal="center"/>
    </xf>
    <xf numFmtId="0" fontId="17" fillId="0" borderId="0" xfId="1" applyFont="1" applyFill="1" applyBorder="1" applyAlignment="1">
      <alignment horizontal="center" vertical="top" wrapText="1"/>
    </xf>
    <xf numFmtId="0" fontId="18" fillId="0" borderId="0" xfId="3" applyFont="1" applyAlignment="1">
      <alignment horizontal="center" vertical="center" wrapText="1"/>
    </xf>
    <xf numFmtId="0" fontId="32" fillId="0" borderId="0" xfId="3" applyFont="1" applyAlignment="1">
      <alignment horizontal="center" vertical="center" wrapText="1"/>
    </xf>
    <xf numFmtId="49" fontId="18" fillId="0" borderId="5" xfId="3" applyNumberFormat="1" applyFont="1" applyBorder="1" applyAlignment="1">
      <alignment horizontal="center" vertical="center" wrapText="1"/>
    </xf>
    <xf numFmtId="49" fontId="18" fillId="0" borderId="6" xfId="3" applyNumberFormat="1" applyFont="1" applyBorder="1" applyAlignment="1">
      <alignment horizontal="center" vertical="center" wrapText="1"/>
    </xf>
    <xf numFmtId="49" fontId="18" fillId="0" borderId="2" xfId="3" applyNumberFormat="1" applyFont="1" applyBorder="1" applyAlignment="1">
      <alignment horizontal="center" vertical="center" wrapText="1"/>
    </xf>
    <xf numFmtId="0" fontId="18" fillId="0" borderId="5" xfId="3" applyFont="1" applyBorder="1" applyAlignment="1">
      <alignment horizontal="center" vertical="center"/>
    </xf>
    <xf numFmtId="0" fontId="18" fillId="0" borderId="6" xfId="3" applyFont="1" applyBorder="1" applyAlignment="1">
      <alignment horizontal="center" vertical="center"/>
    </xf>
    <xf numFmtId="0" fontId="18" fillId="0" borderId="2" xfId="3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5" xfId="3"/>
    <cellStyle name="Обычный_доп расчет для программ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lyakinaOA/Desktop/&#1055;&#1088;&#1086;&#1075;&#1088;&#1072;&#1084;&#1084;&#1072;%20&#1086;&#1090;%2027.05.2013/&#1055;&#1088;&#1080;&#1083;&#1086;&#1078;&#1077;&#1085;&#1080;&#1103;%201,2,3,4,5,6,%20&#1058;&#1072;&#1073;&#1083;&#1080;&#1094;&#1099;%201,2,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ajaVK/Desktop/&#1042;&#1072;&#1083;&#1103;&#1082;&#1080;&#1085;&#1072;/&#1056;&#1040;&#1057;&#1057;&#1045;&#1051;&#1045;&#1053;&#1048;&#1045;%20&#1080;%20&#1057;&#1053;&#1054;&#1057;/2012/&#1055;&#1056;&#1054;&#1043;&#1056;&#1040;&#1052;&#1052;&#1040;%20-%20&#1087;&#1077;&#1088;&#1077;&#1089;&#1077;&#1083;&#1077;&#1085;&#1080;&#1103;%202012-2016&#1075;&#1075;/&#1055;&#1088;&#1086;&#1075;&#1088;&#1072;&#1084;&#1084;&#1072;%20&#1087;&#1077;&#1088;&#1077;&#1089;&#1077;&#1083;&#1077;&#1085;&#1080;&#1103;%202012-2016%20&#1086;&#1090;%2016.07.2012%20!!!/&#1055;&#1088;&#1086;&#1075;&#1088;&#1072;&#1084;&#1084;&#1072;%20&#1074;%20&#1088;&#1072;&#1073;&#1086;&#1090;&#1077;/&#1055;&#1088;&#1080;&#1083;%20&#1082;%20&#1087;&#1088;&#1086;&#1075;&#1088;&#1072;&#1084;&#1084;&#1077;%20-%20&#1080;&#1079;&#1084;&#1077;&#1085;&#1077;&#1085;&#1080;&#1103;%20&#1086;&#1090;%2027.08.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arasenkoSS/Local%20Settings/Temporary%20Internet%20Files/Content.Outlook/6N10JR2H/&#1055;&#1088;&#1080;&#1083;%20&#1082;%20&#1087;&#1088;&#1086;&#1075;&#1088;&#1072;&#1084;&#1084;&#1077;%20-%20&#1080;&#1079;&#1084;&#1077;&#1085;&#1077;&#1085;&#1080;&#1103;%20&#1086;&#1090;%2026.10.2012%20-%2012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иложение  1"/>
      <sheetName val="Приложение  2"/>
      <sheetName val="Приложение  3"/>
      <sheetName val="Приложение  4 - Доп.согл. 128"/>
      <sheetName val="Приложение  5"/>
      <sheetName val="Приложение 6"/>
      <sheetName val="Таблица 1"/>
      <sheetName val="Таблица 2"/>
      <sheetName val="Таблица 3"/>
    </sheetNames>
    <sheetDataSet>
      <sheetData sheetId="0"/>
      <sheetData sheetId="1"/>
      <sheetData sheetId="2"/>
      <sheetData sheetId="3">
        <row r="37">
          <cell r="M37">
            <v>4483</v>
          </cell>
        </row>
      </sheetData>
      <sheetData sheetId="4">
        <row r="36">
          <cell r="O36">
            <v>1476.15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4"/>
      <sheetName val="Распр.кв. по этажам (устар.)"/>
      <sheetName val="Пр.6"/>
      <sheetName val="Пр.5"/>
      <sheetName val="Прил.  5"/>
      <sheetName val="Пр.4 - ИНФ."/>
      <sheetName val="Приложение  1"/>
      <sheetName val="Приложение  2"/>
      <sheetName val="Приложение  3"/>
      <sheetName val="Приложение  4 !"/>
      <sheetName val="Приложение  5 !"/>
      <sheetName val="Приложение 6"/>
      <sheetName val="34 МКД 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8">
          <cell r="I138">
            <v>1</v>
          </cell>
          <cell r="R138" t="str">
            <v>город Мурманск, улица имени Аскольдовцев, дом 32, квартира 513</v>
          </cell>
          <cell r="T138">
            <v>16.5</v>
          </cell>
          <cell r="Z138">
            <v>0</v>
          </cell>
        </row>
        <row r="139">
          <cell r="I139">
            <v>3</v>
          </cell>
          <cell r="R139" t="str">
            <v>город Мурманск, улица имени Аскольдовцев, дом 32, квартира 610</v>
          </cell>
          <cell r="T139">
            <v>16.5</v>
          </cell>
          <cell r="Z139">
            <v>0</v>
          </cell>
        </row>
        <row r="140">
          <cell r="I140">
            <v>3</v>
          </cell>
          <cell r="R140" t="str">
            <v>город Мурманск, улица имени Аскольдовцев, дом 32, квартира 313</v>
          </cell>
          <cell r="T140">
            <v>16.53</v>
          </cell>
          <cell r="Z140">
            <v>0</v>
          </cell>
        </row>
        <row r="141">
          <cell r="I141">
            <v>3</v>
          </cell>
          <cell r="R141" t="str">
            <v>город Мурманск, улица имени Аскольдовцев, дом 32, квартира 318</v>
          </cell>
          <cell r="T141">
            <v>21.9</v>
          </cell>
          <cell r="Z141">
            <v>0</v>
          </cell>
        </row>
        <row r="142">
          <cell r="I142">
            <v>1</v>
          </cell>
          <cell r="R142" t="str">
            <v>город Мурманск, улица имени Аскольдовцев, дом 32, квартира 730</v>
          </cell>
          <cell r="T142">
            <v>16.5</v>
          </cell>
          <cell r="Z142">
            <v>0</v>
          </cell>
        </row>
        <row r="143">
          <cell r="I143">
            <v>1</v>
          </cell>
          <cell r="R143" t="str">
            <v>город Мурманск, улица имени Аскольдовцев, дом 32, квартира 712</v>
          </cell>
          <cell r="T143">
            <v>16.5</v>
          </cell>
          <cell r="Z143">
            <v>0</v>
          </cell>
        </row>
        <row r="144">
          <cell r="I144">
            <v>1</v>
          </cell>
          <cell r="R144" t="str">
            <v>город Мурманск, улица имени Аскольдовцев, дом 32, квартира 116</v>
          </cell>
          <cell r="T144">
            <v>13.39</v>
          </cell>
          <cell r="Z144">
            <v>0</v>
          </cell>
        </row>
        <row r="145">
          <cell r="I145">
            <v>3</v>
          </cell>
          <cell r="R145" t="str">
            <v>город Мурманск, улица имени Аскольдовцев, дом 32, квартира 626</v>
          </cell>
          <cell r="T145">
            <v>16.5</v>
          </cell>
          <cell r="Z145">
            <v>0</v>
          </cell>
        </row>
        <row r="146">
          <cell r="I146">
            <v>1</v>
          </cell>
          <cell r="R146" t="str">
            <v>город Мурманск, улица имени Аскольдовцев, дом 32, квартира 519</v>
          </cell>
          <cell r="T146">
            <v>16.5</v>
          </cell>
          <cell r="Z146">
            <v>0</v>
          </cell>
        </row>
        <row r="147">
          <cell r="I147">
            <v>1</v>
          </cell>
          <cell r="R147" t="str">
            <v>город Мурманск, улица имени Аскольдовцев, дом 32, квартира 308</v>
          </cell>
          <cell r="T147">
            <v>12.33</v>
          </cell>
          <cell r="Z147">
            <v>0</v>
          </cell>
        </row>
        <row r="148">
          <cell r="I148">
            <v>1</v>
          </cell>
          <cell r="R148" t="str">
            <v>город Мурманск, улица имени Аскольдовцев, дом 32, квартира 620</v>
          </cell>
          <cell r="T148">
            <v>16.5</v>
          </cell>
          <cell r="Z148">
            <v>0</v>
          </cell>
        </row>
        <row r="149">
          <cell r="I149">
            <v>1</v>
          </cell>
          <cell r="R149" t="str">
            <v>город Мурманск, улица имени Аскольдовцев, дом 32, квартира 619</v>
          </cell>
          <cell r="T149">
            <v>16.5</v>
          </cell>
          <cell r="Z149">
            <v>0</v>
          </cell>
        </row>
        <row r="150">
          <cell r="I150">
            <v>3</v>
          </cell>
          <cell r="R150" t="str">
            <v>город Мурманск, улица имени Аскольдовцев, дом 32, квартира 608</v>
          </cell>
          <cell r="T150">
            <v>12.67</v>
          </cell>
          <cell r="Z150">
            <v>0</v>
          </cell>
        </row>
        <row r="151">
          <cell r="I151">
            <v>2</v>
          </cell>
          <cell r="R151" t="str">
            <v>город Мурманск, улица имени Аскольдовцев, дом 32, квартира 218</v>
          </cell>
          <cell r="T151">
            <v>16.2</v>
          </cell>
          <cell r="Z151">
            <v>0</v>
          </cell>
        </row>
        <row r="152">
          <cell r="I152">
            <v>3</v>
          </cell>
          <cell r="R152" t="str">
            <v>город Мурманск, улица имени Аскольдовцев, дом 32, квартира 321</v>
          </cell>
          <cell r="T152">
            <v>16.53</v>
          </cell>
          <cell r="Z152">
            <v>0</v>
          </cell>
        </row>
        <row r="153">
          <cell r="I153">
            <v>2</v>
          </cell>
          <cell r="R153" t="str">
            <v>город Мурманск, улица имени Аскольдовцев, дом 32, квартира 208</v>
          </cell>
          <cell r="T153">
            <v>12.33</v>
          </cell>
          <cell r="Z153">
            <v>0</v>
          </cell>
        </row>
        <row r="154">
          <cell r="I154">
            <v>2</v>
          </cell>
          <cell r="R154" t="str">
            <v>город Мурманск, улица имени Аскольдовцев, дом 32, квартира 326</v>
          </cell>
          <cell r="T154">
            <v>16.53</v>
          </cell>
          <cell r="Z154">
            <v>0</v>
          </cell>
        </row>
        <row r="155">
          <cell r="I155">
            <v>1</v>
          </cell>
          <cell r="R155" t="str">
            <v>город Мурманск, улица имени Аскольдовцев, дом 32, квартира 508</v>
          </cell>
          <cell r="T155">
            <v>12.67</v>
          </cell>
          <cell r="Z155">
            <v>0</v>
          </cell>
        </row>
        <row r="156">
          <cell r="I156">
            <v>2</v>
          </cell>
          <cell r="R156" t="str">
            <v>город Мурманск, улица имени Аскольдовцев, дом 32, квартира 714</v>
          </cell>
          <cell r="T156">
            <v>18.04</v>
          </cell>
          <cell r="Z156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4"/>
      <sheetName val="Распр.кв. по этажам (устар.)"/>
      <sheetName val="Пр.6"/>
      <sheetName val="Пр.5"/>
      <sheetName val="Прил.  5"/>
      <sheetName val="Пр.4 - ИНФ."/>
      <sheetName val="Прил.4 - ИТОГ"/>
      <sheetName val="Приложение  4 - Соглашение 109"/>
      <sheetName val="Доп. соглашение "/>
      <sheetName val="Приложение  1"/>
      <sheetName val="Приложение  2"/>
      <sheetName val="Приложение  3"/>
      <sheetName val="Приложение  4 - Доп.согл. 128"/>
      <sheetName val="Приложение  5 !"/>
      <sheetName val="Приложение 6"/>
      <sheetName val="Рассел.МКД"/>
      <sheetName val="34 МКД !"/>
      <sheetName val="УКС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07">
          <cell r="R107" t="str">
            <v>город Мурманск, улица имени Аскольдовцев, дом 32, квартира 307</v>
          </cell>
          <cell r="T107">
            <v>12.73</v>
          </cell>
        </row>
        <row r="108">
          <cell r="R108" t="str">
            <v>город Мурманск, улица имени Аскольдовцев, дом 32, квартира 407</v>
          </cell>
          <cell r="T108">
            <v>12.73</v>
          </cell>
        </row>
        <row r="109">
          <cell r="R109" t="str">
            <v>город Мурманск, улица имени Аскольдовцев, дом 32, квартира 528</v>
          </cell>
          <cell r="T109">
            <v>16.02</v>
          </cell>
        </row>
        <row r="110">
          <cell r="R110" t="str">
            <v>город Мурманск, улица имени Аскольдовцев, дом 32, квартира 630</v>
          </cell>
          <cell r="T110">
            <v>16.5</v>
          </cell>
        </row>
        <row r="111">
          <cell r="R111" t="str">
            <v>город Мурманск, улица имени Аскольдовцев, дом 32, квартира 628</v>
          </cell>
          <cell r="T111">
            <v>16.02</v>
          </cell>
        </row>
        <row r="112">
          <cell r="R112" t="str">
            <v>город Мурманск, улица имени Аскольдовцев, дом 32, квартира 511</v>
          </cell>
          <cell r="T112">
            <v>16.5</v>
          </cell>
        </row>
        <row r="113">
          <cell r="R113" t="str">
            <v>город Мурманск, улица имени Аскольдовцев, дом 32, квартира 728</v>
          </cell>
          <cell r="T113">
            <v>16.02</v>
          </cell>
        </row>
        <row r="114">
          <cell r="R114" t="str">
            <v>город Мурманск, улица имени Аскольдовцев, дом 32, квартира 707</v>
          </cell>
          <cell r="T114">
            <v>13.13</v>
          </cell>
        </row>
        <row r="115">
          <cell r="R115" t="str">
            <v>город Мурманск, улица имени Аскольдовцев, дом 32, квартира 514</v>
          </cell>
          <cell r="T115">
            <v>18.04</v>
          </cell>
        </row>
        <row r="116">
          <cell r="R116" t="str">
            <v>город Мурманск, улица имени Аскольдовцев, дом 32, квартира 207</v>
          </cell>
          <cell r="T116">
            <v>12.73</v>
          </cell>
        </row>
        <row r="117">
          <cell r="R117" t="str">
            <v>город Мурманск, улица имени Аскольдовцев, дом 32, квартира 607</v>
          </cell>
          <cell r="T117">
            <v>13.13</v>
          </cell>
        </row>
        <row r="118">
          <cell r="R118" t="str">
            <v>город Мурманск, улица имени Аскольдовцев, дом 32, квартира 413</v>
          </cell>
          <cell r="T118">
            <v>16.5</v>
          </cell>
        </row>
        <row r="119">
          <cell r="R119" t="str">
            <v>город Мурманск, улица имени Аскольдовцев, дом 32, квартира 530</v>
          </cell>
          <cell r="T119">
            <v>16.5</v>
          </cell>
        </row>
        <row r="120">
          <cell r="R120" t="str">
            <v>город Мурманск, улица имени Аскольдовцев, дом 32, квартира 507</v>
          </cell>
          <cell r="T120">
            <v>13.13</v>
          </cell>
        </row>
        <row r="121">
          <cell r="R121" t="str">
            <v>город Мурманск, улица имени Аскольдовцев, дом 32, квартира 708</v>
          </cell>
          <cell r="T121">
            <v>12.67</v>
          </cell>
        </row>
        <row r="128">
          <cell r="R128" t="str">
            <v>город Мурманск, улица имени Аскольдовцев, дом 32, квартира 328</v>
          </cell>
          <cell r="T128">
            <v>16.05</v>
          </cell>
        </row>
        <row r="129">
          <cell r="R129" t="str">
            <v>город Мурманск, улица имени Аскольдовцев, дом 32, квартира 117</v>
          </cell>
          <cell r="T129">
            <v>12.11</v>
          </cell>
        </row>
        <row r="139">
          <cell r="R139" t="str">
            <v>город Мурманск, улица имени Аскольдовцев, дом 32, квартира 610</v>
          </cell>
          <cell r="T139">
            <v>16.5</v>
          </cell>
        </row>
        <row r="146">
          <cell r="R146" t="str">
            <v>город Мурманск, улица имени Аскольдовцев, дом 32, квартира 519</v>
          </cell>
          <cell r="T146">
            <v>16.5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5"/>
  <sheetViews>
    <sheetView topLeftCell="A7" workbookViewId="0">
      <selection activeCell="A2" sqref="A2:J2"/>
    </sheetView>
  </sheetViews>
  <sheetFormatPr defaultRowHeight="12.5"/>
  <cols>
    <col min="2" max="2" width="47" customWidth="1"/>
    <col min="3" max="3" width="7.26953125" customWidth="1"/>
    <col min="4" max="4" width="11.1796875" customWidth="1"/>
    <col min="5" max="5" width="10.1796875" customWidth="1"/>
    <col min="6" max="6" width="10.7265625" customWidth="1"/>
    <col min="7" max="7" width="11" customWidth="1"/>
    <col min="8" max="8" width="10.7265625" customWidth="1"/>
    <col min="9" max="9" width="10.81640625" customWidth="1"/>
    <col min="10" max="10" width="17.1796875" customWidth="1"/>
  </cols>
  <sheetData>
    <row r="1" spans="1:10" ht="113.25" customHeight="1">
      <c r="A1" s="182"/>
      <c r="B1" s="182"/>
      <c r="C1" s="183"/>
      <c r="D1" s="184"/>
      <c r="E1" s="338" t="s">
        <v>556</v>
      </c>
      <c r="F1" s="338"/>
      <c r="G1" s="338"/>
      <c r="H1" s="338"/>
      <c r="I1" s="338"/>
      <c r="J1" s="338"/>
    </row>
    <row r="2" spans="1:10" ht="18.75" customHeight="1">
      <c r="A2" s="345" t="s">
        <v>567</v>
      </c>
      <c r="B2" s="345"/>
      <c r="C2" s="345"/>
      <c r="D2" s="345"/>
      <c r="E2" s="345"/>
      <c r="F2" s="345"/>
      <c r="G2" s="345"/>
      <c r="H2" s="345"/>
      <c r="I2" s="345"/>
      <c r="J2" s="345"/>
    </row>
    <row r="3" spans="1:10" ht="17.5">
      <c r="A3" s="182"/>
      <c r="B3" s="185"/>
      <c r="C3" s="185"/>
      <c r="D3" s="185"/>
      <c r="E3" s="185"/>
      <c r="F3" s="185"/>
      <c r="G3" s="185"/>
      <c r="H3" s="185"/>
      <c r="I3" s="185"/>
      <c r="J3" s="185"/>
    </row>
    <row r="4" spans="1:10" ht="15" customHeight="1">
      <c r="A4" s="346" t="s">
        <v>418</v>
      </c>
      <c r="B4" s="346" t="s">
        <v>568</v>
      </c>
      <c r="C4" s="346" t="s">
        <v>571</v>
      </c>
      <c r="D4" s="342" t="s">
        <v>569</v>
      </c>
      <c r="E4" s="343"/>
      <c r="F4" s="343"/>
      <c r="G4" s="343"/>
      <c r="H4" s="343"/>
      <c r="I4" s="343"/>
      <c r="J4" s="344"/>
    </row>
    <row r="5" spans="1:10" ht="15" customHeight="1">
      <c r="A5" s="346"/>
      <c r="B5" s="346"/>
      <c r="C5" s="346"/>
      <c r="D5" s="342" t="s">
        <v>574</v>
      </c>
      <c r="E5" s="343"/>
      <c r="F5" s="343"/>
      <c r="G5" s="343"/>
      <c r="H5" s="343"/>
      <c r="I5" s="343"/>
      <c r="J5" s="344"/>
    </row>
    <row r="6" spans="1:10" ht="14">
      <c r="A6" s="346"/>
      <c r="B6" s="346"/>
      <c r="C6" s="346"/>
      <c r="D6" s="186" t="s">
        <v>37</v>
      </c>
      <c r="E6" s="186" t="s">
        <v>38</v>
      </c>
      <c r="F6" s="186" t="s">
        <v>40</v>
      </c>
      <c r="G6" s="186" t="s">
        <v>41</v>
      </c>
      <c r="H6" s="186" t="s">
        <v>42</v>
      </c>
      <c r="I6" s="187" t="s">
        <v>549</v>
      </c>
      <c r="J6" s="187" t="s">
        <v>299</v>
      </c>
    </row>
    <row r="7" spans="1:10" ht="14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  <c r="H7" s="188">
        <v>8</v>
      </c>
      <c r="I7" s="188">
        <v>9</v>
      </c>
      <c r="J7" s="188">
        <v>10</v>
      </c>
    </row>
    <row r="8" spans="1:10" ht="12.75" customHeight="1">
      <c r="A8" s="189"/>
      <c r="B8" s="339" t="s">
        <v>146</v>
      </c>
      <c r="C8" s="340"/>
      <c r="D8" s="340"/>
      <c r="E8" s="340"/>
      <c r="F8" s="340"/>
      <c r="G8" s="340"/>
      <c r="H8" s="340"/>
      <c r="I8" s="340"/>
      <c r="J8" s="341"/>
    </row>
    <row r="9" spans="1:10" ht="70">
      <c r="A9" s="190" t="s">
        <v>544</v>
      </c>
      <c r="B9" s="191" t="s">
        <v>570</v>
      </c>
      <c r="C9" s="190" t="s">
        <v>433</v>
      </c>
      <c r="D9" s="192">
        <v>409</v>
      </c>
      <c r="E9" s="192">
        <v>336</v>
      </c>
      <c r="F9" s="192">
        <v>1027</v>
      </c>
      <c r="G9" s="192">
        <v>3865</v>
      </c>
      <c r="H9" s="192">
        <v>2425</v>
      </c>
      <c r="I9" s="192">
        <v>2411</v>
      </c>
      <c r="J9" s="193">
        <f>SUM(D9:I9)</f>
        <v>10473</v>
      </c>
    </row>
    <row r="10" spans="1:10" ht="70">
      <c r="A10" s="190" t="s">
        <v>545</v>
      </c>
      <c r="B10" s="191" t="s">
        <v>572</v>
      </c>
      <c r="C10" s="190" t="s">
        <v>435</v>
      </c>
      <c r="D10" s="192">
        <v>187</v>
      </c>
      <c r="E10" s="192">
        <v>144</v>
      </c>
      <c r="F10" s="192">
        <v>465</v>
      </c>
      <c r="G10" s="192">
        <v>1734</v>
      </c>
      <c r="H10" s="192">
        <v>1124</v>
      </c>
      <c r="I10" s="192">
        <v>1084</v>
      </c>
      <c r="J10" s="193">
        <f>D10+E10+F10+G10+H10+I10</f>
        <v>4738</v>
      </c>
    </row>
    <row r="11" spans="1:10" ht="70">
      <c r="A11" s="190" t="s">
        <v>546</v>
      </c>
      <c r="B11" s="194" t="s">
        <v>573</v>
      </c>
      <c r="C11" s="190" t="s">
        <v>434</v>
      </c>
      <c r="D11" s="195">
        <f>'[1]Приложение  4 - Доп.согл. 128'!M37+'[1]Приложение  5'!O36</f>
        <v>5959.2</v>
      </c>
      <c r="E11" s="195">
        <v>4670.6000000000004</v>
      </c>
      <c r="F11" s="195">
        <v>16508.099999999999</v>
      </c>
      <c r="G11" s="195">
        <v>64600</v>
      </c>
      <c r="H11" s="126">
        <v>41155.300000000003</v>
      </c>
      <c r="I11" s="195">
        <v>41880.6</v>
      </c>
      <c r="J11" s="196">
        <f>D11+E11+F11+G11+H11+I11</f>
        <v>174773.8</v>
      </c>
    </row>
    <row r="15" spans="1:10">
      <c r="C15" s="197"/>
      <c r="D15" s="197"/>
      <c r="E15" s="197"/>
      <c r="F15" s="197"/>
    </row>
  </sheetData>
  <mergeCells count="8">
    <mergeCell ref="E1:J1"/>
    <mergeCell ref="B8:J8"/>
    <mergeCell ref="D4:J4"/>
    <mergeCell ref="A2:J2"/>
    <mergeCell ref="D5:J5"/>
    <mergeCell ref="A4:A6"/>
    <mergeCell ref="B4:B6"/>
    <mergeCell ref="C4:C6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92" fitToHeight="0" orientation="landscape" r:id="rId1"/>
  <headerFooter>
    <oddHeader>&amp;C13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0"/>
  <sheetViews>
    <sheetView tabSelected="1" view="pageLayout" topLeftCell="D16" zoomScale="75" zoomScaleSheetLayoutView="90" zoomScalePageLayoutView="75" workbookViewId="0">
      <selection activeCell="D28" sqref="D28"/>
    </sheetView>
  </sheetViews>
  <sheetFormatPr defaultColWidth="9.1796875" defaultRowHeight="13"/>
  <cols>
    <col min="1" max="1" width="3.81640625" style="38" customWidth="1"/>
    <col min="2" max="2" width="24.7265625" style="38" customWidth="1"/>
    <col min="3" max="3" width="5.453125" style="38" customWidth="1"/>
    <col min="4" max="4" width="21.453125" style="38" customWidth="1"/>
    <col min="5" max="5" width="13.81640625" style="38" customWidth="1"/>
    <col min="6" max="6" width="13.26953125" style="38" customWidth="1"/>
    <col min="7" max="8" width="13.54296875" style="38" customWidth="1"/>
    <col min="9" max="9" width="13" style="38" customWidth="1"/>
    <col min="10" max="10" width="13.453125" style="38" customWidth="1"/>
    <col min="11" max="11" width="13.1796875" style="38" customWidth="1"/>
    <col min="12" max="12" width="19.54296875" style="38" customWidth="1"/>
    <col min="13" max="13" width="9.81640625" style="123" customWidth="1"/>
    <col min="14" max="14" width="8.7265625" style="38" customWidth="1"/>
    <col min="15" max="15" width="8.453125" style="38" customWidth="1"/>
    <col min="16" max="16" width="10.26953125" style="38" customWidth="1"/>
    <col min="17" max="17" width="9.54296875" style="38" customWidth="1"/>
    <col min="18" max="18" width="9.81640625" style="38" customWidth="1"/>
    <col min="19" max="19" width="8.7265625" style="38" customWidth="1"/>
    <col min="20" max="20" width="11.26953125" style="38" customWidth="1"/>
    <col min="21" max="21" width="24.26953125" style="38" customWidth="1"/>
    <col min="22" max="16384" width="9.1796875" style="38"/>
  </cols>
  <sheetData>
    <row r="1" spans="1:21" ht="92.25" customHeight="1">
      <c r="A1" s="265"/>
      <c r="B1" s="265"/>
      <c r="C1" s="265"/>
      <c r="D1" s="265"/>
      <c r="E1" s="265"/>
      <c r="F1" s="265"/>
      <c r="G1" s="266"/>
      <c r="H1" s="265"/>
      <c r="I1" s="265"/>
      <c r="J1" s="265"/>
      <c r="K1" s="265"/>
      <c r="L1" s="265"/>
      <c r="M1" s="267"/>
      <c r="N1" s="384" t="s">
        <v>557</v>
      </c>
      <c r="O1" s="385"/>
      <c r="P1" s="385"/>
      <c r="Q1" s="385"/>
      <c r="R1" s="385"/>
      <c r="S1" s="385"/>
      <c r="T1" s="385"/>
      <c r="U1" s="385"/>
    </row>
    <row r="2" spans="1:21" s="39" customFormat="1" ht="28.5" customHeight="1">
      <c r="A2" s="380" t="s">
        <v>481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</row>
    <row r="3" spans="1:21" ht="14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7"/>
      <c r="N3" s="265"/>
      <c r="O3" s="265"/>
      <c r="P3" s="265"/>
      <c r="Q3" s="265"/>
      <c r="R3" s="265"/>
      <c r="S3" s="265"/>
      <c r="T3" s="265"/>
      <c r="U3" s="265"/>
    </row>
    <row r="4" spans="1:21" s="58" customFormat="1" ht="18.75" customHeight="1">
      <c r="A4" s="356" t="s">
        <v>89</v>
      </c>
      <c r="B4" s="369" t="s">
        <v>542</v>
      </c>
      <c r="C4" s="382" t="s">
        <v>147</v>
      </c>
      <c r="D4" s="369" t="s">
        <v>90</v>
      </c>
      <c r="E4" s="391" t="s">
        <v>148</v>
      </c>
      <c r="F4" s="395"/>
      <c r="G4" s="395"/>
      <c r="H4" s="395"/>
      <c r="I4" s="395"/>
      <c r="J4" s="395"/>
      <c r="K4" s="268"/>
      <c r="L4" s="391" t="s">
        <v>564</v>
      </c>
      <c r="M4" s="392"/>
      <c r="N4" s="392"/>
      <c r="O4" s="392"/>
      <c r="P4" s="392"/>
      <c r="Q4" s="392"/>
      <c r="R4" s="392"/>
      <c r="S4" s="392"/>
      <c r="T4" s="393"/>
      <c r="U4" s="369" t="s">
        <v>149</v>
      </c>
    </row>
    <row r="5" spans="1:21" ht="75.75" customHeight="1">
      <c r="A5" s="381"/>
      <c r="B5" s="369"/>
      <c r="C5" s="383"/>
      <c r="D5" s="369"/>
      <c r="E5" s="269" t="s">
        <v>427</v>
      </c>
      <c r="F5" s="269" t="s">
        <v>37</v>
      </c>
      <c r="G5" s="269" t="s">
        <v>38</v>
      </c>
      <c r="H5" s="269" t="s">
        <v>40</v>
      </c>
      <c r="I5" s="269" t="s">
        <v>41</v>
      </c>
      <c r="J5" s="269" t="s">
        <v>42</v>
      </c>
      <c r="K5" s="269" t="s">
        <v>549</v>
      </c>
      <c r="L5" s="269" t="s">
        <v>150</v>
      </c>
      <c r="M5" s="270" t="s">
        <v>91</v>
      </c>
      <c r="N5" s="269" t="s">
        <v>37</v>
      </c>
      <c r="O5" s="269" t="s">
        <v>38</v>
      </c>
      <c r="P5" s="269" t="s">
        <v>40</v>
      </c>
      <c r="Q5" s="269" t="s">
        <v>41</v>
      </c>
      <c r="R5" s="269" t="s">
        <v>42</v>
      </c>
      <c r="S5" s="269" t="s">
        <v>549</v>
      </c>
      <c r="T5" s="269" t="s">
        <v>427</v>
      </c>
      <c r="U5" s="369"/>
    </row>
    <row r="6" spans="1:21" ht="14.15" customHeight="1">
      <c r="A6" s="271">
        <v>1</v>
      </c>
      <c r="B6" s="271">
        <v>2</v>
      </c>
      <c r="C6" s="271">
        <v>3</v>
      </c>
      <c r="D6" s="271">
        <v>4</v>
      </c>
      <c r="E6" s="271">
        <v>5</v>
      </c>
      <c r="F6" s="271">
        <v>6</v>
      </c>
      <c r="G6" s="271">
        <v>7</v>
      </c>
      <c r="H6" s="271">
        <v>8</v>
      </c>
      <c r="I6" s="271">
        <v>9</v>
      </c>
      <c r="J6" s="271">
        <v>10</v>
      </c>
      <c r="K6" s="271">
        <v>11</v>
      </c>
      <c r="L6" s="271">
        <v>12</v>
      </c>
      <c r="M6" s="272">
        <v>13</v>
      </c>
      <c r="N6" s="271">
        <v>14</v>
      </c>
      <c r="O6" s="271">
        <v>15</v>
      </c>
      <c r="P6" s="271">
        <v>16</v>
      </c>
      <c r="Q6" s="271">
        <v>17</v>
      </c>
      <c r="R6" s="271">
        <v>18</v>
      </c>
      <c r="S6" s="271">
        <v>19</v>
      </c>
      <c r="T6" s="271">
        <v>20</v>
      </c>
      <c r="U6" s="271">
        <v>21</v>
      </c>
    </row>
    <row r="7" spans="1:21" ht="20.25" customHeight="1">
      <c r="A7" s="273"/>
      <c r="B7" s="388" t="s">
        <v>146</v>
      </c>
      <c r="C7" s="389"/>
      <c r="D7" s="389"/>
      <c r="E7" s="389"/>
      <c r="F7" s="389"/>
      <c r="G7" s="389"/>
      <c r="H7" s="389"/>
      <c r="I7" s="389"/>
      <c r="J7" s="389"/>
      <c r="K7" s="389"/>
      <c r="L7" s="389"/>
      <c r="M7" s="389"/>
      <c r="N7" s="389"/>
      <c r="O7" s="389"/>
      <c r="P7" s="389"/>
      <c r="Q7" s="389"/>
      <c r="R7" s="389"/>
      <c r="S7" s="389"/>
      <c r="T7" s="389"/>
      <c r="U7" s="394"/>
    </row>
    <row r="8" spans="1:21" ht="18.75" customHeight="1">
      <c r="A8" s="96"/>
      <c r="B8" s="388" t="s">
        <v>543</v>
      </c>
      <c r="C8" s="389"/>
      <c r="D8" s="389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389"/>
      <c r="Q8" s="389"/>
      <c r="R8" s="389"/>
      <c r="S8" s="389"/>
      <c r="T8" s="389"/>
      <c r="U8" s="390"/>
    </row>
    <row r="9" spans="1:21" ht="64.5" customHeight="1">
      <c r="A9" s="365" t="s">
        <v>544</v>
      </c>
      <c r="B9" s="356" t="s">
        <v>35</v>
      </c>
      <c r="C9" s="359" t="s">
        <v>565</v>
      </c>
      <c r="D9" s="274" t="s">
        <v>92</v>
      </c>
      <c r="E9" s="275">
        <f>SUM(F9:J9)</f>
        <v>16576.900000000001</v>
      </c>
      <c r="F9" s="275">
        <v>734</v>
      </c>
      <c r="G9" s="275">
        <v>1442.9</v>
      </c>
      <c r="H9" s="275">
        <f>P9*50</f>
        <v>4800</v>
      </c>
      <c r="I9" s="275">
        <f>Q9*50</f>
        <v>4800</v>
      </c>
      <c r="J9" s="275">
        <f>R9*50</f>
        <v>4800</v>
      </c>
      <c r="K9" s="275">
        <v>0</v>
      </c>
      <c r="L9" s="356" t="s">
        <v>151</v>
      </c>
      <c r="M9" s="378">
        <f>5+3</f>
        <v>8</v>
      </c>
      <c r="N9" s="378">
        <v>35</v>
      </c>
      <c r="O9" s="378">
        <v>53</v>
      </c>
      <c r="P9" s="378">
        <v>96</v>
      </c>
      <c r="Q9" s="378">
        <v>96</v>
      </c>
      <c r="R9" s="378">
        <v>96</v>
      </c>
      <c r="S9" s="378">
        <v>0</v>
      </c>
      <c r="T9" s="356">
        <f>M9+R9+Q9+P9+O9+N9</f>
        <v>384</v>
      </c>
      <c r="U9" s="356" t="s">
        <v>558</v>
      </c>
    </row>
    <row r="10" spans="1:21" ht="24" customHeight="1">
      <c r="A10" s="366"/>
      <c r="B10" s="357"/>
      <c r="C10" s="360"/>
      <c r="D10" s="274" t="s">
        <v>93</v>
      </c>
      <c r="E10" s="275">
        <f>SUM(F10:J10)</f>
        <v>0</v>
      </c>
      <c r="F10" s="275">
        <v>0</v>
      </c>
      <c r="G10" s="275">
        <v>0</v>
      </c>
      <c r="H10" s="275">
        <v>0</v>
      </c>
      <c r="I10" s="275">
        <v>0</v>
      </c>
      <c r="J10" s="275">
        <v>0</v>
      </c>
      <c r="K10" s="275">
        <v>0</v>
      </c>
      <c r="L10" s="357"/>
      <c r="M10" s="379"/>
      <c r="N10" s="379"/>
      <c r="O10" s="379"/>
      <c r="P10" s="379"/>
      <c r="Q10" s="379"/>
      <c r="R10" s="379"/>
      <c r="S10" s="379"/>
      <c r="T10" s="357"/>
      <c r="U10" s="357"/>
    </row>
    <row r="11" spans="1:21" ht="30" customHeight="1">
      <c r="A11" s="366"/>
      <c r="B11" s="357"/>
      <c r="C11" s="360"/>
      <c r="D11" s="274" t="s">
        <v>94</v>
      </c>
      <c r="E11" s="275">
        <f>SUM(F11:J11)</f>
        <v>0</v>
      </c>
      <c r="F11" s="275">
        <v>0</v>
      </c>
      <c r="G11" s="275">
        <v>0</v>
      </c>
      <c r="H11" s="275">
        <v>0</v>
      </c>
      <c r="I11" s="275">
        <v>0</v>
      </c>
      <c r="J11" s="275">
        <v>0</v>
      </c>
      <c r="K11" s="275">
        <v>0</v>
      </c>
      <c r="L11" s="357"/>
      <c r="M11" s="379"/>
      <c r="N11" s="379"/>
      <c r="O11" s="379"/>
      <c r="P11" s="379"/>
      <c r="Q11" s="379"/>
      <c r="R11" s="379"/>
      <c r="S11" s="379"/>
      <c r="T11" s="357"/>
      <c r="U11" s="357"/>
    </row>
    <row r="12" spans="1:21" ht="36" customHeight="1">
      <c r="A12" s="367"/>
      <c r="B12" s="358"/>
      <c r="C12" s="361"/>
      <c r="D12" s="276" t="s">
        <v>298</v>
      </c>
      <c r="E12" s="277">
        <f t="shared" ref="E12:J12" si="0">E9+E10+E11</f>
        <v>16576.900000000001</v>
      </c>
      <c r="F12" s="277">
        <f t="shared" si="0"/>
        <v>734</v>
      </c>
      <c r="G12" s="277">
        <f t="shared" si="0"/>
        <v>1442.9</v>
      </c>
      <c r="H12" s="277">
        <f t="shared" si="0"/>
        <v>4800</v>
      </c>
      <c r="I12" s="277">
        <f t="shared" si="0"/>
        <v>4800</v>
      </c>
      <c r="J12" s="277">
        <f t="shared" si="0"/>
        <v>4800</v>
      </c>
      <c r="K12" s="277">
        <v>0</v>
      </c>
      <c r="L12" s="358"/>
      <c r="M12" s="358"/>
      <c r="N12" s="358"/>
      <c r="O12" s="358"/>
      <c r="P12" s="358"/>
      <c r="Q12" s="358"/>
      <c r="R12" s="358"/>
      <c r="S12" s="396"/>
      <c r="T12" s="358"/>
      <c r="U12" s="358"/>
    </row>
    <row r="13" spans="1:21" ht="61.5" customHeight="1">
      <c r="A13" s="365" t="s">
        <v>545</v>
      </c>
      <c r="B13" s="369" t="s">
        <v>409</v>
      </c>
      <c r="C13" s="363" t="s">
        <v>565</v>
      </c>
      <c r="D13" s="274" t="s">
        <v>92</v>
      </c>
      <c r="E13" s="275">
        <f>SUM(F13:J13)</f>
        <v>591352.19999999995</v>
      </c>
      <c r="F13" s="275">
        <v>136093.4</v>
      </c>
      <c r="G13" s="275">
        <f>'Приложение  4'!W58/1000+'Таблица 1'!S8+'Таблица 1'!V8+'Таблица 1'!W8</f>
        <v>191424.7</v>
      </c>
      <c r="H13" s="275">
        <f>'Приложение  4'!W88/1000+'Приложение 5'!L118+'Таблица 1'!S36+'Таблица 1'!W36</f>
        <v>121399.2</v>
      </c>
      <c r="I13" s="275">
        <f>'Приложение 5'!L216+'Таблица 1'!S53+'Таблица 1'!W53</f>
        <v>68860.3</v>
      </c>
      <c r="J13" s="275">
        <f>'Таблица 1'!S69+'Таблица 1'!W69</f>
        <v>73574.600000000006</v>
      </c>
      <c r="K13" s="275">
        <v>0</v>
      </c>
      <c r="L13" s="369" t="s">
        <v>152</v>
      </c>
      <c r="M13" s="403" t="s">
        <v>300</v>
      </c>
      <c r="N13" s="370">
        <f>'Приложение  3 - Доп.согл. 128'!P37+'Приложение  4'!S32</f>
        <v>7233.5</v>
      </c>
      <c r="O13" s="371">
        <f>'Приложение  4'!S58+'Таблица 1'!M8</f>
        <v>9589.5</v>
      </c>
      <c r="P13" s="371">
        <f>'Приложение  4'!S88+'Приложение 5'!J118+'Таблица 1'!M36</f>
        <v>76213.2</v>
      </c>
      <c r="Q13" s="371">
        <f>'Приложение 5'!J216+'Таблица 1'!M53</f>
        <v>41155.300000000003</v>
      </c>
      <c r="R13" s="371">
        <f>'Приложение 5'!J299+'Таблица 1'!M69</f>
        <v>41880.6</v>
      </c>
      <c r="S13" s="372">
        <v>0</v>
      </c>
      <c r="T13" s="371">
        <f>R13+Q13+P13+O13+N13</f>
        <v>176072.1</v>
      </c>
      <c r="U13" s="369" t="s">
        <v>402</v>
      </c>
    </row>
    <row r="14" spans="1:21" ht="17.149999999999999" customHeight="1">
      <c r="A14" s="366"/>
      <c r="B14" s="369"/>
      <c r="C14" s="363"/>
      <c r="D14" s="274" t="s">
        <v>93</v>
      </c>
      <c r="E14" s="275">
        <f>SUM(F14:J14)</f>
        <v>397411.8</v>
      </c>
      <c r="F14" s="275">
        <f>('Приложение  3 - Доп.согл. 128'!S37)/1000</f>
        <v>128719.6</v>
      </c>
      <c r="G14" s="275">
        <f>'Таблица 1'!R8+'Таблица 1'!U8</f>
        <v>54577.8</v>
      </c>
      <c r="H14" s="275">
        <f>'Таблица 1'!R36</f>
        <v>32622.5</v>
      </c>
      <c r="I14" s="275">
        <f>'Таблица 1'!R53</f>
        <v>86618.2</v>
      </c>
      <c r="J14" s="275">
        <f>'Таблица 1'!R69</f>
        <v>94873.7</v>
      </c>
      <c r="K14" s="275">
        <v>0</v>
      </c>
      <c r="L14" s="369"/>
      <c r="M14" s="403"/>
      <c r="N14" s="370"/>
      <c r="O14" s="371"/>
      <c r="P14" s="371"/>
      <c r="Q14" s="371"/>
      <c r="R14" s="371"/>
      <c r="S14" s="373"/>
      <c r="T14" s="371"/>
      <c r="U14" s="369"/>
    </row>
    <row r="15" spans="1:21" ht="17.149999999999999" customHeight="1">
      <c r="A15" s="366"/>
      <c r="B15" s="369"/>
      <c r="C15" s="363"/>
      <c r="D15" s="274" t="s">
        <v>472</v>
      </c>
      <c r="E15" s="275">
        <f>G15+H15+I15+J15</f>
        <v>347586.9</v>
      </c>
      <c r="F15" s="275">
        <v>0</v>
      </c>
      <c r="G15" s="278">
        <v>125690.5</v>
      </c>
      <c r="H15" s="275">
        <f>'Таблица 1'!Q36</f>
        <v>143104.6</v>
      </c>
      <c r="I15" s="275">
        <f>'Таблица 1'!Q53</f>
        <v>52073</v>
      </c>
      <c r="J15" s="275">
        <f>'Таблица 1'!Q69</f>
        <v>26718.799999999999</v>
      </c>
      <c r="K15" s="275">
        <v>0</v>
      </c>
      <c r="L15" s="369"/>
      <c r="M15" s="403"/>
      <c r="N15" s="370"/>
      <c r="O15" s="371"/>
      <c r="P15" s="371"/>
      <c r="Q15" s="371"/>
      <c r="R15" s="371"/>
      <c r="S15" s="373"/>
      <c r="T15" s="371"/>
      <c r="U15" s="369"/>
    </row>
    <row r="16" spans="1:21" ht="29.25" customHeight="1">
      <c r="A16" s="366"/>
      <c r="B16" s="369"/>
      <c r="C16" s="363"/>
      <c r="D16" s="274" t="s">
        <v>94</v>
      </c>
      <c r="E16" s="275">
        <f>F16+G16+H16+I16+J16</f>
        <v>6272925.2000000002</v>
      </c>
      <c r="F16" s="275">
        <v>0</v>
      </c>
      <c r="G16" s="279">
        <f>'Приложение  4'!AA58/1000</f>
        <v>45449</v>
      </c>
      <c r="H16" s="279">
        <f>'Приложение 5'!M118+'Приложение  4'!AA88/1000</f>
        <v>3018129</v>
      </c>
      <c r="I16" s="279">
        <f>'Приложение 5'!M216</f>
        <v>1582706.1</v>
      </c>
      <c r="J16" s="279">
        <f>'Приложение 5'!M299</f>
        <v>1626641.1</v>
      </c>
      <c r="K16" s="279">
        <v>0</v>
      </c>
      <c r="L16" s="369"/>
      <c r="M16" s="403"/>
      <c r="N16" s="370"/>
      <c r="O16" s="371"/>
      <c r="P16" s="371"/>
      <c r="Q16" s="371"/>
      <c r="R16" s="371"/>
      <c r="S16" s="373"/>
      <c r="T16" s="371"/>
      <c r="U16" s="369"/>
    </row>
    <row r="17" spans="1:21" ht="20.25" customHeight="1">
      <c r="A17" s="366"/>
      <c r="B17" s="369"/>
      <c r="C17" s="363"/>
      <c r="D17" s="364" t="s">
        <v>298</v>
      </c>
      <c r="E17" s="362">
        <f t="shared" ref="E17:J17" si="1">SUM(E13:E16)</f>
        <v>7609276.0999999996</v>
      </c>
      <c r="F17" s="386">
        <f t="shared" si="1"/>
        <v>264813</v>
      </c>
      <c r="G17" s="362">
        <f>SUM(G13:G16)</f>
        <v>417142</v>
      </c>
      <c r="H17" s="362">
        <f t="shared" si="1"/>
        <v>3315255.3</v>
      </c>
      <c r="I17" s="362">
        <f t="shared" si="1"/>
        <v>1790257.6</v>
      </c>
      <c r="J17" s="362">
        <f t="shared" si="1"/>
        <v>1821808.2</v>
      </c>
      <c r="K17" s="277">
        <v>0</v>
      </c>
      <c r="L17" s="369"/>
      <c r="M17" s="403"/>
      <c r="N17" s="370"/>
      <c r="O17" s="371"/>
      <c r="P17" s="371"/>
      <c r="Q17" s="371"/>
      <c r="R17" s="371"/>
      <c r="S17" s="374"/>
      <c r="T17" s="371"/>
      <c r="U17" s="369"/>
    </row>
    <row r="18" spans="1:21" ht="18.75" hidden="1" customHeight="1">
      <c r="A18" s="368"/>
      <c r="B18" s="369"/>
      <c r="C18" s="363"/>
      <c r="D18" s="364"/>
      <c r="E18" s="362"/>
      <c r="F18" s="387"/>
      <c r="G18" s="362"/>
      <c r="H18" s="362"/>
      <c r="I18" s="362"/>
      <c r="J18" s="362"/>
      <c r="K18" s="277"/>
      <c r="L18" s="369"/>
      <c r="M18" s="403"/>
      <c r="N18" s="370"/>
      <c r="O18" s="371"/>
      <c r="P18" s="371"/>
      <c r="Q18" s="371"/>
      <c r="R18" s="371"/>
      <c r="S18" s="280"/>
      <c r="T18" s="371"/>
      <c r="U18" s="369"/>
    </row>
    <row r="19" spans="1:21" ht="60" customHeight="1">
      <c r="A19" s="365" t="s">
        <v>546</v>
      </c>
      <c r="B19" s="356" t="s">
        <v>95</v>
      </c>
      <c r="C19" s="359" t="s">
        <v>565</v>
      </c>
      <c r="D19" s="274" t="s">
        <v>92</v>
      </c>
      <c r="E19" s="275">
        <f>SUM(F19:K19)</f>
        <v>574500</v>
      </c>
      <c r="F19" s="275">
        <v>0</v>
      </c>
      <c r="G19" s="281">
        <v>0</v>
      </c>
      <c r="H19" s="275">
        <f>P19*1500</f>
        <v>34500</v>
      </c>
      <c r="I19" s="275">
        <f>Q19*1500</f>
        <v>66000</v>
      </c>
      <c r="J19" s="275">
        <f>R19*1500</f>
        <v>183000</v>
      </c>
      <c r="K19" s="275">
        <f>S19*1500</f>
        <v>291000</v>
      </c>
      <c r="L19" s="356" t="s">
        <v>153</v>
      </c>
      <c r="M19" s="378" t="s">
        <v>464</v>
      </c>
      <c r="N19" s="400">
        <f>-O1225</f>
        <v>0</v>
      </c>
      <c r="O19" s="375">
        <v>1</v>
      </c>
      <c r="P19" s="375">
        <v>23</v>
      </c>
      <c r="Q19" s="375">
        <v>44</v>
      </c>
      <c r="R19" s="375">
        <v>122</v>
      </c>
      <c r="S19" s="375">
        <v>194</v>
      </c>
      <c r="T19" s="397">
        <f>SUM(N19:S19)</f>
        <v>384</v>
      </c>
      <c r="U19" s="356" t="s">
        <v>566</v>
      </c>
    </row>
    <row r="20" spans="1:21" ht="17.149999999999999" customHeight="1">
      <c r="A20" s="366"/>
      <c r="B20" s="357"/>
      <c r="C20" s="360"/>
      <c r="D20" s="274" t="s">
        <v>93</v>
      </c>
      <c r="E20" s="275">
        <f>SUM(F20:J20)</f>
        <v>0</v>
      </c>
      <c r="F20" s="275">
        <v>0</v>
      </c>
      <c r="G20" s="275">
        <v>0</v>
      </c>
      <c r="H20" s="275">
        <v>0</v>
      </c>
      <c r="I20" s="275">
        <v>0</v>
      </c>
      <c r="J20" s="275">
        <v>0</v>
      </c>
      <c r="K20" s="275">
        <v>0</v>
      </c>
      <c r="L20" s="357"/>
      <c r="M20" s="379"/>
      <c r="N20" s="401"/>
      <c r="O20" s="376"/>
      <c r="P20" s="376"/>
      <c r="Q20" s="376"/>
      <c r="R20" s="376"/>
      <c r="S20" s="376"/>
      <c r="T20" s="398"/>
      <c r="U20" s="357"/>
    </row>
    <row r="21" spans="1:21" ht="33.75" customHeight="1">
      <c r="A21" s="366"/>
      <c r="B21" s="357"/>
      <c r="C21" s="360"/>
      <c r="D21" s="274" t="s">
        <v>94</v>
      </c>
      <c r="E21" s="275">
        <f>SUM(F21:J21)</f>
        <v>1500</v>
      </c>
      <c r="F21" s="275">
        <v>0</v>
      </c>
      <c r="G21" s="275">
        <f>O19*1500</f>
        <v>1500</v>
      </c>
      <c r="H21" s="275">
        <v>0</v>
      </c>
      <c r="I21" s="275">
        <v>0</v>
      </c>
      <c r="J21" s="275">
        <v>0</v>
      </c>
      <c r="K21" s="275">
        <v>0</v>
      </c>
      <c r="L21" s="357"/>
      <c r="M21" s="379"/>
      <c r="N21" s="401"/>
      <c r="O21" s="376"/>
      <c r="P21" s="376"/>
      <c r="Q21" s="376"/>
      <c r="R21" s="376"/>
      <c r="S21" s="376"/>
      <c r="T21" s="398"/>
      <c r="U21" s="357"/>
    </row>
    <row r="22" spans="1:21" ht="20.25" customHeight="1">
      <c r="A22" s="367"/>
      <c r="B22" s="358"/>
      <c r="C22" s="361"/>
      <c r="D22" s="276" t="s">
        <v>298</v>
      </c>
      <c r="E22" s="277">
        <f t="shared" ref="E22:J22" si="2">E19+E20+E21</f>
        <v>576000</v>
      </c>
      <c r="F22" s="277">
        <f t="shared" si="2"/>
        <v>0</v>
      </c>
      <c r="G22" s="277">
        <f>SUM(G19:G21)</f>
        <v>1500</v>
      </c>
      <c r="H22" s="277">
        <f t="shared" si="2"/>
        <v>34500</v>
      </c>
      <c r="I22" s="277">
        <f t="shared" si="2"/>
        <v>66000</v>
      </c>
      <c r="J22" s="277">
        <f t="shared" si="2"/>
        <v>183000</v>
      </c>
      <c r="K22" s="277">
        <f>SUM(K19:K21)</f>
        <v>291000</v>
      </c>
      <c r="L22" s="358"/>
      <c r="M22" s="358"/>
      <c r="N22" s="402"/>
      <c r="O22" s="377"/>
      <c r="P22" s="377"/>
      <c r="Q22" s="377"/>
      <c r="R22" s="377"/>
      <c r="S22" s="377"/>
      <c r="T22" s="399"/>
      <c r="U22" s="358"/>
    </row>
    <row r="23" spans="1:21" ht="60" customHeight="1">
      <c r="A23" s="347" t="s">
        <v>96</v>
      </c>
      <c r="B23" s="348"/>
      <c r="C23" s="349"/>
      <c r="D23" s="274" t="s">
        <v>92</v>
      </c>
      <c r="E23" s="277">
        <f>F23+G23+H23+I23+J23+K23</f>
        <v>1182429.1000000001</v>
      </c>
      <c r="F23" s="275">
        <f>F9+F13+F19</f>
        <v>136827.4</v>
      </c>
      <c r="G23" s="275">
        <f>G19+G13+G9</f>
        <v>192867.6</v>
      </c>
      <c r="H23" s="275">
        <f>H19+H13+H9</f>
        <v>160699.20000000001</v>
      </c>
      <c r="I23" s="275">
        <f>I19+I13+I9</f>
        <v>139660.29999999999</v>
      </c>
      <c r="J23" s="275">
        <f>J19+J13+J9</f>
        <v>261374.6</v>
      </c>
      <c r="K23" s="275">
        <f>K22</f>
        <v>291000</v>
      </c>
      <c r="L23" s="282"/>
      <c r="M23" s="283"/>
      <c r="N23" s="283"/>
      <c r="O23" s="283"/>
      <c r="P23" s="283"/>
      <c r="Q23" s="283"/>
      <c r="R23" s="283"/>
      <c r="S23" s="283"/>
      <c r="T23" s="283"/>
      <c r="U23" s="284"/>
    </row>
    <row r="24" spans="1:21" ht="17.149999999999999" customHeight="1">
      <c r="A24" s="350"/>
      <c r="B24" s="351"/>
      <c r="C24" s="352"/>
      <c r="D24" s="274" t="s">
        <v>93</v>
      </c>
      <c r="E24" s="277">
        <f>SUM(F24:J24)</f>
        <v>397411.8</v>
      </c>
      <c r="F24" s="275">
        <f>F10+F14+F20</f>
        <v>128719.6</v>
      </c>
      <c r="G24" s="275">
        <f>G10+G14+G20</f>
        <v>54577.8</v>
      </c>
      <c r="H24" s="275">
        <f>H10+H14+H20</f>
        <v>32622.5</v>
      </c>
      <c r="I24" s="275">
        <f>I10+I14+I20</f>
        <v>86618.2</v>
      </c>
      <c r="J24" s="275">
        <f>J10+J14+J20</f>
        <v>94873.7</v>
      </c>
      <c r="K24" s="275">
        <v>0</v>
      </c>
      <c r="L24" s="285"/>
      <c r="M24" s="286"/>
      <c r="N24" s="286"/>
      <c r="O24" s="286"/>
      <c r="P24" s="286"/>
      <c r="Q24" s="286"/>
      <c r="R24" s="286"/>
      <c r="S24" s="286"/>
      <c r="T24" s="286"/>
      <c r="U24" s="287"/>
    </row>
    <row r="25" spans="1:21" ht="17.149999999999999" customHeight="1">
      <c r="A25" s="350"/>
      <c r="B25" s="351"/>
      <c r="C25" s="352"/>
      <c r="D25" s="274" t="s">
        <v>472</v>
      </c>
      <c r="E25" s="277">
        <f>G25+H25+I25+J25</f>
        <v>347586.9</v>
      </c>
      <c r="F25" s="275">
        <v>0</v>
      </c>
      <c r="G25" s="288">
        <v>125690.5</v>
      </c>
      <c r="H25" s="275">
        <f>H15</f>
        <v>143104.6</v>
      </c>
      <c r="I25" s="289">
        <f>I15</f>
        <v>52073</v>
      </c>
      <c r="J25" s="289">
        <f>J15</f>
        <v>26718.799999999999</v>
      </c>
      <c r="K25" s="275">
        <v>0</v>
      </c>
      <c r="L25" s="285"/>
      <c r="M25" s="286"/>
      <c r="N25" s="286"/>
      <c r="O25" s="286"/>
      <c r="P25" s="286"/>
      <c r="Q25" s="286"/>
      <c r="R25" s="286"/>
      <c r="S25" s="286"/>
      <c r="T25" s="286"/>
      <c r="U25" s="287"/>
    </row>
    <row r="26" spans="1:21" ht="33.75" customHeight="1">
      <c r="A26" s="350"/>
      <c r="B26" s="351"/>
      <c r="C26" s="352"/>
      <c r="D26" s="274" t="s">
        <v>94</v>
      </c>
      <c r="E26" s="277">
        <f>F26+G26+H26+I26+J26</f>
        <v>6274425.2000000002</v>
      </c>
      <c r="F26" s="275">
        <f>F11+F16+F21</f>
        <v>0</v>
      </c>
      <c r="G26" s="275">
        <f>G11+G16+G21</f>
        <v>46949</v>
      </c>
      <c r="H26" s="290">
        <f>H11+H16+H21</f>
        <v>3018129</v>
      </c>
      <c r="I26" s="275">
        <f>I11+I21+I16</f>
        <v>1582706.1</v>
      </c>
      <c r="J26" s="275">
        <f>J11+J16+J21</f>
        <v>1626641.1</v>
      </c>
      <c r="K26" s="275">
        <v>0</v>
      </c>
      <c r="L26" s="285"/>
      <c r="M26" s="286"/>
      <c r="N26" s="286"/>
      <c r="O26" s="286"/>
      <c r="P26" s="286"/>
      <c r="Q26" s="286"/>
      <c r="R26" s="286"/>
      <c r="S26" s="286"/>
      <c r="T26" s="286"/>
      <c r="U26" s="287"/>
    </row>
    <row r="27" spans="1:21" ht="17.149999999999999" customHeight="1">
      <c r="A27" s="353"/>
      <c r="B27" s="354"/>
      <c r="C27" s="355"/>
      <c r="D27" s="276" t="s">
        <v>298</v>
      </c>
      <c r="E27" s="277">
        <f>E12+E17+E22</f>
        <v>8201853</v>
      </c>
      <c r="F27" s="277">
        <f>F12+F17+F22</f>
        <v>265547</v>
      </c>
      <c r="G27" s="277">
        <f>G12+G17+G22</f>
        <v>420084.9</v>
      </c>
      <c r="H27" s="277">
        <f>SUM(H23:H26)</f>
        <v>3354555.3</v>
      </c>
      <c r="I27" s="277">
        <f>I12+I17+I22</f>
        <v>1861057.6</v>
      </c>
      <c r="J27" s="277">
        <f>J12+J17+J22</f>
        <v>2009608.2</v>
      </c>
      <c r="K27" s="277">
        <f>SUM(K23:K26)</f>
        <v>291000</v>
      </c>
      <c r="L27" s="291"/>
      <c r="M27" s="292"/>
      <c r="N27" s="292"/>
      <c r="O27" s="292"/>
      <c r="P27" s="292"/>
      <c r="Q27" s="292"/>
      <c r="R27" s="292"/>
      <c r="S27" s="292"/>
      <c r="T27" s="292"/>
      <c r="U27" s="293"/>
    </row>
    <row r="28" spans="1:21" ht="63" customHeight="1">
      <c r="G28" s="40"/>
      <c r="H28" s="180"/>
      <c r="I28" s="180"/>
      <c r="J28" s="180"/>
      <c r="K28" s="180"/>
      <c r="L28" s="180"/>
      <c r="M28" s="181"/>
    </row>
    <row r="29" spans="1:21">
      <c r="C29" s="41"/>
      <c r="D29" s="41"/>
      <c r="E29" s="41"/>
      <c r="F29" s="41"/>
    </row>
    <row r="30" spans="1:21">
      <c r="C30" s="41"/>
      <c r="D30" s="41"/>
      <c r="E30" s="41"/>
      <c r="F30" s="25"/>
      <c r="G30" s="37"/>
      <c r="H30" s="37"/>
    </row>
  </sheetData>
  <mergeCells count="58">
    <mergeCell ref="M19:M22"/>
    <mergeCell ref="M13:M18"/>
    <mergeCell ref="N1:U1"/>
    <mergeCell ref="U4:U5"/>
    <mergeCell ref="E17:E18"/>
    <mergeCell ref="F17:F18"/>
    <mergeCell ref="T13:T18"/>
    <mergeCell ref="B8:U8"/>
    <mergeCell ref="L4:T4"/>
    <mergeCell ref="B7:U7"/>
    <mergeCell ref="T9:T12"/>
    <mergeCell ref="E4:J4"/>
    <mergeCell ref="U9:U12"/>
    <mergeCell ref="S9:S12"/>
    <mergeCell ref="L13:L18"/>
    <mergeCell ref="A2:U2"/>
    <mergeCell ref="L9:L12"/>
    <mergeCell ref="M9:M12"/>
    <mergeCell ref="A4:A5"/>
    <mergeCell ref="B4:B5"/>
    <mergeCell ref="C4:C5"/>
    <mergeCell ref="D4:D5"/>
    <mergeCell ref="R9:R12"/>
    <mergeCell ref="N9:N12"/>
    <mergeCell ref="O9:O12"/>
    <mergeCell ref="P9:P12"/>
    <mergeCell ref="Q9:Q12"/>
    <mergeCell ref="U19:U22"/>
    <mergeCell ref="U13:U18"/>
    <mergeCell ref="N13:N18"/>
    <mergeCell ref="O13:O18"/>
    <mergeCell ref="P13:P18"/>
    <mergeCell ref="Q13:Q18"/>
    <mergeCell ref="R13:R18"/>
    <mergeCell ref="S13:S17"/>
    <mergeCell ref="O19:O22"/>
    <mergeCell ref="P19:P22"/>
    <mergeCell ref="T19:T22"/>
    <mergeCell ref="Q19:Q22"/>
    <mergeCell ref="R19:R22"/>
    <mergeCell ref="S19:S22"/>
    <mergeCell ref="N19:N22"/>
    <mergeCell ref="A23:C27"/>
    <mergeCell ref="B9:B12"/>
    <mergeCell ref="C9:C12"/>
    <mergeCell ref="L19:L22"/>
    <mergeCell ref="G17:G18"/>
    <mergeCell ref="H17:H18"/>
    <mergeCell ref="I17:I18"/>
    <mergeCell ref="J17:J18"/>
    <mergeCell ref="C13:C18"/>
    <mergeCell ref="D17:D18"/>
    <mergeCell ref="A19:A22"/>
    <mergeCell ref="B19:B22"/>
    <mergeCell ref="A9:A12"/>
    <mergeCell ref="C19:C22"/>
    <mergeCell ref="A13:A18"/>
    <mergeCell ref="B13:B18"/>
  </mergeCells>
  <phoneticPr fontId="4" type="noConversion"/>
  <printOptions horizontalCentered="1"/>
  <pageMargins left="0.23622047244094491" right="0.23622047244094491" top="0.63" bottom="0.3" header="0.31496062992125984" footer="0.17"/>
  <pageSetup paperSize="9" scale="54" fitToHeight="0" orientation="landscape" r:id="rId1"/>
  <headerFooter alignWithMargins="0">
    <oddHeader>&amp;C&amp;12&amp;P4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F56"/>
  <sheetViews>
    <sheetView view="pageLayout" topLeftCell="D1" zoomScaleSheetLayoutView="90" workbookViewId="0">
      <selection activeCell="T1" sqref="T1:X1"/>
    </sheetView>
  </sheetViews>
  <sheetFormatPr defaultColWidth="12.7265625" defaultRowHeight="12.5"/>
  <cols>
    <col min="1" max="1" width="5" style="67" customWidth="1"/>
    <col min="2" max="2" width="23.453125" style="67" customWidth="1"/>
    <col min="3" max="3" width="6" style="67" customWidth="1"/>
    <col min="4" max="4" width="11" style="67" customWidth="1"/>
    <col min="5" max="5" width="10.1796875" style="67" customWidth="1"/>
    <col min="6" max="6" width="10" style="129" customWidth="1"/>
    <col min="7" max="7" width="11.453125" style="67" customWidth="1"/>
    <col min="8" max="8" width="5.1796875" style="67" customWidth="1"/>
    <col min="9" max="9" width="10.1796875" style="67" customWidth="1"/>
    <col min="10" max="10" width="4.1796875" style="6" customWidth="1"/>
    <col min="11" max="12" width="5.453125" style="6" customWidth="1"/>
    <col min="13" max="15" width="8.7265625" style="6" customWidth="1"/>
    <col min="16" max="16" width="9" style="84" customWidth="1"/>
    <col min="17" max="17" width="15" style="67" customWidth="1"/>
    <col min="18" max="18" width="15.26953125" style="67" customWidth="1"/>
    <col min="19" max="19" width="15.1796875" style="67" customWidth="1"/>
    <col min="20" max="20" width="12.81640625" style="67" customWidth="1"/>
    <col min="21" max="22" width="13.81640625" style="67" customWidth="1"/>
    <col min="23" max="24" width="8.7265625" style="67" customWidth="1"/>
    <col min="25" max="25" width="12.7265625" style="67"/>
    <col min="26" max="27" width="0" style="67" hidden="1" customWidth="1"/>
    <col min="28" max="16384" width="12.7265625" style="67"/>
  </cols>
  <sheetData>
    <row r="1" spans="1:84" s="38" customFormat="1" ht="95.25" customHeight="1">
      <c r="F1" s="128"/>
      <c r="M1" s="131"/>
      <c r="N1" s="131"/>
      <c r="O1" s="131"/>
      <c r="P1" s="131"/>
      <c r="Q1" s="131"/>
      <c r="R1" s="131"/>
      <c r="S1" s="131"/>
      <c r="T1" s="384" t="s">
        <v>559</v>
      </c>
      <c r="U1" s="429"/>
      <c r="V1" s="429"/>
      <c r="W1" s="429"/>
      <c r="X1" s="42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  <c r="CE1" s="133"/>
      <c r="CF1" s="133"/>
    </row>
    <row r="2" spans="1:84" ht="21.75" customHeight="1">
      <c r="J2" s="67"/>
      <c r="N2" s="68"/>
      <c r="O2" s="67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</row>
    <row r="3" spans="1:84" ht="43.5" customHeight="1">
      <c r="A3" s="428" t="s">
        <v>392</v>
      </c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28"/>
      <c r="Q3" s="428"/>
      <c r="R3" s="428"/>
      <c r="S3" s="428"/>
      <c r="T3" s="428"/>
      <c r="U3" s="428"/>
      <c r="V3" s="428"/>
      <c r="W3" s="428"/>
      <c r="X3" s="428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</row>
    <row r="4" spans="1:84" s="69" customFormat="1" ht="18" customHeight="1">
      <c r="A4" s="413"/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13"/>
      <c r="T4" s="413"/>
      <c r="U4" s="413"/>
      <c r="V4" s="413"/>
      <c r="W4" s="413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</row>
    <row r="5" spans="1:84" ht="58.5" customHeight="1">
      <c r="A5" s="421" t="s">
        <v>418</v>
      </c>
      <c r="B5" s="424" t="s">
        <v>278</v>
      </c>
      <c r="C5" s="430" t="s">
        <v>382</v>
      </c>
      <c r="D5" s="431"/>
      <c r="E5" s="410" t="s">
        <v>383</v>
      </c>
      <c r="F5" s="416" t="s">
        <v>421</v>
      </c>
      <c r="G5" s="410" t="s">
        <v>384</v>
      </c>
      <c r="H5" s="410" t="s">
        <v>385</v>
      </c>
      <c r="I5" s="410" t="s">
        <v>386</v>
      </c>
      <c r="J5" s="418" t="s">
        <v>424</v>
      </c>
      <c r="K5" s="419"/>
      <c r="L5" s="420"/>
      <c r="M5" s="418" t="s">
        <v>425</v>
      </c>
      <c r="N5" s="419"/>
      <c r="O5" s="420"/>
      <c r="P5" s="410" t="s">
        <v>165</v>
      </c>
      <c r="Q5" s="406" t="s">
        <v>82</v>
      </c>
      <c r="R5" s="407"/>
      <c r="S5" s="407"/>
      <c r="T5" s="407"/>
      <c r="U5" s="407"/>
      <c r="V5" s="407"/>
      <c r="W5" s="410" t="s">
        <v>297</v>
      </c>
      <c r="X5" s="410" t="s">
        <v>167</v>
      </c>
      <c r="Y5" s="140"/>
      <c r="Z5" s="404" t="s">
        <v>88</v>
      </c>
      <c r="AA5" s="404" t="s">
        <v>88</v>
      </c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</row>
    <row r="6" spans="1:84" ht="57.75" customHeight="1">
      <c r="A6" s="422"/>
      <c r="B6" s="425"/>
      <c r="C6" s="432"/>
      <c r="D6" s="433"/>
      <c r="E6" s="414"/>
      <c r="F6" s="427"/>
      <c r="G6" s="414"/>
      <c r="H6" s="414"/>
      <c r="I6" s="414"/>
      <c r="J6" s="436" t="s">
        <v>427</v>
      </c>
      <c r="K6" s="418" t="s">
        <v>428</v>
      </c>
      <c r="L6" s="420"/>
      <c r="M6" s="436" t="s">
        <v>427</v>
      </c>
      <c r="N6" s="418" t="s">
        <v>428</v>
      </c>
      <c r="O6" s="420"/>
      <c r="P6" s="414"/>
      <c r="Q6" s="406" t="s">
        <v>83</v>
      </c>
      <c r="R6" s="406" t="s">
        <v>299</v>
      </c>
      <c r="S6" s="408" t="s">
        <v>84</v>
      </c>
      <c r="T6" s="409"/>
      <c r="U6" s="408" t="s">
        <v>85</v>
      </c>
      <c r="V6" s="409"/>
      <c r="W6" s="411"/>
      <c r="X6" s="414"/>
      <c r="Y6" s="140"/>
      <c r="Z6" s="405"/>
      <c r="AA6" s="405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34"/>
      <c r="BI6" s="134"/>
      <c r="BJ6" s="134"/>
      <c r="BK6" s="134"/>
      <c r="BL6" s="134"/>
      <c r="BM6" s="134"/>
      <c r="BN6" s="134"/>
      <c r="BO6" s="134"/>
      <c r="BP6" s="134"/>
      <c r="BQ6" s="134"/>
      <c r="BR6" s="134"/>
      <c r="BS6" s="134"/>
      <c r="BT6" s="134"/>
      <c r="BU6" s="134"/>
      <c r="BV6" s="134"/>
      <c r="BW6" s="134"/>
      <c r="BX6" s="134"/>
      <c r="BY6" s="134"/>
      <c r="BZ6" s="134"/>
      <c r="CA6" s="134"/>
      <c r="CB6" s="134"/>
      <c r="CC6" s="134"/>
      <c r="CD6" s="134"/>
      <c r="CE6" s="134"/>
      <c r="CF6" s="134"/>
    </row>
    <row r="7" spans="1:84" ht="102.75" customHeight="1">
      <c r="A7" s="422"/>
      <c r="B7" s="425"/>
      <c r="C7" s="416" t="s">
        <v>429</v>
      </c>
      <c r="D7" s="416" t="s">
        <v>430</v>
      </c>
      <c r="E7" s="414"/>
      <c r="F7" s="427"/>
      <c r="G7" s="415"/>
      <c r="H7" s="415"/>
      <c r="I7" s="415"/>
      <c r="J7" s="437"/>
      <c r="K7" s="70" t="s">
        <v>431</v>
      </c>
      <c r="L7" s="70" t="s">
        <v>432</v>
      </c>
      <c r="M7" s="437"/>
      <c r="N7" s="70" t="s">
        <v>431</v>
      </c>
      <c r="O7" s="70" t="s">
        <v>432</v>
      </c>
      <c r="P7" s="415"/>
      <c r="Q7" s="407"/>
      <c r="R7" s="407"/>
      <c r="S7" s="98" t="s">
        <v>387</v>
      </c>
      <c r="T7" s="98" t="s">
        <v>388</v>
      </c>
      <c r="U7" s="99" t="s">
        <v>86</v>
      </c>
      <c r="V7" s="99" t="s">
        <v>87</v>
      </c>
      <c r="W7" s="412"/>
      <c r="X7" s="415"/>
      <c r="Y7" s="140"/>
      <c r="Z7" s="405"/>
      <c r="AA7" s="405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</row>
    <row r="8" spans="1:84" ht="14">
      <c r="A8" s="423"/>
      <c r="B8" s="426"/>
      <c r="C8" s="417"/>
      <c r="D8" s="417"/>
      <c r="E8" s="415"/>
      <c r="F8" s="417"/>
      <c r="G8" s="72" t="s">
        <v>433</v>
      </c>
      <c r="H8" s="72" t="s">
        <v>433</v>
      </c>
      <c r="I8" s="72" t="s">
        <v>434</v>
      </c>
      <c r="J8" s="71" t="s">
        <v>435</v>
      </c>
      <c r="K8" s="71" t="s">
        <v>435</v>
      </c>
      <c r="L8" s="71" t="s">
        <v>435</v>
      </c>
      <c r="M8" s="71" t="s">
        <v>434</v>
      </c>
      <c r="N8" s="71" t="s">
        <v>434</v>
      </c>
      <c r="O8" s="71" t="s">
        <v>434</v>
      </c>
      <c r="P8" s="71" t="s">
        <v>434</v>
      </c>
      <c r="Q8" s="26" t="s">
        <v>436</v>
      </c>
      <c r="R8" s="26" t="s">
        <v>436</v>
      </c>
      <c r="S8" s="26" t="s">
        <v>436</v>
      </c>
      <c r="T8" s="26" t="s">
        <v>436</v>
      </c>
      <c r="U8" s="26" t="s">
        <v>436</v>
      </c>
      <c r="V8" s="26" t="s">
        <v>436</v>
      </c>
      <c r="W8" s="73" t="s">
        <v>296</v>
      </c>
      <c r="X8" s="72" t="s">
        <v>296</v>
      </c>
      <c r="Y8" s="140"/>
      <c r="Z8" s="145"/>
      <c r="AA8" s="145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</row>
    <row r="9" spans="1:84" ht="14">
      <c r="A9" s="72">
        <v>1</v>
      </c>
      <c r="B9" s="72">
        <v>2</v>
      </c>
      <c r="C9" s="72">
        <v>3</v>
      </c>
      <c r="D9" s="72">
        <v>4</v>
      </c>
      <c r="E9" s="72">
        <v>5</v>
      </c>
      <c r="F9" s="72">
        <v>6</v>
      </c>
      <c r="G9" s="72">
        <v>7</v>
      </c>
      <c r="H9" s="72">
        <v>8</v>
      </c>
      <c r="I9" s="72">
        <v>9</v>
      </c>
      <c r="J9" s="72">
        <v>10</v>
      </c>
      <c r="K9" s="72">
        <v>11</v>
      </c>
      <c r="L9" s="72">
        <v>12</v>
      </c>
      <c r="M9" s="72">
        <v>13</v>
      </c>
      <c r="N9" s="72">
        <v>14</v>
      </c>
      <c r="O9" s="72">
        <v>15</v>
      </c>
      <c r="P9" s="72">
        <v>16</v>
      </c>
      <c r="Q9" s="72">
        <v>17</v>
      </c>
      <c r="R9" s="72">
        <v>18</v>
      </c>
      <c r="S9" s="72">
        <v>19</v>
      </c>
      <c r="T9" s="72">
        <v>20</v>
      </c>
      <c r="U9" s="72">
        <v>21</v>
      </c>
      <c r="V9" s="72">
        <v>22</v>
      </c>
      <c r="W9" s="72">
        <v>23</v>
      </c>
      <c r="X9" s="72">
        <v>24</v>
      </c>
      <c r="Y9" s="140"/>
      <c r="Z9" s="146"/>
      <c r="AA9" s="146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</row>
    <row r="10" spans="1:84" ht="45" customHeight="1">
      <c r="A10" s="74">
        <v>1</v>
      </c>
      <c r="B10" s="44" t="s">
        <v>442</v>
      </c>
      <c r="C10" s="43">
        <v>2810</v>
      </c>
      <c r="D10" s="45">
        <v>40907</v>
      </c>
      <c r="E10" s="45">
        <v>41456</v>
      </c>
      <c r="F10" s="45">
        <v>42064</v>
      </c>
      <c r="G10" s="43">
        <v>3</v>
      </c>
      <c r="H10" s="43">
        <v>3</v>
      </c>
      <c r="I10" s="46">
        <v>429.7</v>
      </c>
      <c r="J10" s="43">
        <f>K10+L10</f>
        <v>3</v>
      </c>
      <c r="K10" s="43">
        <v>1</v>
      </c>
      <c r="L10" s="43">
        <v>2</v>
      </c>
      <c r="M10" s="47">
        <f>N10+O10</f>
        <v>78.7</v>
      </c>
      <c r="N10" s="47">
        <v>28.4</v>
      </c>
      <c r="O10" s="47">
        <v>50.3</v>
      </c>
      <c r="P10" s="47">
        <v>97.7</v>
      </c>
      <c r="Q10" s="60">
        <f>R10+U10+V10</f>
        <v>3663750</v>
      </c>
      <c r="R10" s="60">
        <f>M10*W10</f>
        <v>2388545</v>
      </c>
      <c r="S10" s="60">
        <f t="shared" ref="S10:S34" si="0">M10*W10*Z10</f>
        <v>2269117.75</v>
      </c>
      <c r="T10" s="60">
        <f>R10-S10</f>
        <v>119427.25</v>
      </c>
      <c r="U10" s="60">
        <f>X10*(P10-M10)</f>
        <v>712500</v>
      </c>
      <c r="V10" s="60">
        <f>M10*(X10-W10)</f>
        <v>562705</v>
      </c>
      <c r="W10" s="61">
        <v>30350</v>
      </c>
      <c r="X10" s="61">
        <v>37500</v>
      </c>
      <c r="Y10" s="140"/>
      <c r="Z10" s="147">
        <v>0.95</v>
      </c>
      <c r="AA10" s="147">
        <v>0.05</v>
      </c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</row>
    <row r="11" spans="1:84" s="122" customFormat="1" ht="45" customHeight="1">
      <c r="A11" s="74">
        <v>2</v>
      </c>
      <c r="B11" s="44" t="s">
        <v>443</v>
      </c>
      <c r="C11" s="43">
        <v>2808</v>
      </c>
      <c r="D11" s="45">
        <v>40907</v>
      </c>
      <c r="E11" s="45">
        <v>41456</v>
      </c>
      <c r="F11" s="45">
        <v>42064</v>
      </c>
      <c r="G11" s="43">
        <v>8</v>
      </c>
      <c r="H11" s="43">
        <v>8</v>
      </c>
      <c r="I11" s="43">
        <v>493.3</v>
      </c>
      <c r="J11" s="43">
        <v>3</v>
      </c>
      <c r="K11" s="43">
        <v>0</v>
      </c>
      <c r="L11" s="43">
        <v>3</v>
      </c>
      <c r="M11" s="47">
        <v>84.5</v>
      </c>
      <c r="N11" s="47">
        <v>0</v>
      </c>
      <c r="O11" s="47">
        <v>84.5</v>
      </c>
      <c r="P11" s="47">
        <v>101.1</v>
      </c>
      <c r="Q11" s="60">
        <f t="shared" ref="Q11:Q36" si="1">R11+U11+V11</f>
        <v>3791250</v>
      </c>
      <c r="R11" s="60">
        <f t="shared" ref="R11:R35" si="2">M11*W11</f>
        <v>2564575</v>
      </c>
      <c r="S11" s="60">
        <f t="shared" si="0"/>
        <v>2436346.25</v>
      </c>
      <c r="T11" s="60">
        <f t="shared" ref="T11:T35" si="3">R11-S11</f>
        <v>128228.75</v>
      </c>
      <c r="U11" s="60">
        <f t="shared" ref="U11:U36" si="4">X11*(P11-M11)</f>
        <v>622500</v>
      </c>
      <c r="V11" s="60">
        <f t="shared" ref="V11:V36" si="5">M11*(X11-W11)</f>
        <v>604175</v>
      </c>
      <c r="W11" s="61">
        <v>30350</v>
      </c>
      <c r="X11" s="61">
        <v>37500</v>
      </c>
      <c r="Y11" s="140"/>
      <c r="Z11" s="147">
        <v>0.95</v>
      </c>
      <c r="AA11" s="147">
        <v>0.05</v>
      </c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4"/>
      <c r="CA11" s="134"/>
      <c r="CB11" s="134"/>
      <c r="CC11" s="134"/>
      <c r="CD11" s="134"/>
      <c r="CE11" s="134"/>
      <c r="CF11" s="134"/>
    </row>
    <row r="12" spans="1:84" ht="45" customHeight="1">
      <c r="A12" s="74">
        <v>3</v>
      </c>
      <c r="B12" s="44" t="s">
        <v>444</v>
      </c>
      <c r="C12" s="43">
        <v>2807</v>
      </c>
      <c r="D12" s="45">
        <v>40907</v>
      </c>
      <c r="E12" s="45">
        <v>41456</v>
      </c>
      <c r="F12" s="45">
        <v>42064</v>
      </c>
      <c r="G12" s="43">
        <v>19</v>
      </c>
      <c r="H12" s="43">
        <v>19</v>
      </c>
      <c r="I12" s="43">
        <v>512.79999999999995</v>
      </c>
      <c r="J12" s="43">
        <v>12</v>
      </c>
      <c r="K12" s="43">
        <v>3</v>
      </c>
      <c r="L12" s="43">
        <v>9</v>
      </c>
      <c r="M12" s="47">
        <v>312.60000000000002</v>
      </c>
      <c r="N12" s="47">
        <v>54.2</v>
      </c>
      <c r="O12" s="47">
        <v>258.39999999999998</v>
      </c>
      <c r="P12" s="47">
        <v>421.9</v>
      </c>
      <c r="Q12" s="60">
        <f t="shared" si="1"/>
        <v>15821250</v>
      </c>
      <c r="R12" s="60">
        <f t="shared" si="2"/>
        <v>9487410</v>
      </c>
      <c r="S12" s="60">
        <f t="shared" si="0"/>
        <v>9013039.5</v>
      </c>
      <c r="T12" s="60">
        <f t="shared" si="3"/>
        <v>474370.5</v>
      </c>
      <c r="U12" s="60">
        <f t="shared" si="4"/>
        <v>4098750</v>
      </c>
      <c r="V12" s="60">
        <f t="shared" si="5"/>
        <v>2235090</v>
      </c>
      <c r="W12" s="61">
        <v>30350</v>
      </c>
      <c r="X12" s="61">
        <v>37500</v>
      </c>
      <c r="Y12" s="140"/>
      <c r="Z12" s="147">
        <v>0.95</v>
      </c>
      <c r="AA12" s="147">
        <v>0.05</v>
      </c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</row>
    <row r="13" spans="1:84" s="122" customFormat="1" ht="45" customHeight="1">
      <c r="A13" s="74">
        <v>4</v>
      </c>
      <c r="B13" s="44" t="s">
        <v>445</v>
      </c>
      <c r="C13" s="43">
        <v>2830</v>
      </c>
      <c r="D13" s="45">
        <v>40907</v>
      </c>
      <c r="E13" s="45">
        <v>41456</v>
      </c>
      <c r="F13" s="45">
        <v>42064</v>
      </c>
      <c r="G13" s="43">
        <v>8</v>
      </c>
      <c r="H13" s="43">
        <v>8</v>
      </c>
      <c r="I13" s="46">
        <v>430.6</v>
      </c>
      <c r="J13" s="43">
        <f t="shared" ref="J13:J36" si="6">K13+L13</f>
        <v>4</v>
      </c>
      <c r="K13" s="43">
        <v>3</v>
      </c>
      <c r="L13" s="43">
        <v>1</v>
      </c>
      <c r="M13" s="47">
        <v>108.4</v>
      </c>
      <c r="N13" s="47">
        <v>79.3</v>
      </c>
      <c r="O13" s="47">
        <v>29.1</v>
      </c>
      <c r="P13" s="47">
        <v>133.80000000000001</v>
      </c>
      <c r="Q13" s="60">
        <f t="shared" si="1"/>
        <v>5017500</v>
      </c>
      <c r="R13" s="60">
        <f t="shared" si="2"/>
        <v>3289940</v>
      </c>
      <c r="S13" s="60">
        <f t="shared" si="0"/>
        <v>3125443</v>
      </c>
      <c r="T13" s="60">
        <f t="shared" si="3"/>
        <v>164497</v>
      </c>
      <c r="U13" s="60">
        <f t="shared" si="4"/>
        <v>952500</v>
      </c>
      <c r="V13" s="60">
        <f t="shared" si="5"/>
        <v>775060</v>
      </c>
      <c r="W13" s="61">
        <v>30350</v>
      </c>
      <c r="X13" s="61">
        <v>37500</v>
      </c>
      <c r="Y13" s="140"/>
      <c r="Z13" s="147">
        <v>0.95</v>
      </c>
      <c r="AA13" s="147">
        <v>0.05</v>
      </c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4"/>
      <c r="BV13" s="134"/>
      <c r="BW13" s="134"/>
      <c r="BX13" s="134"/>
      <c r="BY13" s="134"/>
      <c r="BZ13" s="134"/>
      <c r="CA13" s="134"/>
      <c r="CB13" s="134"/>
      <c r="CC13" s="134"/>
      <c r="CD13" s="134"/>
      <c r="CE13" s="134"/>
      <c r="CF13" s="134"/>
    </row>
    <row r="14" spans="1:84" s="121" customFormat="1" ht="45" customHeight="1">
      <c r="A14" s="74">
        <v>5</v>
      </c>
      <c r="B14" s="44" t="s">
        <v>282</v>
      </c>
      <c r="C14" s="43">
        <v>2829</v>
      </c>
      <c r="D14" s="45">
        <v>40907</v>
      </c>
      <c r="E14" s="45">
        <v>41456</v>
      </c>
      <c r="F14" s="45">
        <v>41640</v>
      </c>
      <c r="G14" s="43">
        <v>14</v>
      </c>
      <c r="H14" s="43">
        <v>14</v>
      </c>
      <c r="I14" s="46">
        <v>431.9</v>
      </c>
      <c r="J14" s="43">
        <f t="shared" si="6"/>
        <v>6</v>
      </c>
      <c r="K14" s="43">
        <v>5</v>
      </c>
      <c r="L14" s="43">
        <v>1</v>
      </c>
      <c r="M14" s="47">
        <v>239.3</v>
      </c>
      <c r="N14" s="47">
        <v>191.5</v>
      </c>
      <c r="O14" s="47">
        <v>47.8</v>
      </c>
      <c r="P14" s="47">
        <v>280.60000000000002</v>
      </c>
      <c r="Q14" s="60">
        <f t="shared" si="1"/>
        <v>10522500</v>
      </c>
      <c r="R14" s="60">
        <f t="shared" si="2"/>
        <v>7262755</v>
      </c>
      <c r="S14" s="60">
        <f t="shared" si="0"/>
        <v>6899617.25</v>
      </c>
      <c r="T14" s="60">
        <f t="shared" si="3"/>
        <v>363137.75</v>
      </c>
      <c r="U14" s="60">
        <f t="shared" si="4"/>
        <v>1548750</v>
      </c>
      <c r="V14" s="60">
        <f t="shared" si="5"/>
        <v>1710995</v>
      </c>
      <c r="W14" s="61">
        <v>30350</v>
      </c>
      <c r="X14" s="61">
        <v>37500</v>
      </c>
      <c r="Y14" s="140"/>
      <c r="Z14" s="147">
        <v>0.95</v>
      </c>
      <c r="AA14" s="147">
        <v>0.05</v>
      </c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34"/>
      <c r="CA14" s="134"/>
      <c r="CB14" s="134"/>
      <c r="CC14" s="134"/>
      <c r="CD14" s="134"/>
      <c r="CE14" s="134"/>
      <c r="CF14" s="134"/>
    </row>
    <row r="15" spans="1:84" s="121" customFormat="1" ht="45" customHeight="1">
      <c r="A15" s="74">
        <v>6</v>
      </c>
      <c r="B15" s="44" t="s">
        <v>283</v>
      </c>
      <c r="C15" s="43">
        <v>2815</v>
      </c>
      <c r="D15" s="45">
        <v>40907</v>
      </c>
      <c r="E15" s="45">
        <v>41456</v>
      </c>
      <c r="F15" s="45">
        <v>41640</v>
      </c>
      <c r="G15" s="43">
        <v>19</v>
      </c>
      <c r="H15" s="43">
        <v>19</v>
      </c>
      <c r="I15" s="46">
        <v>435.6</v>
      </c>
      <c r="J15" s="43">
        <f t="shared" si="6"/>
        <v>5</v>
      </c>
      <c r="K15" s="43">
        <v>2</v>
      </c>
      <c r="L15" s="43">
        <v>3</v>
      </c>
      <c r="M15" s="47">
        <v>229.5</v>
      </c>
      <c r="N15" s="47">
        <v>28.8</v>
      </c>
      <c r="O15" s="47">
        <v>200.7</v>
      </c>
      <c r="P15" s="47">
        <v>257.8</v>
      </c>
      <c r="Q15" s="60">
        <f t="shared" si="1"/>
        <v>9667500</v>
      </c>
      <c r="R15" s="60">
        <f t="shared" si="2"/>
        <v>6965325</v>
      </c>
      <c r="S15" s="60">
        <f t="shared" si="0"/>
        <v>6617058.75</v>
      </c>
      <c r="T15" s="60">
        <f t="shared" si="3"/>
        <v>348266.25</v>
      </c>
      <c r="U15" s="60">
        <f t="shared" si="4"/>
        <v>1061250</v>
      </c>
      <c r="V15" s="60">
        <f t="shared" si="5"/>
        <v>1640925</v>
      </c>
      <c r="W15" s="61">
        <v>30350</v>
      </c>
      <c r="X15" s="61">
        <v>37500</v>
      </c>
      <c r="Y15" s="140"/>
      <c r="Z15" s="147">
        <v>0.95</v>
      </c>
      <c r="AA15" s="147">
        <v>0.05</v>
      </c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</row>
    <row r="16" spans="1:84" s="121" customFormat="1" ht="45" customHeight="1">
      <c r="A16" s="74">
        <v>7</v>
      </c>
      <c r="B16" s="44" t="s">
        <v>284</v>
      </c>
      <c r="C16" s="43">
        <v>2828</v>
      </c>
      <c r="D16" s="45">
        <v>40907</v>
      </c>
      <c r="E16" s="45">
        <v>41456</v>
      </c>
      <c r="F16" s="45">
        <v>41640</v>
      </c>
      <c r="G16" s="43">
        <v>26</v>
      </c>
      <c r="H16" s="43">
        <v>26</v>
      </c>
      <c r="I16" s="46">
        <v>436.5</v>
      </c>
      <c r="J16" s="43">
        <v>9</v>
      </c>
      <c r="K16" s="43">
        <v>5</v>
      </c>
      <c r="L16" s="43">
        <v>4</v>
      </c>
      <c r="M16" s="47">
        <v>325.5</v>
      </c>
      <c r="N16" s="47">
        <v>175.1</v>
      </c>
      <c r="O16" s="47">
        <v>150.4</v>
      </c>
      <c r="P16" s="47">
        <v>410</v>
      </c>
      <c r="Q16" s="60">
        <f t="shared" si="1"/>
        <v>15375000</v>
      </c>
      <c r="R16" s="60">
        <f t="shared" si="2"/>
        <v>9878925</v>
      </c>
      <c r="S16" s="60">
        <f t="shared" si="0"/>
        <v>9384978.75</v>
      </c>
      <c r="T16" s="60">
        <f t="shared" si="3"/>
        <v>493946.25</v>
      </c>
      <c r="U16" s="60">
        <f t="shared" si="4"/>
        <v>3168750</v>
      </c>
      <c r="V16" s="60">
        <f t="shared" si="5"/>
        <v>2327325</v>
      </c>
      <c r="W16" s="61">
        <v>30350</v>
      </c>
      <c r="X16" s="61">
        <v>37500</v>
      </c>
      <c r="Y16" s="140"/>
      <c r="Z16" s="147">
        <v>0.95</v>
      </c>
      <c r="AA16" s="147">
        <v>0.05</v>
      </c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</row>
    <row r="17" spans="1:84" s="121" customFormat="1" ht="45" customHeight="1">
      <c r="A17" s="74">
        <v>8</v>
      </c>
      <c r="B17" s="44" t="s">
        <v>285</v>
      </c>
      <c r="C17" s="43">
        <v>2827</v>
      </c>
      <c r="D17" s="45">
        <v>40907</v>
      </c>
      <c r="E17" s="45">
        <v>41456</v>
      </c>
      <c r="F17" s="45">
        <v>41640</v>
      </c>
      <c r="G17" s="43">
        <v>24</v>
      </c>
      <c r="H17" s="43">
        <v>24</v>
      </c>
      <c r="I17" s="46">
        <v>436.8</v>
      </c>
      <c r="J17" s="43">
        <f t="shared" si="6"/>
        <v>7</v>
      </c>
      <c r="K17" s="43">
        <v>4</v>
      </c>
      <c r="L17" s="43">
        <v>3</v>
      </c>
      <c r="M17" s="47">
        <v>256.60000000000002</v>
      </c>
      <c r="N17" s="47">
        <v>163.80000000000001</v>
      </c>
      <c r="O17" s="47">
        <v>92.8</v>
      </c>
      <c r="P17" s="47">
        <v>298.60000000000002</v>
      </c>
      <c r="Q17" s="60">
        <f t="shared" si="1"/>
        <v>11197500</v>
      </c>
      <c r="R17" s="60">
        <f t="shared" si="2"/>
        <v>7787810</v>
      </c>
      <c r="S17" s="60">
        <f t="shared" si="0"/>
        <v>7398419.5</v>
      </c>
      <c r="T17" s="60">
        <f t="shared" si="3"/>
        <v>389390.5</v>
      </c>
      <c r="U17" s="60">
        <f t="shared" si="4"/>
        <v>1575000</v>
      </c>
      <c r="V17" s="60">
        <f t="shared" si="5"/>
        <v>1834690</v>
      </c>
      <c r="W17" s="61">
        <v>30350</v>
      </c>
      <c r="X17" s="61">
        <v>37500</v>
      </c>
      <c r="Y17" s="140"/>
      <c r="Z17" s="147">
        <v>0.95</v>
      </c>
      <c r="AA17" s="147">
        <v>0.05</v>
      </c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4"/>
      <c r="BU17" s="134"/>
      <c r="BV17" s="134"/>
      <c r="BW17" s="134"/>
      <c r="BX17" s="134"/>
      <c r="BY17" s="134"/>
      <c r="BZ17" s="134"/>
      <c r="CA17" s="134"/>
      <c r="CB17" s="134"/>
      <c r="CC17" s="134"/>
      <c r="CD17" s="134"/>
      <c r="CE17" s="134"/>
      <c r="CF17" s="134"/>
    </row>
    <row r="18" spans="1:84" s="121" customFormat="1" ht="45" customHeight="1">
      <c r="A18" s="74">
        <v>9</v>
      </c>
      <c r="B18" s="44" t="s">
        <v>286</v>
      </c>
      <c r="C18" s="43">
        <v>2826</v>
      </c>
      <c r="D18" s="45">
        <v>40907</v>
      </c>
      <c r="E18" s="45">
        <v>41456</v>
      </c>
      <c r="F18" s="45">
        <v>41640</v>
      </c>
      <c r="G18" s="43">
        <v>11</v>
      </c>
      <c r="H18" s="43">
        <v>11</v>
      </c>
      <c r="I18" s="46">
        <v>436.9</v>
      </c>
      <c r="J18" s="43">
        <v>7</v>
      </c>
      <c r="K18" s="43">
        <v>3</v>
      </c>
      <c r="L18" s="43">
        <v>4</v>
      </c>
      <c r="M18" s="47">
        <v>269</v>
      </c>
      <c r="N18" s="47">
        <v>96.7</v>
      </c>
      <c r="O18" s="47">
        <v>172.3</v>
      </c>
      <c r="P18" s="47">
        <v>313.7</v>
      </c>
      <c r="Q18" s="60">
        <f t="shared" si="1"/>
        <v>11763750</v>
      </c>
      <c r="R18" s="60">
        <f t="shared" si="2"/>
        <v>8164150</v>
      </c>
      <c r="S18" s="60">
        <f t="shared" si="0"/>
        <v>7755942.5</v>
      </c>
      <c r="T18" s="60">
        <f t="shared" si="3"/>
        <v>408207.5</v>
      </c>
      <c r="U18" s="60">
        <f t="shared" si="4"/>
        <v>1676250</v>
      </c>
      <c r="V18" s="60">
        <f t="shared" si="5"/>
        <v>1923350</v>
      </c>
      <c r="W18" s="61">
        <v>30350</v>
      </c>
      <c r="X18" s="61">
        <v>37500</v>
      </c>
      <c r="Y18" s="140"/>
      <c r="Z18" s="147">
        <v>0.95</v>
      </c>
      <c r="AA18" s="147">
        <v>0.05</v>
      </c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  <c r="CF18" s="134"/>
    </row>
    <row r="19" spans="1:84" s="121" customFormat="1" ht="45" customHeight="1">
      <c r="A19" s="74">
        <v>10</v>
      </c>
      <c r="B19" s="44" t="s">
        <v>287</v>
      </c>
      <c r="C19" s="43">
        <v>2785</v>
      </c>
      <c r="D19" s="45">
        <v>40907</v>
      </c>
      <c r="E19" s="45">
        <v>41456</v>
      </c>
      <c r="F19" s="45">
        <v>41640</v>
      </c>
      <c r="G19" s="43">
        <v>13</v>
      </c>
      <c r="H19" s="43">
        <v>13</v>
      </c>
      <c r="I19" s="46">
        <v>438.1</v>
      </c>
      <c r="J19" s="43">
        <f>K19+L19</f>
        <v>6</v>
      </c>
      <c r="K19" s="43">
        <v>0</v>
      </c>
      <c r="L19" s="43">
        <v>6</v>
      </c>
      <c r="M19" s="47">
        <v>218.7</v>
      </c>
      <c r="N19" s="47">
        <v>0</v>
      </c>
      <c r="O19" s="47">
        <v>218.7</v>
      </c>
      <c r="P19" s="47">
        <v>265.5</v>
      </c>
      <c r="Q19" s="60">
        <f t="shared" si="1"/>
        <v>9956250</v>
      </c>
      <c r="R19" s="60">
        <f t="shared" si="2"/>
        <v>6637545</v>
      </c>
      <c r="S19" s="60">
        <f t="shared" si="0"/>
        <v>6305667.75</v>
      </c>
      <c r="T19" s="60">
        <f t="shared" si="3"/>
        <v>331877.25</v>
      </c>
      <c r="U19" s="60">
        <f t="shared" si="4"/>
        <v>1755000</v>
      </c>
      <c r="V19" s="60">
        <f t="shared" si="5"/>
        <v>1563705</v>
      </c>
      <c r="W19" s="61">
        <v>30350</v>
      </c>
      <c r="X19" s="61">
        <v>37500</v>
      </c>
      <c r="Y19" s="140"/>
      <c r="Z19" s="147">
        <v>0.95</v>
      </c>
      <c r="AA19" s="147">
        <v>0.05</v>
      </c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/>
      <c r="BZ19" s="134"/>
      <c r="CA19" s="134"/>
      <c r="CB19" s="134"/>
      <c r="CC19" s="134"/>
      <c r="CD19" s="134"/>
      <c r="CE19" s="134"/>
      <c r="CF19" s="134"/>
    </row>
    <row r="20" spans="1:84" s="121" customFormat="1" ht="45" customHeight="1">
      <c r="A20" s="74">
        <v>11</v>
      </c>
      <c r="B20" s="44" t="s">
        <v>288</v>
      </c>
      <c r="C20" s="43">
        <v>2825</v>
      </c>
      <c r="D20" s="45">
        <v>40907</v>
      </c>
      <c r="E20" s="45">
        <v>41456</v>
      </c>
      <c r="F20" s="45">
        <v>41640</v>
      </c>
      <c r="G20" s="43">
        <v>16</v>
      </c>
      <c r="H20" s="43">
        <v>16</v>
      </c>
      <c r="I20" s="46">
        <v>434.7</v>
      </c>
      <c r="J20" s="43">
        <v>5</v>
      </c>
      <c r="K20" s="43">
        <v>1</v>
      </c>
      <c r="L20" s="43">
        <v>4</v>
      </c>
      <c r="M20" s="47">
        <v>226.4</v>
      </c>
      <c r="N20" s="47">
        <v>48.5</v>
      </c>
      <c r="O20" s="47">
        <v>177.9</v>
      </c>
      <c r="P20" s="47">
        <v>257</v>
      </c>
      <c r="Q20" s="60">
        <f t="shared" si="1"/>
        <v>9637500</v>
      </c>
      <c r="R20" s="60">
        <f t="shared" si="2"/>
        <v>6871240</v>
      </c>
      <c r="S20" s="60">
        <f t="shared" si="0"/>
        <v>6527678</v>
      </c>
      <c r="T20" s="60">
        <f t="shared" si="3"/>
        <v>343562</v>
      </c>
      <c r="U20" s="60">
        <f t="shared" si="4"/>
        <v>1147500</v>
      </c>
      <c r="V20" s="60">
        <f t="shared" si="5"/>
        <v>1618760</v>
      </c>
      <c r="W20" s="61">
        <v>30350</v>
      </c>
      <c r="X20" s="61">
        <v>37500</v>
      </c>
      <c r="Y20" s="140"/>
      <c r="Z20" s="147">
        <v>0.95</v>
      </c>
      <c r="AA20" s="147">
        <v>0.05</v>
      </c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4"/>
    </row>
    <row r="21" spans="1:84" s="121" customFormat="1" ht="45" customHeight="1">
      <c r="A21" s="74">
        <v>12</v>
      </c>
      <c r="B21" s="44" t="s">
        <v>126</v>
      </c>
      <c r="C21" s="43">
        <v>2105</v>
      </c>
      <c r="D21" s="45">
        <v>40848</v>
      </c>
      <c r="E21" s="45">
        <v>41456</v>
      </c>
      <c r="F21" s="45">
        <v>41640</v>
      </c>
      <c r="G21" s="43">
        <v>2</v>
      </c>
      <c r="H21" s="43">
        <v>2</v>
      </c>
      <c r="I21" s="46">
        <v>570.5</v>
      </c>
      <c r="J21" s="43">
        <f t="shared" si="6"/>
        <v>1</v>
      </c>
      <c r="K21" s="43">
        <v>1</v>
      </c>
      <c r="L21" s="43">
        <v>0</v>
      </c>
      <c r="M21" s="47">
        <v>44.9</v>
      </c>
      <c r="N21" s="47">
        <v>44.9</v>
      </c>
      <c r="O21" s="47">
        <v>0</v>
      </c>
      <c r="P21" s="47">
        <v>55.6</v>
      </c>
      <c r="Q21" s="60">
        <f t="shared" si="1"/>
        <v>2085000</v>
      </c>
      <c r="R21" s="60">
        <f t="shared" si="2"/>
        <v>1362715</v>
      </c>
      <c r="S21" s="60">
        <f t="shared" si="0"/>
        <v>1294579.25</v>
      </c>
      <c r="T21" s="60">
        <f t="shared" si="3"/>
        <v>68135.75</v>
      </c>
      <c r="U21" s="60">
        <f t="shared" si="4"/>
        <v>401250</v>
      </c>
      <c r="V21" s="60">
        <f t="shared" si="5"/>
        <v>321035</v>
      </c>
      <c r="W21" s="61">
        <v>30350</v>
      </c>
      <c r="X21" s="61">
        <v>37500</v>
      </c>
      <c r="Y21" s="140"/>
      <c r="Z21" s="147">
        <v>0.95</v>
      </c>
      <c r="AA21" s="147">
        <v>0.05</v>
      </c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4"/>
    </row>
    <row r="22" spans="1:84" s="122" customFormat="1" ht="30" customHeight="1">
      <c r="A22" s="74">
        <v>13</v>
      </c>
      <c r="B22" s="44" t="s">
        <v>441</v>
      </c>
      <c r="C22" s="43">
        <v>1161</v>
      </c>
      <c r="D22" s="45">
        <v>40200</v>
      </c>
      <c r="E22" s="45">
        <v>41456</v>
      </c>
      <c r="F22" s="45">
        <v>42278</v>
      </c>
      <c r="G22" s="43">
        <v>4</v>
      </c>
      <c r="H22" s="43">
        <v>4</v>
      </c>
      <c r="I22" s="46">
        <v>508</v>
      </c>
      <c r="J22" s="43">
        <f t="shared" si="6"/>
        <v>2</v>
      </c>
      <c r="K22" s="43">
        <v>2</v>
      </c>
      <c r="L22" s="43">
        <v>0</v>
      </c>
      <c r="M22" s="47">
        <v>52.1</v>
      </c>
      <c r="N22" s="47">
        <v>52.1</v>
      </c>
      <c r="O22" s="47">
        <v>0</v>
      </c>
      <c r="P22" s="47">
        <v>66.7</v>
      </c>
      <c r="Q22" s="60">
        <f t="shared" si="1"/>
        <v>2501250</v>
      </c>
      <c r="R22" s="60">
        <f t="shared" si="2"/>
        <v>1581235</v>
      </c>
      <c r="S22" s="60">
        <f t="shared" si="0"/>
        <v>1502173.25</v>
      </c>
      <c r="T22" s="60">
        <f t="shared" si="3"/>
        <v>79061.75</v>
      </c>
      <c r="U22" s="60">
        <f t="shared" si="4"/>
        <v>547500</v>
      </c>
      <c r="V22" s="60">
        <f t="shared" si="5"/>
        <v>372515</v>
      </c>
      <c r="W22" s="61">
        <v>30350</v>
      </c>
      <c r="X22" s="61">
        <v>37500</v>
      </c>
      <c r="Y22" s="140"/>
      <c r="Z22" s="147">
        <v>0.95</v>
      </c>
      <c r="AA22" s="147">
        <v>0.05</v>
      </c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4"/>
      <c r="BU22" s="134"/>
      <c r="BV22" s="134"/>
      <c r="BW22" s="134"/>
      <c r="BX22" s="134"/>
      <c r="BY22" s="134"/>
      <c r="BZ22" s="134"/>
      <c r="CA22" s="134"/>
      <c r="CB22" s="134"/>
      <c r="CC22" s="134"/>
      <c r="CD22" s="134"/>
      <c r="CE22" s="134"/>
      <c r="CF22" s="134"/>
    </row>
    <row r="23" spans="1:84" s="121" customFormat="1" ht="30" customHeight="1">
      <c r="A23" s="74">
        <v>14</v>
      </c>
      <c r="B23" s="44" t="s">
        <v>446</v>
      </c>
      <c r="C23" s="43">
        <v>2105</v>
      </c>
      <c r="D23" s="45">
        <v>40848</v>
      </c>
      <c r="E23" s="45">
        <v>41456</v>
      </c>
      <c r="F23" s="45">
        <v>41699</v>
      </c>
      <c r="G23" s="43">
        <v>4</v>
      </c>
      <c r="H23" s="43">
        <v>4</v>
      </c>
      <c r="I23" s="46">
        <v>579</v>
      </c>
      <c r="J23" s="43">
        <f t="shared" si="6"/>
        <v>3</v>
      </c>
      <c r="K23" s="43">
        <v>1</v>
      </c>
      <c r="L23" s="43">
        <v>2</v>
      </c>
      <c r="M23" s="47">
        <v>73.599999999999994</v>
      </c>
      <c r="N23" s="47">
        <v>29</v>
      </c>
      <c r="O23" s="47">
        <v>44.6</v>
      </c>
      <c r="P23" s="47">
        <v>102.7</v>
      </c>
      <c r="Q23" s="60">
        <f t="shared" si="1"/>
        <v>3851250</v>
      </c>
      <c r="R23" s="60">
        <f t="shared" si="2"/>
        <v>2233760</v>
      </c>
      <c r="S23" s="60">
        <f t="shared" si="0"/>
        <v>2122072</v>
      </c>
      <c r="T23" s="60">
        <f t="shared" si="3"/>
        <v>111688</v>
      </c>
      <c r="U23" s="60">
        <f t="shared" si="4"/>
        <v>1091250</v>
      </c>
      <c r="V23" s="60">
        <f t="shared" si="5"/>
        <v>526240</v>
      </c>
      <c r="W23" s="61">
        <v>30350</v>
      </c>
      <c r="X23" s="61">
        <v>37500</v>
      </c>
      <c r="Y23" s="140"/>
      <c r="Z23" s="147">
        <v>0.95</v>
      </c>
      <c r="AA23" s="147">
        <v>0.05</v>
      </c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4"/>
      <c r="BU23" s="134"/>
      <c r="BV23" s="134"/>
      <c r="BW23" s="134"/>
      <c r="BX23" s="134"/>
      <c r="BY23" s="134"/>
      <c r="BZ23" s="134"/>
      <c r="CA23" s="134"/>
      <c r="CB23" s="134"/>
      <c r="CC23" s="134"/>
      <c r="CD23" s="134"/>
      <c r="CE23" s="134"/>
      <c r="CF23" s="134"/>
    </row>
    <row r="24" spans="1:84" s="122" customFormat="1" ht="45" customHeight="1">
      <c r="A24" s="74">
        <v>15</v>
      </c>
      <c r="B24" s="44" t="s">
        <v>367</v>
      </c>
      <c r="C24" s="43">
        <v>2811</v>
      </c>
      <c r="D24" s="45">
        <v>40907</v>
      </c>
      <c r="E24" s="45">
        <v>41456</v>
      </c>
      <c r="F24" s="45">
        <v>42064</v>
      </c>
      <c r="G24" s="43">
        <v>4</v>
      </c>
      <c r="H24" s="43">
        <v>4</v>
      </c>
      <c r="I24" s="46">
        <v>177.4</v>
      </c>
      <c r="J24" s="43">
        <f t="shared" si="6"/>
        <v>3</v>
      </c>
      <c r="K24" s="43">
        <v>2</v>
      </c>
      <c r="L24" s="43">
        <v>1</v>
      </c>
      <c r="M24" s="47">
        <v>73.900000000000006</v>
      </c>
      <c r="N24" s="47">
        <v>49.1</v>
      </c>
      <c r="O24" s="47">
        <v>24.8</v>
      </c>
      <c r="P24" s="47">
        <v>107.1</v>
      </c>
      <c r="Q24" s="60">
        <f t="shared" si="1"/>
        <v>4016250</v>
      </c>
      <c r="R24" s="60">
        <f t="shared" si="2"/>
        <v>2242865</v>
      </c>
      <c r="S24" s="60">
        <f t="shared" si="0"/>
        <v>2130721.75</v>
      </c>
      <c r="T24" s="60">
        <f t="shared" si="3"/>
        <v>112143.25</v>
      </c>
      <c r="U24" s="60">
        <f t="shared" si="4"/>
        <v>1245000</v>
      </c>
      <c r="V24" s="60">
        <f t="shared" si="5"/>
        <v>528385</v>
      </c>
      <c r="W24" s="61">
        <v>30350</v>
      </c>
      <c r="X24" s="61">
        <v>37500</v>
      </c>
      <c r="Y24" s="140"/>
      <c r="Z24" s="147">
        <v>0.95</v>
      </c>
      <c r="AA24" s="147">
        <v>0.05</v>
      </c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4"/>
      <c r="BU24" s="134"/>
      <c r="BV24" s="134"/>
      <c r="BW24" s="134"/>
      <c r="BX24" s="134"/>
      <c r="BY24" s="134"/>
      <c r="BZ24" s="134"/>
      <c r="CA24" s="134"/>
      <c r="CB24" s="134"/>
      <c r="CC24" s="134"/>
      <c r="CD24" s="134"/>
      <c r="CE24" s="134"/>
      <c r="CF24" s="134"/>
    </row>
    <row r="25" spans="1:84" ht="45" customHeight="1">
      <c r="A25" s="74">
        <v>16</v>
      </c>
      <c r="B25" s="44" t="s">
        <v>128</v>
      </c>
      <c r="C25" s="43">
        <v>2798</v>
      </c>
      <c r="D25" s="45">
        <v>40907</v>
      </c>
      <c r="E25" s="45">
        <v>41456</v>
      </c>
      <c r="F25" s="45">
        <v>42064</v>
      </c>
      <c r="G25" s="43">
        <v>8</v>
      </c>
      <c r="H25" s="43">
        <v>8</v>
      </c>
      <c r="I25" s="46">
        <v>337.5</v>
      </c>
      <c r="J25" s="43">
        <f t="shared" si="6"/>
        <v>4</v>
      </c>
      <c r="K25" s="43">
        <v>0</v>
      </c>
      <c r="L25" s="43">
        <v>4</v>
      </c>
      <c r="M25" s="47">
        <v>114.2</v>
      </c>
      <c r="N25" s="47">
        <v>0</v>
      </c>
      <c r="O25" s="47">
        <v>114.2</v>
      </c>
      <c r="P25" s="47">
        <v>154.6</v>
      </c>
      <c r="Q25" s="60">
        <f t="shared" si="1"/>
        <v>5797500</v>
      </c>
      <c r="R25" s="60">
        <f t="shared" si="2"/>
        <v>3465970</v>
      </c>
      <c r="S25" s="60">
        <f t="shared" si="0"/>
        <v>3292671.5</v>
      </c>
      <c r="T25" s="60">
        <f t="shared" si="3"/>
        <v>173298.5</v>
      </c>
      <c r="U25" s="60">
        <f t="shared" si="4"/>
        <v>1515000</v>
      </c>
      <c r="V25" s="60">
        <f t="shared" si="5"/>
        <v>816530</v>
      </c>
      <c r="W25" s="61">
        <v>30350</v>
      </c>
      <c r="X25" s="61">
        <v>37500</v>
      </c>
      <c r="Y25" s="140"/>
      <c r="Z25" s="147">
        <v>0.95</v>
      </c>
      <c r="AA25" s="147">
        <v>0.05</v>
      </c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4"/>
      <c r="BS25" s="134"/>
      <c r="BT25" s="134"/>
      <c r="BU25" s="134"/>
      <c r="BV25" s="134"/>
      <c r="BW25" s="134"/>
      <c r="BX25" s="134"/>
      <c r="BY25" s="134"/>
      <c r="BZ25" s="134"/>
      <c r="CA25" s="134"/>
      <c r="CB25" s="134"/>
      <c r="CC25" s="134"/>
      <c r="CD25" s="134"/>
      <c r="CE25" s="134"/>
      <c r="CF25" s="134"/>
    </row>
    <row r="26" spans="1:84" s="122" customFormat="1" ht="30" customHeight="1">
      <c r="A26" s="74">
        <v>17</v>
      </c>
      <c r="B26" s="44" t="s">
        <v>127</v>
      </c>
      <c r="C26" s="43">
        <v>2800</v>
      </c>
      <c r="D26" s="45">
        <v>40907</v>
      </c>
      <c r="E26" s="45">
        <v>41456</v>
      </c>
      <c r="F26" s="45">
        <v>42064</v>
      </c>
      <c r="G26" s="43">
        <v>6</v>
      </c>
      <c r="H26" s="43">
        <v>6</v>
      </c>
      <c r="I26" s="46">
        <v>420.2</v>
      </c>
      <c r="J26" s="43">
        <f t="shared" si="6"/>
        <v>3</v>
      </c>
      <c r="K26" s="43">
        <v>0</v>
      </c>
      <c r="L26" s="43">
        <v>3</v>
      </c>
      <c r="M26" s="47">
        <v>73.3</v>
      </c>
      <c r="N26" s="47">
        <v>0</v>
      </c>
      <c r="O26" s="47">
        <v>73.3</v>
      </c>
      <c r="P26" s="47">
        <v>97.5</v>
      </c>
      <c r="Q26" s="60">
        <f t="shared" si="1"/>
        <v>3656250</v>
      </c>
      <c r="R26" s="60">
        <f t="shared" si="2"/>
        <v>2224655</v>
      </c>
      <c r="S26" s="60">
        <f t="shared" si="0"/>
        <v>2113422.25</v>
      </c>
      <c r="T26" s="60">
        <f t="shared" si="3"/>
        <v>111232.75</v>
      </c>
      <c r="U26" s="60">
        <f t="shared" si="4"/>
        <v>907500</v>
      </c>
      <c r="V26" s="60">
        <f t="shared" si="5"/>
        <v>524095</v>
      </c>
      <c r="W26" s="61">
        <v>30350</v>
      </c>
      <c r="X26" s="61">
        <v>37500</v>
      </c>
      <c r="Y26" s="140"/>
      <c r="Z26" s="147">
        <v>0.95</v>
      </c>
      <c r="AA26" s="147">
        <v>0.05</v>
      </c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  <c r="CA26" s="134"/>
      <c r="CB26" s="134"/>
      <c r="CC26" s="134"/>
      <c r="CD26" s="134"/>
      <c r="CE26" s="134"/>
      <c r="CF26" s="134"/>
    </row>
    <row r="27" spans="1:84" s="121" customFormat="1" ht="30" customHeight="1">
      <c r="A27" s="74">
        <v>18</v>
      </c>
      <c r="B27" s="44" t="s">
        <v>448</v>
      </c>
      <c r="C27" s="43">
        <v>743</v>
      </c>
      <c r="D27" s="45">
        <v>40200</v>
      </c>
      <c r="E27" s="45">
        <v>41456</v>
      </c>
      <c r="F27" s="45">
        <v>42278</v>
      </c>
      <c r="G27" s="43">
        <v>6</v>
      </c>
      <c r="H27" s="43">
        <v>6</v>
      </c>
      <c r="I27" s="46">
        <v>330.6</v>
      </c>
      <c r="J27" s="43">
        <v>2</v>
      </c>
      <c r="K27" s="43">
        <v>1</v>
      </c>
      <c r="L27" s="43">
        <v>1</v>
      </c>
      <c r="M27" s="47">
        <v>64.400000000000006</v>
      </c>
      <c r="N27" s="47">
        <v>40.9</v>
      </c>
      <c r="O27" s="47">
        <v>23.5</v>
      </c>
      <c r="P27" s="47">
        <v>75.099999999999994</v>
      </c>
      <c r="Q27" s="60">
        <f t="shared" si="1"/>
        <v>2816250</v>
      </c>
      <c r="R27" s="60">
        <f t="shared" si="2"/>
        <v>1954540</v>
      </c>
      <c r="S27" s="60">
        <f t="shared" si="0"/>
        <v>1856813</v>
      </c>
      <c r="T27" s="60">
        <f t="shared" si="3"/>
        <v>97727</v>
      </c>
      <c r="U27" s="60">
        <f t="shared" si="4"/>
        <v>401250</v>
      </c>
      <c r="V27" s="60">
        <f t="shared" si="5"/>
        <v>460460</v>
      </c>
      <c r="W27" s="61">
        <v>30350</v>
      </c>
      <c r="X27" s="61">
        <v>37500</v>
      </c>
      <c r="Y27" s="140"/>
      <c r="Z27" s="147">
        <v>0.95</v>
      </c>
      <c r="AA27" s="147">
        <v>0.05</v>
      </c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4"/>
      <c r="BZ27" s="134"/>
      <c r="CA27" s="134"/>
      <c r="CB27" s="134"/>
      <c r="CC27" s="134"/>
      <c r="CD27" s="134"/>
      <c r="CE27" s="134"/>
      <c r="CF27" s="134"/>
    </row>
    <row r="28" spans="1:84" s="122" customFormat="1" ht="30" customHeight="1">
      <c r="A28" s="74">
        <v>19</v>
      </c>
      <c r="B28" s="44" t="s">
        <v>131</v>
      </c>
      <c r="C28" s="43">
        <v>2822</v>
      </c>
      <c r="D28" s="45">
        <v>40907</v>
      </c>
      <c r="E28" s="45">
        <v>41456</v>
      </c>
      <c r="F28" s="45">
        <v>42064</v>
      </c>
      <c r="G28" s="43">
        <v>4</v>
      </c>
      <c r="H28" s="43">
        <v>4</v>
      </c>
      <c r="I28" s="46">
        <v>350.4</v>
      </c>
      <c r="J28" s="43">
        <v>2</v>
      </c>
      <c r="K28" s="43">
        <v>1</v>
      </c>
      <c r="L28" s="43">
        <v>1</v>
      </c>
      <c r="M28" s="47">
        <v>58.4</v>
      </c>
      <c r="N28" s="47">
        <v>29.2</v>
      </c>
      <c r="O28" s="47">
        <v>29.2</v>
      </c>
      <c r="P28" s="47">
        <v>72.5</v>
      </c>
      <c r="Q28" s="60">
        <f t="shared" si="1"/>
        <v>2718750</v>
      </c>
      <c r="R28" s="60">
        <f t="shared" si="2"/>
        <v>1772440</v>
      </c>
      <c r="S28" s="60">
        <f t="shared" si="0"/>
        <v>1683818</v>
      </c>
      <c r="T28" s="60">
        <f t="shared" si="3"/>
        <v>88622</v>
      </c>
      <c r="U28" s="60">
        <f t="shared" si="4"/>
        <v>528750</v>
      </c>
      <c r="V28" s="60">
        <f t="shared" si="5"/>
        <v>417560</v>
      </c>
      <c r="W28" s="61">
        <v>30350</v>
      </c>
      <c r="X28" s="61">
        <v>37500</v>
      </c>
      <c r="Y28" s="140"/>
      <c r="Z28" s="147">
        <v>0.95</v>
      </c>
      <c r="AA28" s="147">
        <v>0.05</v>
      </c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4"/>
      <c r="BU28" s="134"/>
      <c r="BV28" s="134"/>
      <c r="BW28" s="134"/>
      <c r="BX28" s="134"/>
      <c r="BY28" s="134"/>
      <c r="BZ28" s="134"/>
      <c r="CA28" s="134"/>
      <c r="CB28" s="134"/>
      <c r="CC28" s="134"/>
      <c r="CD28" s="134"/>
      <c r="CE28" s="134"/>
      <c r="CF28" s="134"/>
    </row>
    <row r="29" spans="1:84" s="121" customFormat="1" ht="30" customHeight="1">
      <c r="A29" s="74">
        <v>20</v>
      </c>
      <c r="B29" s="44" t="s">
        <v>129</v>
      </c>
      <c r="C29" s="43">
        <v>2105</v>
      </c>
      <c r="D29" s="45">
        <v>40848</v>
      </c>
      <c r="E29" s="45">
        <v>41456</v>
      </c>
      <c r="F29" s="45">
        <v>42064</v>
      </c>
      <c r="G29" s="43">
        <v>15</v>
      </c>
      <c r="H29" s="43">
        <v>15</v>
      </c>
      <c r="I29" s="46">
        <v>596.9</v>
      </c>
      <c r="J29" s="43">
        <v>7</v>
      </c>
      <c r="K29" s="43">
        <v>5</v>
      </c>
      <c r="L29" s="43">
        <v>2</v>
      </c>
      <c r="M29" s="47">
        <v>201.4</v>
      </c>
      <c r="N29" s="47">
        <v>139.69999999999999</v>
      </c>
      <c r="O29" s="47">
        <v>61.7</v>
      </c>
      <c r="P29" s="12">
        <v>255.4</v>
      </c>
      <c r="Q29" s="60">
        <f t="shared" si="1"/>
        <v>9577500</v>
      </c>
      <c r="R29" s="60">
        <f t="shared" si="2"/>
        <v>6112490</v>
      </c>
      <c r="S29" s="60">
        <f t="shared" si="0"/>
        <v>5806865.5</v>
      </c>
      <c r="T29" s="60">
        <f t="shared" si="3"/>
        <v>305624.5</v>
      </c>
      <c r="U29" s="60">
        <f t="shared" si="4"/>
        <v>2025000</v>
      </c>
      <c r="V29" s="60">
        <f t="shared" si="5"/>
        <v>1440010</v>
      </c>
      <c r="W29" s="61">
        <v>30350</v>
      </c>
      <c r="X29" s="61">
        <v>37500</v>
      </c>
      <c r="Y29" s="140"/>
      <c r="Z29" s="147">
        <v>0.95</v>
      </c>
      <c r="AA29" s="147">
        <v>0.05</v>
      </c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</row>
    <row r="30" spans="1:84" s="121" customFormat="1" ht="30" customHeight="1">
      <c r="A30" s="74">
        <v>21</v>
      </c>
      <c r="B30" s="44" t="s">
        <v>447</v>
      </c>
      <c r="C30" s="43">
        <v>2105</v>
      </c>
      <c r="D30" s="45">
        <v>40848</v>
      </c>
      <c r="E30" s="45">
        <v>41456</v>
      </c>
      <c r="F30" s="45">
        <v>42278</v>
      </c>
      <c r="G30" s="43">
        <v>8</v>
      </c>
      <c r="H30" s="43">
        <v>8</v>
      </c>
      <c r="I30" s="46">
        <v>589</v>
      </c>
      <c r="J30" s="43">
        <f t="shared" si="6"/>
        <v>6</v>
      </c>
      <c r="K30" s="43">
        <v>2</v>
      </c>
      <c r="L30" s="43">
        <v>4</v>
      </c>
      <c r="M30" s="47">
        <v>152.6</v>
      </c>
      <c r="N30" s="47">
        <v>48.9</v>
      </c>
      <c r="O30" s="47">
        <v>103.7</v>
      </c>
      <c r="P30" s="47">
        <v>204.2</v>
      </c>
      <c r="Q30" s="60">
        <f t="shared" si="1"/>
        <v>7657500</v>
      </c>
      <c r="R30" s="60">
        <f t="shared" si="2"/>
        <v>4631410</v>
      </c>
      <c r="S30" s="60">
        <f t="shared" si="0"/>
        <v>4399839.5</v>
      </c>
      <c r="T30" s="60">
        <f t="shared" si="3"/>
        <v>231570.5</v>
      </c>
      <c r="U30" s="60">
        <f t="shared" si="4"/>
        <v>1935000</v>
      </c>
      <c r="V30" s="60">
        <f t="shared" si="5"/>
        <v>1091090</v>
      </c>
      <c r="W30" s="61">
        <v>30350</v>
      </c>
      <c r="X30" s="61">
        <v>37500</v>
      </c>
      <c r="Y30" s="140"/>
      <c r="Z30" s="147">
        <v>0.95</v>
      </c>
      <c r="AA30" s="147">
        <v>0.05</v>
      </c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34"/>
      <c r="CA30" s="134"/>
      <c r="CB30" s="134"/>
      <c r="CC30" s="134"/>
      <c r="CD30" s="134"/>
      <c r="CE30" s="134"/>
      <c r="CF30" s="134"/>
    </row>
    <row r="31" spans="1:84" s="121" customFormat="1" ht="30" customHeight="1">
      <c r="A31" s="74">
        <v>22</v>
      </c>
      <c r="B31" s="44" t="s">
        <v>281</v>
      </c>
      <c r="C31" s="43">
        <v>2105</v>
      </c>
      <c r="D31" s="45">
        <v>40848</v>
      </c>
      <c r="E31" s="45">
        <v>41456</v>
      </c>
      <c r="F31" s="45">
        <v>41640</v>
      </c>
      <c r="G31" s="43">
        <v>4</v>
      </c>
      <c r="H31" s="43">
        <v>4</v>
      </c>
      <c r="I31" s="46">
        <v>465.2</v>
      </c>
      <c r="J31" s="43">
        <v>2</v>
      </c>
      <c r="K31" s="43">
        <v>1</v>
      </c>
      <c r="L31" s="43">
        <v>1</v>
      </c>
      <c r="M31" s="47">
        <v>59.5</v>
      </c>
      <c r="N31" s="47">
        <v>29.8</v>
      </c>
      <c r="O31" s="47">
        <v>29.7</v>
      </c>
      <c r="P31" s="47">
        <v>70.900000000000006</v>
      </c>
      <c r="Q31" s="60">
        <f t="shared" si="1"/>
        <v>2658750</v>
      </c>
      <c r="R31" s="60">
        <f t="shared" si="2"/>
        <v>1805825</v>
      </c>
      <c r="S31" s="60">
        <f t="shared" si="0"/>
        <v>1715533.75</v>
      </c>
      <c r="T31" s="60">
        <f t="shared" si="3"/>
        <v>90291.25</v>
      </c>
      <c r="U31" s="60">
        <f t="shared" si="4"/>
        <v>427500</v>
      </c>
      <c r="V31" s="60">
        <f t="shared" si="5"/>
        <v>425425</v>
      </c>
      <c r="W31" s="61">
        <v>30350</v>
      </c>
      <c r="X31" s="61">
        <v>37500</v>
      </c>
      <c r="Y31" s="140"/>
      <c r="Z31" s="147">
        <v>0.95</v>
      </c>
      <c r="AA31" s="147">
        <v>0.05</v>
      </c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</row>
    <row r="32" spans="1:84" s="121" customFormat="1" ht="45" customHeight="1">
      <c r="A32" s="74">
        <v>23</v>
      </c>
      <c r="B32" s="44" t="s">
        <v>155</v>
      </c>
      <c r="C32" s="43">
        <v>2824</v>
      </c>
      <c r="D32" s="45">
        <v>40907</v>
      </c>
      <c r="E32" s="45">
        <v>41456</v>
      </c>
      <c r="F32" s="45">
        <v>41640</v>
      </c>
      <c r="G32" s="43">
        <v>17</v>
      </c>
      <c r="H32" s="43">
        <v>17</v>
      </c>
      <c r="I32" s="46">
        <v>446.4</v>
      </c>
      <c r="J32" s="43">
        <f t="shared" si="6"/>
        <v>7</v>
      </c>
      <c r="K32" s="43">
        <v>2</v>
      </c>
      <c r="L32" s="43">
        <v>5</v>
      </c>
      <c r="M32" s="47">
        <v>301.5</v>
      </c>
      <c r="N32" s="47">
        <v>95.9</v>
      </c>
      <c r="O32" s="47">
        <v>205.6</v>
      </c>
      <c r="P32" s="47">
        <v>337.6</v>
      </c>
      <c r="Q32" s="60">
        <f t="shared" si="1"/>
        <v>12660000</v>
      </c>
      <c r="R32" s="60">
        <f t="shared" si="2"/>
        <v>9150525</v>
      </c>
      <c r="S32" s="60">
        <f t="shared" si="0"/>
        <v>8692998.75</v>
      </c>
      <c r="T32" s="60">
        <f t="shared" si="3"/>
        <v>457526.25</v>
      </c>
      <c r="U32" s="60">
        <f t="shared" si="4"/>
        <v>1353750</v>
      </c>
      <c r="V32" s="60">
        <f t="shared" si="5"/>
        <v>2155725</v>
      </c>
      <c r="W32" s="61">
        <v>30350</v>
      </c>
      <c r="X32" s="61">
        <v>37500</v>
      </c>
      <c r="Y32" s="148"/>
      <c r="Z32" s="147">
        <v>0.95</v>
      </c>
      <c r="AA32" s="147">
        <v>0.05</v>
      </c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</row>
    <row r="33" spans="1:84" s="121" customFormat="1" ht="45" customHeight="1">
      <c r="A33" s="74">
        <v>24</v>
      </c>
      <c r="B33" s="44" t="s">
        <v>156</v>
      </c>
      <c r="C33" s="43">
        <v>2823</v>
      </c>
      <c r="D33" s="45">
        <v>40907</v>
      </c>
      <c r="E33" s="45">
        <v>41456</v>
      </c>
      <c r="F33" s="45">
        <v>41640</v>
      </c>
      <c r="G33" s="43">
        <v>17</v>
      </c>
      <c r="H33" s="43">
        <v>17</v>
      </c>
      <c r="I33" s="46">
        <v>431.6</v>
      </c>
      <c r="J33" s="43">
        <f t="shared" si="6"/>
        <v>5</v>
      </c>
      <c r="K33" s="43">
        <v>1</v>
      </c>
      <c r="L33" s="43">
        <v>4</v>
      </c>
      <c r="M33" s="47">
        <v>239.8</v>
      </c>
      <c r="N33" s="47">
        <v>28.5</v>
      </c>
      <c r="O33" s="47">
        <v>211.3</v>
      </c>
      <c r="P33" s="47">
        <v>275.8</v>
      </c>
      <c r="Q33" s="60">
        <f t="shared" si="1"/>
        <v>10342500</v>
      </c>
      <c r="R33" s="60">
        <f t="shared" si="2"/>
        <v>7277930</v>
      </c>
      <c r="S33" s="60">
        <f t="shared" si="0"/>
        <v>6914033.5</v>
      </c>
      <c r="T33" s="60">
        <f t="shared" si="3"/>
        <v>363896.5</v>
      </c>
      <c r="U33" s="60">
        <f t="shared" si="4"/>
        <v>1350000</v>
      </c>
      <c r="V33" s="60">
        <f t="shared" si="5"/>
        <v>1714570</v>
      </c>
      <c r="W33" s="61">
        <v>30350</v>
      </c>
      <c r="X33" s="61">
        <v>37500</v>
      </c>
      <c r="Y33" s="148"/>
      <c r="Z33" s="147">
        <v>0.95</v>
      </c>
      <c r="AA33" s="147">
        <v>0.05</v>
      </c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</row>
    <row r="34" spans="1:84" s="121" customFormat="1" ht="45" customHeight="1">
      <c r="A34" s="74">
        <v>25</v>
      </c>
      <c r="B34" s="44" t="s">
        <v>157</v>
      </c>
      <c r="C34" s="43">
        <v>2832</v>
      </c>
      <c r="D34" s="45">
        <v>40907</v>
      </c>
      <c r="E34" s="45">
        <v>41456</v>
      </c>
      <c r="F34" s="45">
        <v>41640</v>
      </c>
      <c r="G34" s="43">
        <v>16</v>
      </c>
      <c r="H34" s="43">
        <v>16</v>
      </c>
      <c r="I34" s="46">
        <v>350.4</v>
      </c>
      <c r="J34" s="43">
        <f t="shared" si="6"/>
        <v>6</v>
      </c>
      <c r="K34" s="43">
        <v>2</v>
      </c>
      <c r="L34" s="43">
        <v>4</v>
      </c>
      <c r="M34" s="47">
        <v>204.1</v>
      </c>
      <c r="N34" s="47">
        <v>48.7</v>
      </c>
      <c r="O34" s="47">
        <v>155.4</v>
      </c>
      <c r="P34" s="47">
        <v>274.89999999999998</v>
      </c>
      <c r="Q34" s="60">
        <f t="shared" si="1"/>
        <v>10308750</v>
      </c>
      <c r="R34" s="60">
        <f t="shared" si="2"/>
        <v>6194435</v>
      </c>
      <c r="S34" s="60">
        <f t="shared" si="0"/>
        <v>5884713.25</v>
      </c>
      <c r="T34" s="60">
        <f t="shared" si="3"/>
        <v>309721.75</v>
      </c>
      <c r="U34" s="60">
        <f t="shared" si="4"/>
        <v>2655000</v>
      </c>
      <c r="V34" s="60">
        <f t="shared" si="5"/>
        <v>1459315</v>
      </c>
      <c r="W34" s="61">
        <v>30350</v>
      </c>
      <c r="X34" s="61">
        <v>37500</v>
      </c>
      <c r="Y34" s="148"/>
      <c r="Z34" s="147">
        <v>0.95</v>
      </c>
      <c r="AA34" s="147">
        <v>0.05</v>
      </c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34"/>
      <c r="BI34" s="134"/>
      <c r="BJ34" s="134"/>
      <c r="BK34" s="134"/>
      <c r="BL34" s="134"/>
      <c r="BM34" s="134"/>
      <c r="BN34" s="134"/>
      <c r="BO34" s="134"/>
      <c r="BP34" s="134"/>
      <c r="BQ34" s="134"/>
      <c r="BR34" s="134"/>
      <c r="BS34" s="134"/>
      <c r="BT34" s="134"/>
      <c r="BU34" s="134"/>
      <c r="BV34" s="134"/>
      <c r="BW34" s="134"/>
      <c r="BX34" s="134"/>
      <c r="BY34" s="134"/>
      <c r="BZ34" s="134"/>
      <c r="CA34" s="134"/>
      <c r="CB34" s="134"/>
      <c r="CC34" s="134"/>
      <c r="CD34" s="134"/>
      <c r="CE34" s="134"/>
      <c r="CF34" s="134"/>
    </row>
    <row r="35" spans="1:84" s="121" customFormat="1" ht="45" customHeight="1">
      <c r="A35" s="74">
        <v>26</v>
      </c>
      <c r="B35" s="44" t="s">
        <v>158</v>
      </c>
      <c r="C35" s="43">
        <v>2831</v>
      </c>
      <c r="D35" s="45">
        <v>40907</v>
      </c>
      <c r="E35" s="45">
        <v>41456</v>
      </c>
      <c r="F35" s="45">
        <v>41640</v>
      </c>
      <c r="G35" s="43">
        <v>14</v>
      </c>
      <c r="H35" s="43">
        <v>14</v>
      </c>
      <c r="I35" s="46">
        <v>175.2</v>
      </c>
      <c r="J35" s="43">
        <f t="shared" si="6"/>
        <v>4</v>
      </c>
      <c r="K35" s="43">
        <v>1</v>
      </c>
      <c r="L35" s="43">
        <v>3</v>
      </c>
      <c r="M35" s="47">
        <v>136.1</v>
      </c>
      <c r="N35" s="47">
        <v>24.6</v>
      </c>
      <c r="O35" s="47">
        <v>111.5</v>
      </c>
      <c r="P35" s="47">
        <v>172.1</v>
      </c>
      <c r="Q35" s="60">
        <f t="shared" si="1"/>
        <v>6453750</v>
      </c>
      <c r="R35" s="60">
        <f t="shared" si="2"/>
        <v>4130635</v>
      </c>
      <c r="S35" s="60">
        <f>M35*W35*Z35</f>
        <v>3924103.25</v>
      </c>
      <c r="T35" s="60">
        <f t="shared" si="3"/>
        <v>206531.75</v>
      </c>
      <c r="U35" s="60">
        <f t="shared" si="4"/>
        <v>1350000</v>
      </c>
      <c r="V35" s="60">
        <f t="shared" si="5"/>
        <v>973115</v>
      </c>
      <c r="W35" s="61">
        <v>30350</v>
      </c>
      <c r="X35" s="61">
        <v>37500</v>
      </c>
      <c r="Y35" s="148"/>
      <c r="Z35" s="147">
        <v>0.95</v>
      </c>
      <c r="AA35" s="147">
        <v>0.05</v>
      </c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34"/>
      <c r="BI35" s="134"/>
      <c r="BJ35" s="134"/>
      <c r="BK35" s="134"/>
      <c r="BL35" s="134"/>
      <c r="BM35" s="134"/>
      <c r="BN35" s="134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4"/>
      <c r="CB35" s="134"/>
      <c r="CC35" s="134"/>
      <c r="CD35" s="134"/>
      <c r="CE35" s="134"/>
      <c r="CF35" s="134"/>
    </row>
    <row r="36" spans="1:84" s="121" customFormat="1" ht="45" customHeight="1">
      <c r="A36" s="74">
        <v>27</v>
      </c>
      <c r="B36" s="44" t="s">
        <v>159</v>
      </c>
      <c r="C36" s="43">
        <v>2814</v>
      </c>
      <c r="D36" s="45">
        <v>40907</v>
      </c>
      <c r="E36" s="45">
        <v>41456</v>
      </c>
      <c r="F36" s="45">
        <v>41640</v>
      </c>
      <c r="G36" s="43">
        <v>22</v>
      </c>
      <c r="H36" s="43">
        <v>22</v>
      </c>
      <c r="I36" s="46">
        <v>433.5</v>
      </c>
      <c r="J36" s="43">
        <f t="shared" si="6"/>
        <v>7</v>
      </c>
      <c r="K36" s="43">
        <v>1</v>
      </c>
      <c r="L36" s="43">
        <v>6</v>
      </c>
      <c r="M36" s="47">
        <v>284</v>
      </c>
      <c r="N36" s="47">
        <v>25.8</v>
      </c>
      <c r="O36" s="47">
        <v>258.2</v>
      </c>
      <c r="P36" s="47">
        <v>322.10000000000002</v>
      </c>
      <c r="Q36" s="60">
        <f t="shared" si="1"/>
        <v>12078750</v>
      </c>
      <c r="R36" s="60">
        <f>M36*W36</f>
        <v>8619400</v>
      </c>
      <c r="S36" s="60">
        <f>M36*W36*Z36-536497.5</f>
        <v>7651932.5</v>
      </c>
      <c r="T36" s="60">
        <f>R36-S36</f>
        <v>967467.5</v>
      </c>
      <c r="U36" s="60">
        <f t="shared" si="4"/>
        <v>1428750</v>
      </c>
      <c r="V36" s="60">
        <f t="shared" si="5"/>
        <v>2030600</v>
      </c>
      <c r="W36" s="61">
        <v>30350</v>
      </c>
      <c r="X36" s="61">
        <v>37500</v>
      </c>
      <c r="Y36" s="140"/>
      <c r="Z36" s="147">
        <v>0.95</v>
      </c>
      <c r="AA36" s="147">
        <v>0.05</v>
      </c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34"/>
      <c r="BI36" s="134"/>
      <c r="BJ36" s="134"/>
      <c r="BK36" s="134"/>
      <c r="BL36" s="134"/>
      <c r="BM36" s="134"/>
      <c r="BN36" s="134"/>
      <c r="BO36" s="134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  <c r="CE36" s="134"/>
      <c r="CF36" s="134"/>
    </row>
    <row r="37" spans="1:84" ht="14">
      <c r="A37" s="434" t="s">
        <v>389</v>
      </c>
      <c r="B37" s="435"/>
      <c r="C37" s="75" t="s">
        <v>390</v>
      </c>
      <c r="D37" s="75" t="s">
        <v>390</v>
      </c>
      <c r="E37" s="75" t="s">
        <v>390</v>
      </c>
      <c r="F37" s="75" t="s">
        <v>390</v>
      </c>
      <c r="G37" s="48">
        <v>312</v>
      </c>
      <c r="H37" s="97">
        <f t="shared" ref="H37:N37" si="7">SUM(H10:H36)</f>
        <v>312</v>
      </c>
      <c r="I37" s="49">
        <f t="shared" si="7"/>
        <v>11678.7</v>
      </c>
      <c r="J37" s="97">
        <f t="shared" si="7"/>
        <v>131</v>
      </c>
      <c r="K37" s="97">
        <f t="shared" si="7"/>
        <v>50</v>
      </c>
      <c r="L37" s="97">
        <f t="shared" si="7"/>
        <v>81</v>
      </c>
      <c r="M37" s="49">
        <f>N37+O37</f>
        <v>4483</v>
      </c>
      <c r="N37" s="49">
        <f t="shared" si="7"/>
        <v>1553.4</v>
      </c>
      <c r="O37" s="49">
        <f t="shared" ref="O37:V37" si="8">SUM(O10:O36)</f>
        <v>2929.6</v>
      </c>
      <c r="P37" s="49">
        <f t="shared" si="8"/>
        <v>5482.5</v>
      </c>
      <c r="Q37" s="49">
        <f t="shared" si="8"/>
        <v>205593750</v>
      </c>
      <c r="R37" s="49">
        <f t="shared" si="8"/>
        <v>136059050</v>
      </c>
      <c r="S37" s="49">
        <f t="shared" si="8"/>
        <v>128719600</v>
      </c>
      <c r="T37" s="49">
        <f>SUM(T10:T36)</f>
        <v>7339450</v>
      </c>
      <c r="U37" s="49">
        <f t="shared" si="8"/>
        <v>37481250</v>
      </c>
      <c r="V37" s="49">
        <f t="shared" si="8"/>
        <v>32053450</v>
      </c>
      <c r="W37" s="76" t="s">
        <v>390</v>
      </c>
      <c r="X37" s="77" t="s">
        <v>390</v>
      </c>
      <c r="Y37" s="140"/>
      <c r="Z37" s="147">
        <v>0.95</v>
      </c>
      <c r="AA37" s="147">
        <v>0.05</v>
      </c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</row>
    <row r="38" spans="1:84" s="50" customFormat="1" ht="32.25" customHeight="1">
      <c r="A38" s="51"/>
      <c r="B38" s="51"/>
      <c r="C38" s="52"/>
      <c r="D38" s="53"/>
      <c r="E38" s="54"/>
      <c r="F38" s="130"/>
      <c r="G38" s="55"/>
      <c r="H38" s="55"/>
      <c r="I38" s="56"/>
      <c r="J38" s="56"/>
      <c r="K38" s="56"/>
      <c r="L38" s="56"/>
      <c r="M38" s="56"/>
      <c r="N38" s="56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150"/>
      <c r="Z38" s="149"/>
      <c r="AA38" s="151"/>
      <c r="AB38" s="151"/>
      <c r="AC38" s="151"/>
      <c r="AD38" s="151"/>
      <c r="AE38" s="151"/>
      <c r="AF38" s="152"/>
      <c r="AG38" s="153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38"/>
      <c r="BI38" s="138"/>
      <c r="BJ38" s="138"/>
      <c r="BK38" s="138"/>
      <c r="BL38" s="138"/>
      <c r="BM38" s="138"/>
      <c r="BN38" s="138"/>
      <c r="BO38" s="138"/>
      <c r="BP38" s="138"/>
      <c r="BQ38" s="138"/>
      <c r="BR38" s="138"/>
      <c r="BS38" s="138"/>
      <c r="BT38" s="138"/>
      <c r="BU38" s="138"/>
      <c r="BV38" s="138"/>
      <c r="BW38" s="138"/>
      <c r="BX38" s="138"/>
      <c r="BY38" s="138"/>
      <c r="BZ38" s="138"/>
      <c r="CA38" s="138"/>
      <c r="CB38" s="138"/>
      <c r="CC38" s="138"/>
      <c r="CD38" s="138"/>
      <c r="CE38" s="138"/>
      <c r="CF38" s="138"/>
    </row>
    <row r="39" spans="1:84" s="50" customFormat="1" ht="30.75" customHeight="1">
      <c r="A39" s="51"/>
      <c r="B39" s="51"/>
      <c r="C39" s="52"/>
      <c r="D39" s="53"/>
      <c r="E39" s="54"/>
      <c r="F39" s="130"/>
      <c r="G39" s="55"/>
      <c r="H39" s="55"/>
      <c r="I39" s="56"/>
      <c r="J39" s="56"/>
      <c r="K39" s="56"/>
      <c r="L39" s="56"/>
      <c r="M39" s="56"/>
      <c r="N39" s="56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150"/>
      <c r="Z39" s="149"/>
      <c r="AA39" s="151"/>
      <c r="AB39" s="151"/>
      <c r="AC39" s="151"/>
      <c r="AD39" s="151"/>
      <c r="AE39" s="151"/>
      <c r="AF39" s="152"/>
      <c r="AG39" s="153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38"/>
      <c r="BI39" s="138"/>
      <c r="BJ39" s="138"/>
      <c r="BK39" s="138"/>
      <c r="BL39" s="138"/>
      <c r="BM39" s="138"/>
      <c r="BN39" s="138"/>
      <c r="BO39" s="138"/>
      <c r="BP39" s="138"/>
      <c r="BQ39" s="138"/>
      <c r="BR39" s="138"/>
      <c r="BS39" s="138"/>
      <c r="BT39" s="138"/>
      <c r="BU39" s="138"/>
      <c r="BV39" s="138"/>
      <c r="BW39" s="138"/>
      <c r="BX39" s="138"/>
      <c r="BY39" s="138"/>
      <c r="BZ39" s="138"/>
      <c r="CA39" s="138"/>
      <c r="CB39" s="138"/>
      <c r="CC39" s="138"/>
      <c r="CD39" s="138"/>
      <c r="CE39" s="138"/>
      <c r="CF39" s="138"/>
    </row>
    <row r="40" spans="1:84" s="50" customFormat="1" ht="20.25" customHeight="1">
      <c r="A40" s="51"/>
      <c r="B40" s="51"/>
      <c r="C40" s="52"/>
      <c r="D40" s="53"/>
      <c r="E40" s="54"/>
      <c r="F40" s="130"/>
      <c r="G40" s="78"/>
      <c r="H40" s="78"/>
      <c r="I40" s="79"/>
      <c r="J40" s="79"/>
      <c r="K40" s="79"/>
      <c r="L40" s="79"/>
      <c r="M40" s="79"/>
      <c r="N40" s="79"/>
      <c r="O40" s="80"/>
      <c r="P40" s="57"/>
      <c r="Q40" s="57"/>
      <c r="R40" s="57"/>
      <c r="S40" s="57"/>
      <c r="T40" s="57"/>
      <c r="U40" s="57"/>
      <c r="V40" s="57"/>
      <c r="W40" s="57"/>
      <c r="X40" s="57"/>
      <c r="Y40" s="150"/>
      <c r="Z40" s="149"/>
      <c r="AA40" s="151"/>
      <c r="AB40" s="151"/>
      <c r="AC40" s="151"/>
      <c r="AD40" s="151"/>
      <c r="AE40" s="151"/>
      <c r="AF40" s="152"/>
      <c r="AG40" s="153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38"/>
      <c r="BI40" s="138"/>
      <c r="BJ40" s="138"/>
      <c r="BK40" s="138"/>
      <c r="BL40" s="138"/>
      <c r="BM40" s="138"/>
      <c r="BN40" s="138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</row>
    <row r="41" spans="1:84" s="50" customFormat="1" ht="18" customHeight="1">
      <c r="A41" s="51"/>
      <c r="B41" s="51"/>
      <c r="C41" s="52"/>
      <c r="D41" s="53"/>
      <c r="E41" s="54"/>
      <c r="F41" s="130"/>
      <c r="G41" s="55"/>
      <c r="H41" s="55"/>
      <c r="I41" s="56"/>
      <c r="J41" s="56"/>
      <c r="K41" s="56"/>
      <c r="L41" s="56"/>
      <c r="M41" s="56"/>
      <c r="N41" s="56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150"/>
      <c r="Z41" s="149"/>
      <c r="AA41" s="151"/>
      <c r="AB41" s="151"/>
      <c r="AC41" s="151"/>
      <c r="AD41" s="151"/>
      <c r="AE41" s="151"/>
      <c r="AF41" s="152"/>
      <c r="AG41" s="153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38"/>
      <c r="BI41" s="138"/>
      <c r="BJ41" s="138"/>
      <c r="BK41" s="138"/>
      <c r="BL41" s="138"/>
      <c r="BM41" s="138"/>
      <c r="BN41" s="138"/>
      <c r="BO41" s="138"/>
      <c r="BP41" s="138"/>
      <c r="BQ41" s="138"/>
      <c r="BR41" s="138"/>
      <c r="BS41" s="138"/>
      <c r="BT41" s="138"/>
      <c r="BU41" s="138"/>
      <c r="BV41" s="138"/>
      <c r="BW41" s="138"/>
      <c r="BX41" s="138"/>
      <c r="BY41" s="138"/>
      <c r="BZ41" s="138"/>
      <c r="CA41" s="138"/>
      <c r="CB41" s="138"/>
      <c r="CC41" s="138"/>
      <c r="CD41" s="138"/>
      <c r="CE41" s="138"/>
      <c r="CF41" s="138"/>
    </row>
    <row r="42" spans="1:84">
      <c r="A42" s="140"/>
      <c r="B42" s="140"/>
      <c r="C42" s="140"/>
      <c r="D42" s="140"/>
      <c r="E42" s="140"/>
      <c r="F42" s="141"/>
      <c r="G42" s="140"/>
      <c r="H42" s="140"/>
      <c r="I42" s="140"/>
      <c r="J42" s="142"/>
      <c r="K42" s="142"/>
      <c r="L42" s="142"/>
      <c r="M42" s="142"/>
      <c r="N42" s="142"/>
      <c r="O42" s="142"/>
      <c r="P42" s="143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34"/>
      <c r="BI42" s="134"/>
      <c r="BJ42" s="134"/>
      <c r="BK42" s="134"/>
      <c r="BL42" s="134"/>
      <c r="BM42" s="134"/>
      <c r="BN42" s="134"/>
      <c r="BO42" s="134"/>
      <c r="BP42" s="134"/>
      <c r="BQ42" s="134"/>
      <c r="BR42" s="134"/>
      <c r="BS42" s="134"/>
      <c r="BT42" s="134"/>
      <c r="BU42" s="134"/>
      <c r="BV42" s="134"/>
      <c r="BW42" s="134"/>
      <c r="BX42" s="134"/>
      <c r="BY42" s="134"/>
      <c r="BZ42" s="134"/>
      <c r="CA42" s="134"/>
      <c r="CB42" s="134"/>
      <c r="CC42" s="134"/>
      <c r="CD42" s="134"/>
      <c r="CE42" s="134"/>
      <c r="CF42" s="134"/>
    </row>
    <row r="43" spans="1:84">
      <c r="A43" s="140"/>
      <c r="B43" s="140"/>
      <c r="C43" s="140"/>
      <c r="D43" s="140"/>
      <c r="E43" s="140"/>
      <c r="F43" s="141"/>
      <c r="G43" s="140"/>
      <c r="H43" s="140"/>
      <c r="I43" s="140"/>
      <c r="J43" s="142"/>
      <c r="K43" s="142"/>
      <c r="L43" s="142"/>
      <c r="M43" s="142"/>
      <c r="N43" s="142"/>
      <c r="O43" s="142"/>
      <c r="P43" s="143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34"/>
      <c r="BI43" s="134"/>
      <c r="BJ43" s="134"/>
      <c r="BK43" s="134"/>
      <c r="BL43" s="134"/>
      <c r="BM43" s="134"/>
      <c r="BN43" s="134"/>
      <c r="BO43" s="134"/>
      <c r="BP43" s="134"/>
      <c r="BQ43" s="134"/>
      <c r="BR43" s="134"/>
      <c r="BS43" s="134"/>
      <c r="BT43" s="134"/>
      <c r="BU43" s="134"/>
      <c r="BV43" s="134"/>
      <c r="BW43" s="134"/>
      <c r="BX43" s="134"/>
      <c r="BY43" s="134"/>
      <c r="BZ43" s="134"/>
      <c r="CA43" s="134"/>
      <c r="CB43" s="134"/>
      <c r="CC43" s="134"/>
      <c r="CD43" s="134"/>
      <c r="CE43" s="134"/>
      <c r="CF43" s="134"/>
    </row>
    <row r="44" spans="1:84">
      <c r="A44" s="140"/>
      <c r="B44" s="140"/>
      <c r="C44" s="140"/>
      <c r="D44" s="140"/>
      <c r="E44" s="140"/>
      <c r="F44" s="141"/>
      <c r="G44" s="140"/>
      <c r="H44" s="140"/>
      <c r="I44" s="140"/>
      <c r="J44" s="142"/>
      <c r="K44" s="142"/>
      <c r="L44" s="142"/>
      <c r="M44" s="142"/>
      <c r="N44" s="142"/>
      <c r="O44" s="142"/>
      <c r="P44" s="143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  <c r="BH44" s="134"/>
      <c r="BI44" s="134"/>
      <c r="BJ44" s="134"/>
      <c r="BK44" s="134"/>
      <c r="BL44" s="134"/>
      <c r="BM44" s="134"/>
      <c r="BN44" s="134"/>
      <c r="BO44" s="134"/>
      <c r="BP44" s="134"/>
      <c r="BQ44" s="134"/>
      <c r="BR44" s="134"/>
      <c r="BS44" s="134"/>
      <c r="BT44" s="134"/>
      <c r="BU44" s="134"/>
      <c r="BV44" s="134"/>
      <c r="BW44" s="134"/>
      <c r="BX44" s="134"/>
      <c r="BY44" s="134"/>
      <c r="BZ44" s="134"/>
      <c r="CA44" s="134"/>
      <c r="CB44" s="134"/>
      <c r="CC44" s="134"/>
      <c r="CD44" s="134"/>
      <c r="CE44" s="134"/>
      <c r="CF44" s="134"/>
    </row>
    <row r="45" spans="1:84">
      <c r="A45" s="140"/>
      <c r="B45" s="140"/>
      <c r="C45" s="140"/>
      <c r="D45" s="140"/>
      <c r="E45" s="140"/>
      <c r="F45" s="141"/>
      <c r="G45" s="140"/>
      <c r="H45" s="140"/>
      <c r="I45" s="140"/>
      <c r="J45" s="142"/>
      <c r="K45" s="142"/>
      <c r="L45" s="142"/>
      <c r="M45" s="142"/>
      <c r="N45" s="142"/>
      <c r="O45" s="142"/>
      <c r="P45" s="143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34"/>
      <c r="BI45" s="134"/>
      <c r="BJ45" s="134"/>
      <c r="BK45" s="134"/>
      <c r="BL45" s="134"/>
      <c r="BM45" s="134"/>
      <c r="BN45" s="134"/>
      <c r="BO45" s="134"/>
      <c r="BP45" s="134"/>
      <c r="BQ45" s="134"/>
      <c r="BR45" s="134"/>
      <c r="BS45" s="134"/>
      <c r="BT45" s="134"/>
      <c r="BU45" s="134"/>
      <c r="BV45" s="134"/>
      <c r="BW45" s="134"/>
      <c r="BX45" s="134"/>
      <c r="BY45" s="134"/>
      <c r="BZ45" s="134"/>
      <c r="CA45" s="134"/>
      <c r="CB45" s="134"/>
      <c r="CC45" s="134"/>
      <c r="CD45" s="134"/>
      <c r="CE45" s="134"/>
      <c r="CF45" s="134"/>
    </row>
    <row r="46" spans="1:84">
      <c r="A46" s="140"/>
      <c r="B46" s="140"/>
      <c r="C46" s="140"/>
      <c r="D46" s="140"/>
      <c r="E46" s="140"/>
      <c r="F46" s="141"/>
      <c r="G46" s="140"/>
      <c r="H46" s="140"/>
      <c r="I46" s="140"/>
      <c r="J46" s="142"/>
      <c r="K46" s="142"/>
      <c r="L46" s="142"/>
      <c r="M46" s="142"/>
      <c r="N46" s="142"/>
      <c r="O46" s="142"/>
      <c r="P46" s="143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34"/>
      <c r="BI46" s="134"/>
      <c r="BJ46" s="134"/>
      <c r="BK46" s="134"/>
      <c r="BL46" s="134"/>
      <c r="BM46" s="134"/>
      <c r="BN46" s="134"/>
      <c r="BO46" s="134"/>
      <c r="BP46" s="134"/>
      <c r="BQ46" s="134"/>
      <c r="BR46" s="134"/>
      <c r="BS46" s="134"/>
      <c r="BT46" s="134"/>
      <c r="BU46" s="134"/>
      <c r="BV46" s="134"/>
      <c r="BW46" s="134"/>
      <c r="BX46" s="134"/>
      <c r="BY46" s="134"/>
      <c r="BZ46" s="134"/>
      <c r="CA46" s="134"/>
      <c r="CB46" s="134"/>
      <c r="CC46" s="134"/>
      <c r="CD46" s="134"/>
      <c r="CE46" s="134"/>
      <c r="CF46" s="134"/>
    </row>
    <row r="47" spans="1:84">
      <c r="A47" s="140"/>
      <c r="B47" s="140"/>
      <c r="C47" s="140"/>
      <c r="D47" s="140"/>
      <c r="E47" s="140"/>
      <c r="F47" s="141"/>
      <c r="G47" s="140"/>
      <c r="H47" s="140"/>
      <c r="I47" s="140"/>
      <c r="J47" s="142"/>
      <c r="K47" s="142"/>
      <c r="L47" s="142"/>
      <c r="M47" s="142"/>
      <c r="N47" s="142"/>
      <c r="O47" s="142"/>
      <c r="P47" s="143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34"/>
      <c r="BI47" s="134"/>
      <c r="BJ47" s="134"/>
      <c r="BK47" s="134"/>
      <c r="BL47" s="134"/>
      <c r="BM47" s="134"/>
      <c r="BN47" s="134"/>
      <c r="BO47" s="134"/>
      <c r="BP47" s="134"/>
      <c r="BQ47" s="134"/>
      <c r="BR47" s="134"/>
      <c r="BS47" s="134"/>
      <c r="BT47" s="134"/>
      <c r="BU47" s="134"/>
      <c r="BV47" s="134"/>
      <c r="BW47" s="134"/>
      <c r="BX47" s="134"/>
      <c r="BY47" s="134"/>
      <c r="BZ47" s="134"/>
      <c r="CA47" s="134"/>
      <c r="CB47" s="134"/>
      <c r="CC47" s="134"/>
      <c r="CD47" s="134"/>
      <c r="CE47" s="134"/>
      <c r="CF47" s="134"/>
    </row>
    <row r="48" spans="1:84">
      <c r="A48" s="140"/>
      <c r="B48" s="140"/>
      <c r="C48" s="140"/>
      <c r="D48" s="140"/>
      <c r="E48" s="140"/>
      <c r="F48" s="141"/>
      <c r="G48" s="140"/>
      <c r="H48" s="140"/>
      <c r="I48" s="140"/>
      <c r="J48" s="142"/>
      <c r="K48" s="142"/>
      <c r="L48" s="142"/>
      <c r="M48" s="142"/>
      <c r="N48" s="142"/>
      <c r="O48" s="142"/>
      <c r="P48" s="143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34"/>
      <c r="BI48" s="134"/>
      <c r="BJ48" s="134"/>
      <c r="BK48" s="134"/>
      <c r="BL48" s="134"/>
      <c r="BM48" s="134"/>
      <c r="BN48" s="134"/>
      <c r="BO48" s="134"/>
      <c r="BP48" s="134"/>
      <c r="BQ48" s="134"/>
      <c r="BR48" s="134"/>
      <c r="BS48" s="134"/>
      <c r="BT48" s="134"/>
      <c r="BU48" s="134"/>
      <c r="BV48" s="134"/>
      <c r="BW48" s="134"/>
      <c r="BX48" s="134"/>
      <c r="BY48" s="134"/>
      <c r="BZ48" s="134"/>
      <c r="CA48" s="134"/>
      <c r="CB48" s="134"/>
      <c r="CC48" s="134"/>
      <c r="CD48" s="134"/>
      <c r="CE48" s="134"/>
      <c r="CF48" s="134"/>
    </row>
    <row r="49" spans="1:84">
      <c r="A49" s="140"/>
      <c r="B49" s="140"/>
      <c r="C49" s="140"/>
      <c r="D49" s="140"/>
      <c r="E49" s="140"/>
      <c r="F49" s="141"/>
      <c r="G49" s="140"/>
      <c r="H49" s="140"/>
      <c r="I49" s="140"/>
      <c r="J49" s="142"/>
      <c r="K49" s="142"/>
      <c r="L49" s="142"/>
      <c r="M49" s="142"/>
      <c r="N49" s="142"/>
      <c r="O49" s="142"/>
      <c r="P49" s="143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34"/>
      <c r="BI49" s="134"/>
      <c r="BJ49" s="134"/>
      <c r="BK49" s="134"/>
      <c r="BL49" s="134"/>
      <c r="BM49" s="134"/>
      <c r="BN49" s="134"/>
      <c r="BO49" s="134"/>
      <c r="BP49" s="134"/>
      <c r="BQ49" s="134"/>
      <c r="BR49" s="134"/>
      <c r="BS49" s="134"/>
      <c r="BT49" s="134"/>
      <c r="BU49" s="134"/>
      <c r="BV49" s="134"/>
      <c r="BW49" s="134"/>
      <c r="BX49" s="134"/>
      <c r="BY49" s="134"/>
      <c r="BZ49" s="134"/>
      <c r="CA49" s="134"/>
      <c r="CB49" s="134"/>
      <c r="CC49" s="134"/>
      <c r="CD49" s="134"/>
      <c r="CE49" s="134"/>
      <c r="CF49" s="134"/>
    </row>
    <row r="50" spans="1:84">
      <c r="A50" s="140"/>
      <c r="B50" s="140"/>
      <c r="C50" s="140"/>
      <c r="D50" s="140"/>
      <c r="E50" s="140"/>
      <c r="F50" s="141"/>
      <c r="G50" s="140"/>
      <c r="H50" s="140"/>
      <c r="I50" s="140"/>
      <c r="J50" s="142"/>
      <c r="K50" s="142"/>
      <c r="L50" s="142"/>
      <c r="M50" s="142"/>
      <c r="N50" s="142"/>
      <c r="O50" s="142"/>
      <c r="P50" s="143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34"/>
      <c r="BI50" s="134"/>
      <c r="BJ50" s="134"/>
      <c r="BK50" s="134"/>
      <c r="BL50" s="134"/>
      <c r="BM50" s="134"/>
      <c r="BN50" s="134"/>
      <c r="BO50" s="134"/>
      <c r="BP50" s="134"/>
      <c r="BQ50" s="134"/>
      <c r="BR50" s="134"/>
      <c r="BS50" s="134"/>
      <c r="BT50" s="134"/>
      <c r="BU50" s="134"/>
      <c r="BV50" s="134"/>
      <c r="BW50" s="134"/>
      <c r="BX50" s="134"/>
      <c r="BY50" s="134"/>
      <c r="BZ50" s="134"/>
      <c r="CA50" s="134"/>
      <c r="CB50" s="134"/>
      <c r="CC50" s="134"/>
      <c r="CD50" s="134"/>
      <c r="CE50" s="134"/>
      <c r="CF50" s="134"/>
    </row>
    <row r="51" spans="1:84">
      <c r="A51" s="140"/>
      <c r="B51" s="140"/>
      <c r="C51" s="140"/>
      <c r="D51" s="140"/>
      <c r="E51" s="140"/>
      <c r="F51" s="141"/>
      <c r="G51" s="140"/>
      <c r="H51" s="140"/>
      <c r="I51" s="140"/>
      <c r="J51" s="142"/>
      <c r="K51" s="142"/>
      <c r="L51" s="142"/>
      <c r="M51" s="142"/>
      <c r="N51" s="142"/>
      <c r="O51" s="142"/>
      <c r="P51" s="143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34"/>
      <c r="BI51" s="134"/>
      <c r="BJ51" s="134"/>
      <c r="BK51" s="134"/>
      <c r="BL51" s="134"/>
      <c r="BM51" s="134"/>
      <c r="BN51" s="134"/>
      <c r="BO51" s="134"/>
      <c r="BP51" s="134"/>
      <c r="BQ51" s="134"/>
      <c r="BR51" s="134"/>
      <c r="BS51" s="134"/>
      <c r="BT51" s="134"/>
      <c r="BU51" s="134"/>
      <c r="BV51" s="134"/>
      <c r="BW51" s="134"/>
      <c r="BX51" s="134"/>
      <c r="BY51" s="134"/>
      <c r="BZ51" s="134"/>
      <c r="CA51" s="134"/>
      <c r="CB51" s="134"/>
      <c r="CC51" s="134"/>
      <c r="CD51" s="134"/>
      <c r="CE51" s="134"/>
      <c r="CF51" s="134"/>
    </row>
    <row r="52" spans="1:84">
      <c r="A52" s="140"/>
      <c r="B52" s="140"/>
      <c r="C52" s="140"/>
      <c r="D52" s="140"/>
      <c r="E52" s="140"/>
      <c r="F52" s="141"/>
      <c r="G52" s="140"/>
      <c r="H52" s="140"/>
      <c r="I52" s="140"/>
      <c r="J52" s="142"/>
      <c r="K52" s="142"/>
      <c r="L52" s="142"/>
      <c r="M52" s="142"/>
      <c r="N52" s="142"/>
      <c r="O52" s="142"/>
      <c r="P52" s="143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34"/>
      <c r="BI52" s="134"/>
      <c r="BJ52" s="134"/>
      <c r="BK52" s="134"/>
      <c r="BL52" s="134"/>
      <c r="BM52" s="134"/>
      <c r="BN52" s="134"/>
      <c r="BO52" s="134"/>
      <c r="BP52" s="134"/>
      <c r="BQ52" s="134"/>
      <c r="BR52" s="134"/>
      <c r="BS52" s="134"/>
      <c r="BT52" s="134"/>
      <c r="BU52" s="134"/>
      <c r="BV52" s="134"/>
      <c r="BW52" s="134"/>
      <c r="BX52" s="134"/>
      <c r="BY52" s="134"/>
      <c r="BZ52" s="134"/>
      <c r="CA52" s="134"/>
      <c r="CB52" s="134"/>
      <c r="CC52" s="134"/>
      <c r="CD52" s="134"/>
      <c r="CE52" s="134"/>
      <c r="CF52" s="134"/>
    </row>
    <row r="53" spans="1:84">
      <c r="A53" s="134"/>
      <c r="B53" s="134"/>
      <c r="C53" s="134"/>
      <c r="D53" s="134"/>
      <c r="E53" s="134"/>
      <c r="F53" s="135"/>
      <c r="G53" s="134"/>
      <c r="H53" s="134"/>
      <c r="I53" s="134"/>
      <c r="J53" s="132"/>
      <c r="K53" s="132"/>
      <c r="L53" s="132"/>
      <c r="M53" s="132"/>
      <c r="N53" s="132"/>
      <c r="O53" s="132"/>
      <c r="P53" s="136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  <c r="AP53" s="134"/>
      <c r="AQ53" s="134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134"/>
      <c r="BH53" s="134"/>
      <c r="BI53" s="134"/>
      <c r="BJ53" s="134"/>
      <c r="BK53" s="134"/>
      <c r="BL53" s="134"/>
      <c r="BM53" s="134"/>
      <c r="BN53" s="134"/>
      <c r="BO53" s="134"/>
      <c r="BP53" s="134"/>
      <c r="BQ53" s="134"/>
      <c r="BR53" s="134"/>
      <c r="BS53" s="134"/>
      <c r="BT53" s="134"/>
      <c r="BU53" s="134"/>
      <c r="BV53" s="134"/>
      <c r="BW53" s="134"/>
      <c r="BX53" s="134"/>
      <c r="BY53" s="134"/>
      <c r="BZ53" s="134"/>
      <c r="CA53" s="134"/>
      <c r="CB53" s="134"/>
      <c r="CC53" s="134"/>
      <c r="CD53" s="134"/>
      <c r="CE53" s="134"/>
      <c r="CF53" s="134"/>
    </row>
    <row r="54" spans="1:84">
      <c r="A54" s="134"/>
      <c r="B54" s="134"/>
      <c r="C54" s="134"/>
      <c r="D54" s="134"/>
      <c r="E54" s="134"/>
      <c r="F54" s="135"/>
      <c r="G54" s="134"/>
      <c r="H54" s="134"/>
      <c r="I54" s="134"/>
      <c r="J54" s="132"/>
      <c r="K54" s="132"/>
      <c r="L54" s="132"/>
      <c r="M54" s="132"/>
      <c r="N54" s="132"/>
      <c r="O54" s="132"/>
      <c r="P54" s="136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  <c r="AG54" s="134"/>
      <c r="AH54" s="134"/>
      <c r="AI54" s="134"/>
      <c r="AJ54" s="134"/>
      <c r="AK54" s="134"/>
      <c r="AL54" s="134"/>
      <c r="AM54" s="134"/>
      <c r="AN54" s="134"/>
      <c r="AO54" s="134"/>
      <c r="AP54" s="134"/>
      <c r="AQ54" s="134"/>
      <c r="AR54" s="134"/>
      <c r="AS54" s="134"/>
      <c r="AT54" s="134"/>
      <c r="AU54" s="134"/>
      <c r="AV54" s="134"/>
      <c r="AW54" s="134"/>
      <c r="AX54" s="134"/>
      <c r="AY54" s="134"/>
      <c r="AZ54" s="134"/>
      <c r="BA54" s="134"/>
      <c r="BB54" s="134"/>
      <c r="BC54" s="134"/>
      <c r="BD54" s="134"/>
      <c r="BE54" s="134"/>
      <c r="BF54" s="134"/>
      <c r="BG54" s="134"/>
      <c r="BH54" s="134"/>
      <c r="BI54" s="134"/>
      <c r="BJ54" s="134"/>
      <c r="BK54" s="134"/>
      <c r="BL54" s="134"/>
      <c r="BM54" s="134"/>
      <c r="BN54" s="134"/>
      <c r="BO54" s="134"/>
      <c r="BP54" s="134"/>
      <c r="BQ54" s="134"/>
      <c r="BR54" s="134"/>
      <c r="BS54" s="134"/>
      <c r="BT54" s="134"/>
      <c r="BU54" s="134"/>
      <c r="BV54" s="134"/>
      <c r="BW54" s="134"/>
      <c r="BX54" s="134"/>
      <c r="BY54" s="134"/>
      <c r="BZ54" s="134"/>
      <c r="CA54" s="134"/>
      <c r="CB54" s="134"/>
      <c r="CC54" s="134"/>
      <c r="CD54" s="134"/>
      <c r="CE54" s="134"/>
      <c r="CF54" s="134"/>
    </row>
    <row r="56" spans="1:84">
      <c r="S56" s="82"/>
      <c r="T56" s="82"/>
      <c r="U56" s="82"/>
    </row>
  </sheetData>
  <mergeCells count="30">
    <mergeCell ref="A37:B37"/>
    <mergeCell ref="X5:X7"/>
    <mergeCell ref="J6:J7"/>
    <mergeCell ref="K6:L6"/>
    <mergeCell ref="M6:M7"/>
    <mergeCell ref="N6:O6"/>
    <mergeCell ref="H5:H7"/>
    <mergeCell ref="A3:X3"/>
    <mergeCell ref="T1:X1"/>
    <mergeCell ref="D7:D8"/>
    <mergeCell ref="M5:O5"/>
    <mergeCell ref="C5:D6"/>
    <mergeCell ref="E5:E8"/>
    <mergeCell ref="A4:W4"/>
    <mergeCell ref="P5:P7"/>
    <mergeCell ref="C7:C8"/>
    <mergeCell ref="J5:L5"/>
    <mergeCell ref="A5:A8"/>
    <mergeCell ref="B5:B8"/>
    <mergeCell ref="I5:I7"/>
    <mergeCell ref="F5:F8"/>
    <mergeCell ref="G5:G7"/>
    <mergeCell ref="AA5:AA7"/>
    <mergeCell ref="Q5:V5"/>
    <mergeCell ref="R6:R7"/>
    <mergeCell ref="S6:T6"/>
    <mergeCell ref="U6:V6"/>
    <mergeCell ref="W5:W7"/>
    <mergeCell ref="Q6:Q7"/>
    <mergeCell ref="Z5:Z7"/>
  </mergeCells>
  <phoneticPr fontId="4" type="noConversion"/>
  <printOptions horizontalCentered="1"/>
  <pageMargins left="0.11811023622047245" right="3.937007874015748E-2" top="0.39370078740157483" bottom="0.19685039370078741" header="0.19685039370078741" footer="0.15748031496062992"/>
  <pageSetup paperSize="9" scale="58" orientation="landscape" r:id="rId1"/>
  <headerFooter alignWithMargins="0">
    <oddHeader>&amp;C16</oddHeader>
  </headerFooter>
  <rowBreaks count="1" manualBreakCount="1">
    <brk id="21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99"/>
  <sheetViews>
    <sheetView view="pageBreakPreview" topLeftCell="A13" zoomScale="75" zoomScaleSheetLayoutView="75" workbookViewId="0">
      <selection activeCell="A2" sqref="A2:IV5"/>
    </sheetView>
  </sheetViews>
  <sheetFormatPr defaultColWidth="9.1796875" defaultRowHeight="13"/>
  <cols>
    <col min="1" max="1" width="4.81640625" style="10" customWidth="1"/>
    <col min="2" max="2" width="32.7265625" style="19" customWidth="1"/>
    <col min="3" max="4" width="7.1796875" style="19" hidden="1" customWidth="1"/>
    <col min="5" max="5" width="6.453125" style="10" customWidth="1"/>
    <col min="6" max="6" width="11.54296875" style="6" customWidth="1"/>
    <col min="7" max="7" width="12.26953125" style="6" customWidth="1"/>
    <col min="8" max="8" width="12.54296875" style="6" customWidth="1"/>
    <col min="9" max="9" width="8.26953125" style="10" customWidth="1"/>
    <col min="10" max="10" width="8" style="10" customWidth="1"/>
    <col min="11" max="11" width="9.453125" style="6" customWidth="1"/>
    <col min="12" max="13" width="6.54296875" style="6" customWidth="1"/>
    <col min="14" max="14" width="6.1796875" style="6" customWidth="1"/>
    <col min="15" max="15" width="11.7265625" style="6" customWidth="1"/>
    <col min="16" max="17" width="11.453125" style="6" customWidth="1"/>
    <col min="18" max="18" width="11.453125" style="6" hidden="1" customWidth="1"/>
    <col min="19" max="19" width="10.26953125" style="6" customWidth="1"/>
    <col min="20" max="20" width="6.1796875" style="6" hidden="1" customWidth="1"/>
    <col min="21" max="21" width="16.1796875" style="6" customWidth="1"/>
    <col min="22" max="22" width="14.7265625" style="6" customWidth="1"/>
    <col min="23" max="24" width="15.453125" style="6" customWidth="1"/>
    <col min="25" max="26" width="14.7265625" style="6" customWidth="1"/>
    <col min="27" max="27" width="14.54296875" style="6" customWidth="1"/>
    <col min="28" max="29" width="10.26953125" style="6" customWidth="1"/>
    <col min="30" max="30" width="9.1796875" style="13"/>
    <col min="31" max="16384" width="9.1796875" style="15"/>
  </cols>
  <sheetData>
    <row r="1" spans="1:29" ht="72.75" customHeight="1"/>
    <row r="2" spans="1:29" ht="96" customHeight="1">
      <c r="E2" s="4"/>
      <c r="F2" s="5"/>
      <c r="G2" s="5"/>
      <c r="H2" s="5"/>
      <c r="I2" s="4"/>
      <c r="J2" s="4"/>
      <c r="K2" s="5"/>
      <c r="L2" s="5"/>
      <c r="M2" s="5"/>
      <c r="O2" s="5"/>
      <c r="P2" s="20"/>
      <c r="Q2" s="21"/>
      <c r="R2" s="21"/>
      <c r="S2" s="21"/>
      <c r="T2" s="21"/>
      <c r="U2" s="21"/>
      <c r="W2" s="100"/>
      <c r="X2" s="100"/>
      <c r="Y2" s="476" t="s">
        <v>560</v>
      </c>
      <c r="Z2" s="477"/>
      <c r="AA2" s="477"/>
      <c r="AB2" s="477"/>
      <c r="AC2" s="477"/>
    </row>
    <row r="3" spans="1:29" ht="20.25" customHeight="1">
      <c r="A3" s="2"/>
      <c r="B3" s="3"/>
      <c r="C3" s="3"/>
      <c r="D3" s="3"/>
      <c r="E3" s="4"/>
      <c r="F3" s="5"/>
      <c r="G3" s="5"/>
      <c r="H3" s="5"/>
      <c r="I3" s="4"/>
      <c r="J3" s="4"/>
      <c r="K3" s="5"/>
      <c r="L3" s="5"/>
      <c r="M3" s="5"/>
      <c r="N3" s="5"/>
      <c r="O3" s="5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29" s="59" customFormat="1" ht="37.5" customHeight="1">
      <c r="A4" s="482" t="s">
        <v>575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482"/>
      <c r="T4" s="482"/>
      <c r="U4" s="482"/>
      <c r="V4" s="482"/>
      <c r="W4" s="482"/>
      <c r="X4" s="482"/>
      <c r="Y4" s="482"/>
      <c r="Z4" s="482"/>
      <c r="AA4" s="482"/>
      <c r="AB4" s="482"/>
      <c r="AC4" s="482"/>
    </row>
    <row r="5" spans="1:29" s="6" customFormat="1" ht="48.75" customHeight="1">
      <c r="A5" s="462" t="s">
        <v>418</v>
      </c>
      <c r="B5" s="462" t="s">
        <v>410</v>
      </c>
      <c r="C5" s="447" t="s">
        <v>161</v>
      </c>
      <c r="D5" s="447" t="s">
        <v>163</v>
      </c>
      <c r="E5" s="472" t="s">
        <v>419</v>
      </c>
      <c r="F5" s="473"/>
      <c r="G5" s="438" t="s">
        <v>420</v>
      </c>
      <c r="H5" s="438" t="s">
        <v>421</v>
      </c>
      <c r="I5" s="447" t="s">
        <v>422</v>
      </c>
      <c r="J5" s="438" t="s">
        <v>61</v>
      </c>
      <c r="K5" s="438" t="s">
        <v>423</v>
      </c>
      <c r="L5" s="459" t="s">
        <v>424</v>
      </c>
      <c r="M5" s="460"/>
      <c r="N5" s="461"/>
      <c r="O5" s="459" t="s">
        <v>162</v>
      </c>
      <c r="P5" s="460"/>
      <c r="Q5" s="461"/>
      <c r="R5" s="447" t="s">
        <v>164</v>
      </c>
      <c r="S5" s="447" t="s">
        <v>165</v>
      </c>
      <c r="T5" s="447" t="s">
        <v>166</v>
      </c>
      <c r="U5" s="459" t="s">
        <v>426</v>
      </c>
      <c r="V5" s="460"/>
      <c r="W5" s="460"/>
      <c r="X5" s="460"/>
      <c r="Y5" s="460"/>
      <c r="Z5" s="461"/>
      <c r="AA5" s="447" t="s">
        <v>160</v>
      </c>
      <c r="AB5" s="447" t="s">
        <v>297</v>
      </c>
      <c r="AC5" s="447" t="s">
        <v>167</v>
      </c>
    </row>
    <row r="6" spans="1:29" s="6" customFormat="1" ht="12.75" customHeight="1">
      <c r="A6" s="462"/>
      <c r="B6" s="462"/>
      <c r="C6" s="456"/>
      <c r="D6" s="456"/>
      <c r="E6" s="474"/>
      <c r="F6" s="475"/>
      <c r="G6" s="438"/>
      <c r="H6" s="438"/>
      <c r="I6" s="448"/>
      <c r="J6" s="438"/>
      <c r="K6" s="438"/>
      <c r="L6" s="438" t="s">
        <v>427</v>
      </c>
      <c r="M6" s="439" t="s">
        <v>428</v>
      </c>
      <c r="N6" s="439"/>
      <c r="O6" s="438" t="s">
        <v>427</v>
      </c>
      <c r="P6" s="439" t="s">
        <v>428</v>
      </c>
      <c r="Q6" s="439"/>
      <c r="R6" s="456"/>
      <c r="S6" s="456"/>
      <c r="T6" s="456"/>
      <c r="U6" s="447" t="s">
        <v>334</v>
      </c>
      <c r="V6" s="459" t="s">
        <v>428</v>
      </c>
      <c r="W6" s="460"/>
      <c r="X6" s="460"/>
      <c r="Y6" s="460"/>
      <c r="Z6" s="461"/>
      <c r="AA6" s="448"/>
      <c r="AB6" s="448"/>
      <c r="AC6" s="448"/>
    </row>
    <row r="7" spans="1:29" s="6" customFormat="1" ht="40.5" customHeight="1">
      <c r="A7" s="462"/>
      <c r="B7" s="462"/>
      <c r="C7" s="456"/>
      <c r="D7" s="456"/>
      <c r="E7" s="440" t="s">
        <v>429</v>
      </c>
      <c r="F7" s="440" t="s">
        <v>430</v>
      </c>
      <c r="G7" s="438"/>
      <c r="H7" s="438"/>
      <c r="I7" s="448"/>
      <c r="J7" s="438"/>
      <c r="K7" s="438"/>
      <c r="L7" s="438"/>
      <c r="M7" s="447" t="s">
        <v>431</v>
      </c>
      <c r="N7" s="447" t="s">
        <v>432</v>
      </c>
      <c r="O7" s="438"/>
      <c r="P7" s="447" t="s">
        <v>431</v>
      </c>
      <c r="Q7" s="447" t="s">
        <v>432</v>
      </c>
      <c r="R7" s="456"/>
      <c r="S7" s="456"/>
      <c r="T7" s="456"/>
      <c r="U7" s="448"/>
      <c r="V7" s="447" t="s">
        <v>333</v>
      </c>
      <c r="W7" s="459" t="s">
        <v>335</v>
      </c>
      <c r="X7" s="460"/>
      <c r="Y7" s="460"/>
      <c r="Z7" s="461"/>
      <c r="AA7" s="448"/>
      <c r="AB7" s="448"/>
      <c r="AC7" s="448"/>
    </row>
    <row r="8" spans="1:29" s="6" customFormat="1" ht="14.25" customHeight="1">
      <c r="A8" s="462"/>
      <c r="B8" s="462"/>
      <c r="C8" s="456"/>
      <c r="D8" s="456"/>
      <c r="E8" s="441"/>
      <c r="F8" s="441"/>
      <c r="G8" s="438"/>
      <c r="H8" s="438"/>
      <c r="I8" s="448"/>
      <c r="J8" s="438"/>
      <c r="K8" s="438"/>
      <c r="L8" s="438"/>
      <c r="M8" s="448"/>
      <c r="N8" s="448"/>
      <c r="O8" s="438"/>
      <c r="P8" s="448"/>
      <c r="Q8" s="448"/>
      <c r="R8" s="456"/>
      <c r="S8" s="456"/>
      <c r="T8" s="456"/>
      <c r="U8" s="448"/>
      <c r="V8" s="448"/>
      <c r="W8" s="478" t="s">
        <v>427</v>
      </c>
      <c r="X8" s="125"/>
      <c r="Y8" s="480" t="s">
        <v>428</v>
      </c>
      <c r="Z8" s="481"/>
      <c r="AA8" s="448"/>
      <c r="AB8" s="448"/>
      <c r="AC8" s="448"/>
    </row>
    <row r="9" spans="1:29" s="6" customFormat="1" ht="142.5" customHeight="1">
      <c r="A9" s="462"/>
      <c r="B9" s="462"/>
      <c r="C9" s="456"/>
      <c r="D9" s="456"/>
      <c r="E9" s="442"/>
      <c r="F9" s="442"/>
      <c r="G9" s="438"/>
      <c r="H9" s="438"/>
      <c r="I9" s="455"/>
      <c r="J9" s="438"/>
      <c r="K9" s="438"/>
      <c r="L9" s="438"/>
      <c r="M9" s="449"/>
      <c r="N9" s="449"/>
      <c r="O9" s="438"/>
      <c r="P9" s="449"/>
      <c r="Q9" s="449"/>
      <c r="R9" s="456"/>
      <c r="S9" s="458"/>
      <c r="T9" s="458"/>
      <c r="U9" s="455"/>
      <c r="V9" s="455"/>
      <c r="W9" s="479"/>
      <c r="X9" s="115" t="s">
        <v>478</v>
      </c>
      <c r="Y9" s="115" t="s">
        <v>331</v>
      </c>
      <c r="Z9" s="115" t="s">
        <v>332</v>
      </c>
      <c r="AA9" s="455"/>
      <c r="AB9" s="455"/>
      <c r="AC9" s="455"/>
    </row>
    <row r="10" spans="1:29" s="36" customFormat="1" ht="20.25" customHeight="1">
      <c r="A10" s="462"/>
      <c r="B10" s="462"/>
      <c r="C10" s="457"/>
      <c r="D10" s="457"/>
      <c r="E10" s="443"/>
      <c r="F10" s="443"/>
      <c r="G10" s="438"/>
      <c r="H10" s="438"/>
      <c r="I10" s="116" t="s">
        <v>433</v>
      </c>
      <c r="J10" s="116" t="s">
        <v>433</v>
      </c>
      <c r="K10" s="116" t="s">
        <v>434</v>
      </c>
      <c r="L10" s="116" t="s">
        <v>435</v>
      </c>
      <c r="M10" s="116" t="s">
        <v>435</v>
      </c>
      <c r="N10" s="116" t="s">
        <v>435</v>
      </c>
      <c r="O10" s="116" t="s">
        <v>434</v>
      </c>
      <c r="P10" s="116" t="s">
        <v>434</v>
      </c>
      <c r="Q10" s="116" t="s">
        <v>434</v>
      </c>
      <c r="R10" s="457"/>
      <c r="S10" s="116" t="s">
        <v>434</v>
      </c>
      <c r="T10" s="116" t="s">
        <v>434</v>
      </c>
      <c r="U10" s="116" t="s">
        <v>436</v>
      </c>
      <c r="V10" s="116" t="s">
        <v>436</v>
      </c>
      <c r="W10" s="116" t="s">
        <v>366</v>
      </c>
      <c r="X10" s="116" t="s">
        <v>436</v>
      </c>
      <c r="Y10" s="116" t="s">
        <v>436</v>
      </c>
      <c r="Z10" s="116" t="s">
        <v>366</v>
      </c>
      <c r="AA10" s="116" t="s">
        <v>436</v>
      </c>
      <c r="AB10" s="116" t="s">
        <v>336</v>
      </c>
      <c r="AC10" s="116" t="s">
        <v>336</v>
      </c>
    </row>
    <row r="11" spans="1:29" s="6" customFormat="1">
      <c r="A11" s="117">
        <v>1</v>
      </c>
      <c r="B11" s="117">
        <v>2</v>
      </c>
      <c r="C11" s="117">
        <v>3</v>
      </c>
      <c r="D11" s="117">
        <v>4</v>
      </c>
      <c r="E11" s="117">
        <v>3</v>
      </c>
      <c r="F11" s="117">
        <v>4</v>
      </c>
      <c r="G11" s="117">
        <v>5</v>
      </c>
      <c r="H11" s="117">
        <v>6</v>
      </c>
      <c r="I11" s="117">
        <v>7</v>
      </c>
      <c r="J11" s="117">
        <v>8</v>
      </c>
      <c r="K11" s="117">
        <v>9</v>
      </c>
      <c r="L11" s="117">
        <v>10</v>
      </c>
      <c r="M11" s="117">
        <v>11</v>
      </c>
      <c r="N11" s="117">
        <v>12</v>
      </c>
      <c r="O11" s="117">
        <v>13</v>
      </c>
      <c r="P11" s="117">
        <v>14</v>
      </c>
      <c r="Q11" s="117">
        <v>15</v>
      </c>
      <c r="R11" s="117">
        <v>18</v>
      </c>
      <c r="S11" s="117">
        <v>16</v>
      </c>
      <c r="T11" s="117">
        <v>20</v>
      </c>
      <c r="U11" s="117">
        <v>17</v>
      </c>
      <c r="V11" s="117">
        <v>18</v>
      </c>
      <c r="W11" s="117">
        <v>19</v>
      </c>
      <c r="X11" s="117">
        <v>20</v>
      </c>
      <c r="Y11" s="117">
        <v>21</v>
      </c>
      <c r="Z11" s="117">
        <v>22</v>
      </c>
      <c r="AA11" s="117">
        <v>23</v>
      </c>
      <c r="AB11" s="117">
        <v>24</v>
      </c>
      <c r="AC11" s="117">
        <v>25</v>
      </c>
    </row>
    <row r="12" spans="1:29" s="6" customFormat="1" ht="19.5" customHeight="1">
      <c r="A12" s="444" t="s">
        <v>294</v>
      </c>
      <c r="B12" s="445"/>
      <c r="C12" s="445"/>
      <c r="D12" s="445"/>
      <c r="E12" s="445"/>
      <c r="F12" s="445"/>
      <c r="G12" s="445"/>
      <c r="H12" s="445"/>
      <c r="I12" s="445"/>
      <c r="J12" s="445"/>
      <c r="K12" s="445"/>
      <c r="L12" s="445"/>
      <c r="M12" s="445"/>
      <c r="N12" s="445"/>
      <c r="O12" s="445"/>
      <c r="P12" s="445"/>
      <c r="Q12" s="445"/>
      <c r="R12" s="445"/>
      <c r="S12" s="445"/>
      <c r="T12" s="445"/>
      <c r="U12" s="445"/>
      <c r="V12" s="445"/>
      <c r="W12" s="445"/>
      <c r="X12" s="445"/>
      <c r="Y12" s="445"/>
      <c r="Z12" s="445"/>
      <c r="AA12" s="445"/>
      <c r="AB12" s="445"/>
      <c r="AC12" s="446"/>
    </row>
    <row r="13" spans="1:29" s="6" customFormat="1" ht="31.5" customHeight="1">
      <c r="A13" s="210">
        <v>1</v>
      </c>
      <c r="B13" s="44" t="s">
        <v>129</v>
      </c>
      <c r="C13" s="96"/>
      <c r="D13" s="211"/>
      <c r="E13" s="96">
        <v>2105</v>
      </c>
      <c r="F13" s="211">
        <v>40848</v>
      </c>
      <c r="G13" s="45">
        <v>41640</v>
      </c>
      <c r="H13" s="45">
        <v>42064</v>
      </c>
      <c r="I13" s="212">
        <f>SUM('[2]Пр.4 - ИНФ.'!I138:I149)</f>
        <v>20</v>
      </c>
      <c r="J13" s="212">
        <v>5</v>
      </c>
      <c r="K13" s="213">
        <v>596.9</v>
      </c>
      <c r="L13" s="212">
        <v>5</v>
      </c>
      <c r="M13" s="212">
        <v>2</v>
      </c>
      <c r="N13" s="212">
        <v>3</v>
      </c>
      <c r="O13" s="213">
        <v>185.7</v>
      </c>
      <c r="P13" s="213">
        <v>56.7</v>
      </c>
      <c r="Q13" s="213">
        <v>129</v>
      </c>
      <c r="R13" s="213">
        <f>SUM('[2]Пр.4 - ИНФ.'!R138:R149)</f>
        <v>0</v>
      </c>
      <c r="S13" s="213">
        <v>213.5</v>
      </c>
      <c r="T13" s="213">
        <f>SUM('[2]Пр.4 - ИНФ.'!T138:T149)</f>
        <v>196.15</v>
      </c>
      <c r="U13" s="214">
        <f>S13*AC13</f>
        <v>8006250</v>
      </c>
      <c r="V13" s="215">
        <v>0</v>
      </c>
      <c r="W13" s="214">
        <f>U13</f>
        <v>8006250</v>
      </c>
      <c r="X13" s="214">
        <v>0</v>
      </c>
      <c r="Y13" s="214">
        <v>0</v>
      </c>
      <c r="Z13" s="214">
        <f>(S13-O13)*AC13</f>
        <v>1042500</v>
      </c>
      <c r="AA13" s="216">
        <f>SUM('[2]Пр.4 - ИНФ.'!Z138:Z149)</f>
        <v>0</v>
      </c>
      <c r="AB13" s="216">
        <v>30350</v>
      </c>
      <c r="AC13" s="216">
        <v>37500</v>
      </c>
    </row>
    <row r="14" spans="1:29" s="6" customFormat="1" ht="31.5" customHeight="1">
      <c r="A14" s="210">
        <v>2</v>
      </c>
      <c r="B14" s="44" t="s">
        <v>447</v>
      </c>
      <c r="C14" s="96"/>
      <c r="D14" s="211"/>
      <c r="E14" s="96">
        <v>2105</v>
      </c>
      <c r="F14" s="211">
        <v>40848</v>
      </c>
      <c r="G14" s="45">
        <v>41640</v>
      </c>
      <c r="H14" s="45">
        <v>42278</v>
      </c>
      <c r="I14" s="212">
        <f>SUM('[2]Пр.4 - ИНФ.'!I150:I156)</f>
        <v>15</v>
      </c>
      <c r="J14" s="212">
        <v>5</v>
      </c>
      <c r="K14" s="213">
        <v>589</v>
      </c>
      <c r="L14" s="212">
        <f>M14+N14</f>
        <v>3</v>
      </c>
      <c r="M14" s="212">
        <v>1</v>
      </c>
      <c r="N14" s="212">
        <v>2</v>
      </c>
      <c r="O14" s="213">
        <f>P14+Q14</f>
        <v>183.5</v>
      </c>
      <c r="P14" s="213">
        <v>72.5</v>
      </c>
      <c r="Q14" s="213">
        <v>111</v>
      </c>
      <c r="R14" s="213">
        <f>SUM('[2]Пр.4 - ИНФ.'!R150:R156)</f>
        <v>0</v>
      </c>
      <c r="S14" s="213">
        <v>154</v>
      </c>
      <c r="T14" s="213">
        <f>SUM('[2]Пр.4 - ИНФ.'!T150:T156)</f>
        <v>104.97</v>
      </c>
      <c r="U14" s="214">
        <f>S14*AC14</f>
        <v>5775000</v>
      </c>
      <c r="V14" s="215">
        <v>0</v>
      </c>
      <c r="W14" s="214">
        <f t="shared" ref="W14:W30" si="0">S14*AC14</f>
        <v>5775000</v>
      </c>
      <c r="X14" s="214">
        <v>0</v>
      </c>
      <c r="Y14" s="214">
        <v>0</v>
      </c>
      <c r="Z14" s="214">
        <v>0</v>
      </c>
      <c r="AA14" s="216">
        <f>SUM('[2]Пр.4 - ИНФ.'!Z150:Z156)</f>
        <v>0</v>
      </c>
      <c r="AB14" s="216">
        <v>30350</v>
      </c>
      <c r="AC14" s="216">
        <v>37500</v>
      </c>
    </row>
    <row r="15" spans="1:29" s="6" customFormat="1" ht="31.5" customHeight="1">
      <c r="A15" s="210">
        <v>3</v>
      </c>
      <c r="B15" s="44" t="s">
        <v>442</v>
      </c>
      <c r="C15" s="96"/>
      <c r="D15" s="211"/>
      <c r="E15" s="96">
        <v>2810</v>
      </c>
      <c r="F15" s="211">
        <v>40907</v>
      </c>
      <c r="G15" s="45">
        <v>41640</v>
      </c>
      <c r="H15" s="45">
        <v>42064</v>
      </c>
      <c r="I15" s="212">
        <v>19</v>
      </c>
      <c r="J15" s="212">
        <v>2</v>
      </c>
      <c r="K15" s="46">
        <v>429.7</v>
      </c>
      <c r="L15" s="212">
        <v>2</v>
      </c>
      <c r="M15" s="212">
        <v>2</v>
      </c>
      <c r="N15" s="212">
        <v>0</v>
      </c>
      <c r="O15" s="213">
        <v>47.1</v>
      </c>
      <c r="P15" s="213">
        <v>47.1</v>
      </c>
      <c r="Q15" s="213">
        <v>0</v>
      </c>
      <c r="R15" s="213">
        <v>0</v>
      </c>
      <c r="S15" s="213">
        <v>67</v>
      </c>
      <c r="T15" s="213">
        <v>0</v>
      </c>
      <c r="U15" s="214">
        <f>S15*AC15</f>
        <v>2512500</v>
      </c>
      <c r="V15" s="215">
        <v>0</v>
      </c>
      <c r="W15" s="214">
        <f>U15</f>
        <v>2512500</v>
      </c>
      <c r="X15" s="214">
        <v>0</v>
      </c>
      <c r="Y15" s="214">
        <v>0</v>
      </c>
      <c r="Z15" s="214">
        <f t="shared" ref="Z15:Z30" si="1">(S15-O15)*AC15</f>
        <v>746250</v>
      </c>
      <c r="AA15" s="216">
        <f>U15-V15-W15</f>
        <v>0</v>
      </c>
      <c r="AB15" s="216">
        <v>30350</v>
      </c>
      <c r="AC15" s="216">
        <v>37500</v>
      </c>
    </row>
    <row r="16" spans="1:29" s="119" customFormat="1" ht="29.25" customHeight="1">
      <c r="A16" s="210">
        <v>4</v>
      </c>
      <c r="B16" s="44" t="s">
        <v>283</v>
      </c>
      <c r="C16" s="96"/>
      <c r="D16" s="211"/>
      <c r="E16" s="96">
        <v>2815</v>
      </c>
      <c r="F16" s="211">
        <v>40907</v>
      </c>
      <c r="G16" s="45">
        <v>41640</v>
      </c>
      <c r="H16" s="45">
        <v>41640</v>
      </c>
      <c r="I16" s="212">
        <v>12</v>
      </c>
      <c r="J16" s="212">
        <v>1</v>
      </c>
      <c r="K16" s="46">
        <v>435.6</v>
      </c>
      <c r="L16" s="212">
        <v>1</v>
      </c>
      <c r="M16" s="212">
        <v>0</v>
      </c>
      <c r="N16" s="212">
        <v>0</v>
      </c>
      <c r="O16" s="213">
        <v>17.399999999999999</v>
      </c>
      <c r="P16" s="213">
        <v>0</v>
      </c>
      <c r="Q16" s="213">
        <v>17.399999999999999</v>
      </c>
      <c r="R16" s="213" t="e">
        <f>SUM('[3]Пр.4 - ИНФ.'!R195:R198)</f>
        <v>#REF!</v>
      </c>
      <c r="S16" s="213">
        <v>17.399999999999999</v>
      </c>
      <c r="T16" s="213" t="e">
        <f>SUM('[3]Пр.4 - ИНФ.'!T195:T198)</f>
        <v>#REF!</v>
      </c>
      <c r="U16" s="214">
        <f>S16*AC16</f>
        <v>652500</v>
      </c>
      <c r="V16" s="215">
        <v>0</v>
      </c>
      <c r="W16" s="214">
        <f t="shared" si="0"/>
        <v>652500</v>
      </c>
      <c r="X16" s="214">
        <v>0</v>
      </c>
      <c r="Y16" s="214">
        <v>0</v>
      </c>
      <c r="Z16" s="214">
        <f t="shared" si="1"/>
        <v>0</v>
      </c>
      <c r="AA16" s="214">
        <v>0</v>
      </c>
      <c r="AB16" s="216">
        <v>30350</v>
      </c>
      <c r="AC16" s="216">
        <v>37500</v>
      </c>
    </row>
    <row r="17" spans="1:29" s="119" customFormat="1" ht="29.25" customHeight="1">
      <c r="A17" s="210">
        <v>5</v>
      </c>
      <c r="B17" s="44" t="s">
        <v>284</v>
      </c>
      <c r="C17" s="96"/>
      <c r="D17" s="211"/>
      <c r="E17" s="96">
        <v>2828</v>
      </c>
      <c r="F17" s="211">
        <v>40907</v>
      </c>
      <c r="G17" s="45">
        <v>41640</v>
      </c>
      <c r="H17" s="45">
        <v>41640</v>
      </c>
      <c r="I17" s="212">
        <v>10</v>
      </c>
      <c r="J17" s="212">
        <v>4</v>
      </c>
      <c r="K17" s="46">
        <v>436.5</v>
      </c>
      <c r="L17" s="212">
        <v>2</v>
      </c>
      <c r="M17" s="212">
        <v>1</v>
      </c>
      <c r="N17" s="212">
        <v>1</v>
      </c>
      <c r="O17" s="213">
        <v>34.799999999999997</v>
      </c>
      <c r="P17" s="213">
        <v>19.7</v>
      </c>
      <c r="Q17" s="213">
        <v>17.2</v>
      </c>
      <c r="R17" s="213"/>
      <c r="S17" s="213">
        <v>34.799999999999997</v>
      </c>
      <c r="T17" s="213"/>
      <c r="U17" s="214">
        <f t="shared" ref="U17:U30" si="2">S17*AC17</f>
        <v>1305000</v>
      </c>
      <c r="V17" s="215">
        <v>0</v>
      </c>
      <c r="W17" s="214">
        <f t="shared" si="0"/>
        <v>1305000</v>
      </c>
      <c r="X17" s="214">
        <v>0</v>
      </c>
      <c r="Y17" s="214">
        <v>0</v>
      </c>
      <c r="Z17" s="214">
        <f t="shared" si="1"/>
        <v>0</v>
      </c>
      <c r="AA17" s="214">
        <v>0</v>
      </c>
      <c r="AB17" s="216">
        <v>30350</v>
      </c>
      <c r="AC17" s="216">
        <v>37500</v>
      </c>
    </row>
    <row r="18" spans="1:29" s="119" customFormat="1" ht="29.25" customHeight="1">
      <c r="A18" s="210">
        <v>6</v>
      </c>
      <c r="B18" s="44" t="s">
        <v>285</v>
      </c>
      <c r="C18" s="96"/>
      <c r="D18" s="211"/>
      <c r="E18" s="96">
        <v>2827</v>
      </c>
      <c r="F18" s="211">
        <v>40907</v>
      </c>
      <c r="G18" s="45">
        <v>41640</v>
      </c>
      <c r="H18" s="45">
        <v>41640</v>
      </c>
      <c r="I18" s="212">
        <v>7</v>
      </c>
      <c r="J18" s="212">
        <v>3</v>
      </c>
      <c r="K18" s="46">
        <v>436.8</v>
      </c>
      <c r="L18" s="212">
        <v>3</v>
      </c>
      <c r="M18" s="212">
        <v>2</v>
      </c>
      <c r="N18" s="212">
        <v>1</v>
      </c>
      <c r="O18" s="213">
        <v>100.8</v>
      </c>
      <c r="P18" s="213">
        <v>81.099999999999994</v>
      </c>
      <c r="Q18" s="213">
        <v>19.7</v>
      </c>
      <c r="R18" s="213" t="e">
        <f>SUM('[3]Пр.4 - ИНФ.'!R199:R203)</f>
        <v>#REF!</v>
      </c>
      <c r="S18" s="213">
        <v>100.8</v>
      </c>
      <c r="T18" s="213" t="e">
        <f>SUM('[3]Пр.4 - ИНФ.'!T199:T203)</f>
        <v>#REF!</v>
      </c>
      <c r="U18" s="214">
        <v>1455000</v>
      </c>
      <c r="V18" s="215">
        <v>0</v>
      </c>
      <c r="W18" s="214">
        <v>1455000</v>
      </c>
      <c r="X18" s="214">
        <v>0</v>
      </c>
      <c r="Y18" s="214">
        <v>0</v>
      </c>
      <c r="Z18" s="214">
        <f t="shared" si="1"/>
        <v>0</v>
      </c>
      <c r="AA18" s="214">
        <v>0</v>
      </c>
      <c r="AB18" s="216">
        <v>30350</v>
      </c>
      <c r="AC18" s="216">
        <v>37500</v>
      </c>
    </row>
    <row r="19" spans="1:29" s="119" customFormat="1" ht="29.25" customHeight="1">
      <c r="A19" s="210">
        <v>7</v>
      </c>
      <c r="B19" s="44" t="s">
        <v>286</v>
      </c>
      <c r="C19" s="96"/>
      <c r="D19" s="211"/>
      <c r="E19" s="96">
        <v>2826</v>
      </c>
      <c r="F19" s="211">
        <v>40907</v>
      </c>
      <c r="G19" s="45">
        <v>41640</v>
      </c>
      <c r="H19" s="45">
        <v>41640</v>
      </c>
      <c r="I19" s="212">
        <v>5</v>
      </c>
      <c r="J19" s="212">
        <v>4</v>
      </c>
      <c r="K19" s="46">
        <v>436.9</v>
      </c>
      <c r="L19" s="212">
        <v>4</v>
      </c>
      <c r="M19" s="212">
        <v>0</v>
      </c>
      <c r="N19" s="212">
        <v>4</v>
      </c>
      <c r="O19" s="213">
        <v>87.4</v>
      </c>
      <c r="P19" s="213">
        <v>0</v>
      </c>
      <c r="Q19" s="213">
        <v>87.4</v>
      </c>
      <c r="R19" s="213" t="e">
        <f>SUM('[3]Пр.4 - ИНФ.'!R204:R208)</f>
        <v>#REF!</v>
      </c>
      <c r="S19" s="213">
        <v>87.4</v>
      </c>
      <c r="T19" s="213" t="e">
        <f>SUM('[3]Пр.4 - ИНФ.'!T204:T208)</f>
        <v>#REF!</v>
      </c>
      <c r="U19" s="214">
        <f t="shared" si="2"/>
        <v>3277500</v>
      </c>
      <c r="V19" s="215">
        <v>0</v>
      </c>
      <c r="W19" s="214">
        <f t="shared" si="0"/>
        <v>3277500</v>
      </c>
      <c r="X19" s="214">
        <v>0</v>
      </c>
      <c r="Y19" s="214">
        <v>0</v>
      </c>
      <c r="Z19" s="214">
        <f t="shared" si="1"/>
        <v>0</v>
      </c>
      <c r="AA19" s="214">
        <v>0</v>
      </c>
      <c r="AB19" s="216">
        <v>30350</v>
      </c>
      <c r="AC19" s="216">
        <v>37500</v>
      </c>
    </row>
    <row r="20" spans="1:29" s="119" customFormat="1" ht="29.25" customHeight="1">
      <c r="A20" s="210">
        <v>8</v>
      </c>
      <c r="B20" s="44" t="s">
        <v>287</v>
      </c>
      <c r="C20" s="96"/>
      <c r="D20" s="211"/>
      <c r="E20" s="96">
        <v>2785</v>
      </c>
      <c r="F20" s="211">
        <v>40907</v>
      </c>
      <c r="G20" s="45">
        <v>41640</v>
      </c>
      <c r="H20" s="45">
        <v>41640</v>
      </c>
      <c r="I20" s="212">
        <v>4</v>
      </c>
      <c r="J20" s="212">
        <v>1</v>
      </c>
      <c r="K20" s="46">
        <v>438.1</v>
      </c>
      <c r="L20" s="212">
        <v>1</v>
      </c>
      <c r="M20" s="212">
        <v>1</v>
      </c>
      <c r="N20" s="212">
        <v>0</v>
      </c>
      <c r="O20" s="213">
        <v>26.3</v>
      </c>
      <c r="P20" s="213">
        <v>26.3</v>
      </c>
      <c r="Q20" s="213">
        <v>0</v>
      </c>
      <c r="R20" s="213" t="e">
        <f>SUM('[3]Пр.4 - ИНФ.'!R209:R213)</f>
        <v>#REF!</v>
      </c>
      <c r="S20" s="213">
        <v>26.3</v>
      </c>
      <c r="T20" s="213" t="e">
        <f>SUM('[3]Пр.4 - ИНФ.'!T209:T213)</f>
        <v>#REF!</v>
      </c>
      <c r="U20" s="214">
        <f t="shared" si="2"/>
        <v>986250</v>
      </c>
      <c r="V20" s="215">
        <v>0</v>
      </c>
      <c r="W20" s="214">
        <f t="shared" si="0"/>
        <v>986250</v>
      </c>
      <c r="X20" s="214">
        <v>0</v>
      </c>
      <c r="Y20" s="214">
        <v>0</v>
      </c>
      <c r="Z20" s="214">
        <f t="shared" si="1"/>
        <v>0</v>
      </c>
      <c r="AA20" s="214">
        <v>0</v>
      </c>
      <c r="AB20" s="216">
        <v>30350</v>
      </c>
      <c r="AC20" s="216">
        <v>37500</v>
      </c>
    </row>
    <row r="21" spans="1:29" s="119" customFormat="1" ht="29.25" customHeight="1">
      <c r="A21" s="210">
        <v>9</v>
      </c>
      <c r="B21" s="44" t="s">
        <v>288</v>
      </c>
      <c r="C21" s="96"/>
      <c r="D21" s="211"/>
      <c r="E21" s="96">
        <v>2825</v>
      </c>
      <c r="F21" s="211">
        <v>40907</v>
      </c>
      <c r="G21" s="45">
        <v>41640</v>
      </c>
      <c r="H21" s="45">
        <v>41640</v>
      </c>
      <c r="I21" s="212">
        <v>11</v>
      </c>
      <c r="J21" s="212">
        <v>8</v>
      </c>
      <c r="K21" s="46">
        <v>434.7</v>
      </c>
      <c r="L21" s="212">
        <v>4</v>
      </c>
      <c r="M21" s="212">
        <v>3</v>
      </c>
      <c r="N21" s="212">
        <v>1</v>
      </c>
      <c r="O21" s="213">
        <v>143.19999999999999</v>
      </c>
      <c r="P21" s="213">
        <v>71.400000000000006</v>
      </c>
      <c r="Q21" s="213">
        <v>71.8</v>
      </c>
      <c r="R21" s="213" t="e">
        <f>SUM('[3]Пр.4 - ИНФ.'!R214:R218)</f>
        <v>#REF!</v>
      </c>
      <c r="S21" s="213">
        <v>143.19999999999999</v>
      </c>
      <c r="T21" s="213" t="e">
        <f>SUM('[3]Пр.4 - ИНФ.'!T214:T218)</f>
        <v>#REF!</v>
      </c>
      <c r="U21" s="214">
        <f>S21*AC21</f>
        <v>5370000</v>
      </c>
      <c r="V21" s="215">
        <v>0</v>
      </c>
      <c r="W21" s="214">
        <f>U21</f>
        <v>5370000</v>
      </c>
      <c r="X21" s="214">
        <v>0</v>
      </c>
      <c r="Y21" s="214">
        <v>0</v>
      </c>
      <c r="Z21" s="214">
        <f t="shared" si="1"/>
        <v>0</v>
      </c>
      <c r="AA21" s="214">
        <v>0</v>
      </c>
      <c r="AB21" s="216">
        <v>30350</v>
      </c>
      <c r="AC21" s="216">
        <v>37500</v>
      </c>
    </row>
    <row r="22" spans="1:29" s="118" customFormat="1" ht="29.25" customHeight="1">
      <c r="A22" s="210">
        <v>10</v>
      </c>
      <c r="B22" s="44" t="s">
        <v>126</v>
      </c>
      <c r="C22" s="96"/>
      <c r="D22" s="211"/>
      <c r="E22" s="96">
        <v>2105</v>
      </c>
      <c r="F22" s="211">
        <v>40848</v>
      </c>
      <c r="G22" s="45">
        <v>41640</v>
      </c>
      <c r="H22" s="45">
        <v>41640</v>
      </c>
      <c r="I22" s="212">
        <v>44</v>
      </c>
      <c r="J22" s="212">
        <v>35</v>
      </c>
      <c r="K22" s="46">
        <v>570.5</v>
      </c>
      <c r="L22" s="212">
        <v>14</v>
      </c>
      <c r="M22" s="212">
        <v>6</v>
      </c>
      <c r="N22" s="212">
        <v>8</v>
      </c>
      <c r="O22" s="213">
        <v>335.2</v>
      </c>
      <c r="P22" s="213">
        <v>121.1</v>
      </c>
      <c r="Q22" s="213">
        <v>214.1</v>
      </c>
      <c r="R22" s="213">
        <f>SUM('[3]Пр.4 - ИНФ.'!R107:R121)</f>
        <v>0</v>
      </c>
      <c r="S22" s="213">
        <v>421.93</v>
      </c>
      <c r="T22" s="213">
        <f>SUM('[3]Пр.4 - ИНФ.'!T107:T121)</f>
        <v>222.35</v>
      </c>
      <c r="U22" s="214">
        <f t="shared" si="2"/>
        <v>15822375</v>
      </c>
      <c r="V22" s="215">
        <v>0</v>
      </c>
      <c r="W22" s="214">
        <f t="shared" si="0"/>
        <v>15822375</v>
      </c>
      <c r="X22" s="214">
        <v>0</v>
      </c>
      <c r="Y22" s="214">
        <v>0</v>
      </c>
      <c r="Z22" s="214">
        <f t="shared" si="1"/>
        <v>3252375</v>
      </c>
      <c r="AA22" s="214">
        <v>0</v>
      </c>
      <c r="AB22" s="216">
        <v>30350</v>
      </c>
      <c r="AC22" s="216">
        <v>37500</v>
      </c>
    </row>
    <row r="23" spans="1:29" s="119" customFormat="1" ht="29.25" customHeight="1">
      <c r="A23" s="210">
        <v>11</v>
      </c>
      <c r="B23" s="44" t="s">
        <v>455</v>
      </c>
      <c r="C23" s="217">
        <v>12</v>
      </c>
      <c r="D23" s="218" t="s">
        <v>279</v>
      </c>
      <c r="E23" s="217">
        <v>149</v>
      </c>
      <c r="F23" s="211">
        <v>41303</v>
      </c>
      <c r="G23" s="45">
        <v>41640</v>
      </c>
      <c r="H23" s="45">
        <v>41640</v>
      </c>
      <c r="I23" s="212">
        <v>5</v>
      </c>
      <c r="J23" s="212">
        <v>5</v>
      </c>
      <c r="K23" s="46">
        <v>584.20000000000005</v>
      </c>
      <c r="L23" s="212">
        <f>M23+N23</f>
        <v>1</v>
      </c>
      <c r="M23" s="212">
        <v>0</v>
      </c>
      <c r="N23" s="212">
        <v>1</v>
      </c>
      <c r="O23" s="213">
        <f>P23+Q23</f>
        <v>27.5</v>
      </c>
      <c r="P23" s="213">
        <v>0</v>
      </c>
      <c r="Q23" s="213">
        <v>27.5</v>
      </c>
      <c r="R23" s="213" t="e">
        <f>'[3]Пр.4 - ИНФ.'!R222</f>
        <v>#REF!</v>
      </c>
      <c r="S23" s="213">
        <v>32.5</v>
      </c>
      <c r="T23" s="213" t="e">
        <f>'[3]Пр.4 - ИНФ.'!T222</f>
        <v>#REF!</v>
      </c>
      <c r="U23" s="214">
        <f t="shared" si="2"/>
        <v>1218750</v>
      </c>
      <c r="V23" s="215">
        <v>0</v>
      </c>
      <c r="W23" s="214">
        <f t="shared" si="0"/>
        <v>1218750</v>
      </c>
      <c r="X23" s="214">
        <v>0</v>
      </c>
      <c r="Y23" s="214">
        <v>0</v>
      </c>
      <c r="Z23" s="214">
        <f t="shared" si="1"/>
        <v>187500</v>
      </c>
      <c r="AA23" s="214">
        <v>0</v>
      </c>
      <c r="AB23" s="216">
        <v>30350</v>
      </c>
      <c r="AC23" s="216">
        <v>37500</v>
      </c>
    </row>
    <row r="24" spans="1:29" s="119" customFormat="1" ht="29.25" customHeight="1">
      <c r="A24" s="210">
        <v>12</v>
      </c>
      <c r="B24" s="44" t="s">
        <v>457</v>
      </c>
      <c r="C24" s="96"/>
      <c r="D24" s="211"/>
      <c r="E24" s="96">
        <v>148</v>
      </c>
      <c r="F24" s="211">
        <v>41303</v>
      </c>
      <c r="G24" s="45">
        <v>41640</v>
      </c>
      <c r="H24" s="45">
        <v>41640</v>
      </c>
      <c r="I24" s="212">
        <v>1</v>
      </c>
      <c r="J24" s="212">
        <v>1</v>
      </c>
      <c r="K24" s="46">
        <v>567.79999999999995</v>
      </c>
      <c r="L24" s="212">
        <f>M24+N24</f>
        <v>1</v>
      </c>
      <c r="M24" s="212">
        <v>0</v>
      </c>
      <c r="N24" s="212">
        <v>1</v>
      </c>
      <c r="O24" s="213">
        <f>P24+Q24</f>
        <v>20.9</v>
      </c>
      <c r="P24" s="213">
        <v>0</v>
      </c>
      <c r="Q24" s="213">
        <v>20.9</v>
      </c>
      <c r="R24" s="213">
        <f>SUM('[3]Пр.4 - ИНФ.'!R128:R129)</f>
        <v>0</v>
      </c>
      <c r="S24" s="213">
        <v>31.4</v>
      </c>
      <c r="T24" s="213">
        <f>SUM('[3]Пр.4 - ИНФ.'!T128:T129)</f>
        <v>28.16</v>
      </c>
      <c r="U24" s="214">
        <f>S24*AC24</f>
        <v>1177500</v>
      </c>
      <c r="V24" s="215">
        <v>0</v>
      </c>
      <c r="W24" s="214">
        <f>S24*AC24</f>
        <v>1177500</v>
      </c>
      <c r="X24" s="214">
        <v>0</v>
      </c>
      <c r="Y24" s="214">
        <v>0</v>
      </c>
      <c r="Z24" s="214">
        <f t="shared" si="1"/>
        <v>393750</v>
      </c>
      <c r="AA24" s="214">
        <v>0</v>
      </c>
      <c r="AB24" s="216">
        <v>30350</v>
      </c>
      <c r="AC24" s="216">
        <v>37500</v>
      </c>
    </row>
    <row r="25" spans="1:29" s="119" customFormat="1" ht="29.25" customHeight="1">
      <c r="A25" s="210">
        <v>13</v>
      </c>
      <c r="B25" s="44" t="s">
        <v>456</v>
      </c>
      <c r="C25" s="96"/>
      <c r="D25" s="211"/>
      <c r="E25" s="96">
        <v>151</v>
      </c>
      <c r="F25" s="211">
        <v>41303</v>
      </c>
      <c r="G25" s="45">
        <v>41640</v>
      </c>
      <c r="H25" s="45">
        <v>41640</v>
      </c>
      <c r="I25" s="212">
        <v>4</v>
      </c>
      <c r="J25" s="212">
        <v>4</v>
      </c>
      <c r="K25" s="46">
        <v>440.5</v>
      </c>
      <c r="L25" s="212">
        <f>M25+N25</f>
        <v>2</v>
      </c>
      <c r="M25" s="212">
        <v>1</v>
      </c>
      <c r="N25" s="212">
        <v>1</v>
      </c>
      <c r="O25" s="213">
        <f>P25+Q25</f>
        <v>51.4</v>
      </c>
      <c r="P25" s="213">
        <v>22</v>
      </c>
      <c r="Q25" s="213">
        <v>29.4</v>
      </c>
      <c r="R25" s="213">
        <f>SUM('[3]Пр.4 - ИНФ.'!R139)</f>
        <v>0</v>
      </c>
      <c r="S25" s="213">
        <v>63.6</v>
      </c>
      <c r="T25" s="213">
        <f>SUM('[3]Пр.4 - ИНФ.'!T139)</f>
        <v>16.5</v>
      </c>
      <c r="U25" s="214">
        <f t="shared" si="2"/>
        <v>2385000</v>
      </c>
      <c r="V25" s="215">
        <v>0</v>
      </c>
      <c r="W25" s="214">
        <f t="shared" si="0"/>
        <v>2385000</v>
      </c>
      <c r="X25" s="214">
        <v>0</v>
      </c>
      <c r="Y25" s="214">
        <v>0</v>
      </c>
      <c r="Z25" s="214">
        <f t="shared" si="1"/>
        <v>457500</v>
      </c>
      <c r="AA25" s="214">
        <v>0</v>
      </c>
      <c r="AB25" s="216">
        <v>30350</v>
      </c>
      <c r="AC25" s="216">
        <v>37500</v>
      </c>
    </row>
    <row r="26" spans="1:29" s="119" customFormat="1" ht="29.25" customHeight="1">
      <c r="A26" s="210">
        <v>14</v>
      </c>
      <c r="B26" s="44" t="s">
        <v>448</v>
      </c>
      <c r="C26" s="96"/>
      <c r="D26" s="211"/>
      <c r="E26" s="96">
        <v>743</v>
      </c>
      <c r="F26" s="211">
        <v>40200</v>
      </c>
      <c r="G26" s="45">
        <v>41640</v>
      </c>
      <c r="H26" s="45">
        <v>42278</v>
      </c>
      <c r="I26" s="212">
        <v>1</v>
      </c>
      <c r="J26" s="212">
        <v>1</v>
      </c>
      <c r="K26" s="46">
        <v>330.6</v>
      </c>
      <c r="L26" s="212">
        <f>M26+N26</f>
        <v>1</v>
      </c>
      <c r="M26" s="212">
        <v>0</v>
      </c>
      <c r="N26" s="212">
        <v>1</v>
      </c>
      <c r="O26" s="213">
        <f>P26+Q26</f>
        <v>22.4</v>
      </c>
      <c r="P26" s="213">
        <v>0</v>
      </c>
      <c r="Q26" s="213">
        <v>22.4</v>
      </c>
      <c r="R26" s="213"/>
      <c r="S26" s="213">
        <v>32.6</v>
      </c>
      <c r="T26" s="213"/>
      <c r="U26" s="214">
        <f t="shared" si="2"/>
        <v>1222500</v>
      </c>
      <c r="V26" s="215">
        <v>0</v>
      </c>
      <c r="W26" s="214">
        <f t="shared" si="0"/>
        <v>1222500</v>
      </c>
      <c r="X26" s="214">
        <v>0</v>
      </c>
      <c r="Y26" s="214">
        <v>0</v>
      </c>
      <c r="Z26" s="214">
        <f t="shared" si="1"/>
        <v>382500</v>
      </c>
      <c r="AA26" s="214">
        <v>0</v>
      </c>
      <c r="AB26" s="216">
        <v>30350</v>
      </c>
      <c r="AC26" s="216">
        <v>37500</v>
      </c>
    </row>
    <row r="27" spans="1:29" s="119" customFormat="1" ht="29.25" customHeight="1">
      <c r="A27" s="210">
        <v>15</v>
      </c>
      <c r="B27" s="44" t="s">
        <v>281</v>
      </c>
      <c r="C27" s="96"/>
      <c r="D27" s="211"/>
      <c r="E27" s="96">
        <v>2105</v>
      </c>
      <c r="F27" s="211">
        <v>40848</v>
      </c>
      <c r="G27" s="45">
        <v>41640</v>
      </c>
      <c r="H27" s="45">
        <v>41640</v>
      </c>
      <c r="I27" s="212">
        <v>7</v>
      </c>
      <c r="J27" s="212">
        <v>1</v>
      </c>
      <c r="K27" s="46">
        <v>465.2</v>
      </c>
      <c r="L27" s="212">
        <v>1</v>
      </c>
      <c r="M27" s="212">
        <v>0</v>
      </c>
      <c r="N27" s="212">
        <v>1</v>
      </c>
      <c r="O27" s="213">
        <v>18.899999999999999</v>
      </c>
      <c r="P27" s="213">
        <v>0</v>
      </c>
      <c r="Q27" s="213">
        <v>18.899999999999999</v>
      </c>
      <c r="R27" s="213"/>
      <c r="S27" s="213">
        <v>18.899999999999999</v>
      </c>
      <c r="T27" s="213"/>
      <c r="U27" s="214">
        <f t="shared" si="2"/>
        <v>708750</v>
      </c>
      <c r="V27" s="215">
        <v>0</v>
      </c>
      <c r="W27" s="214">
        <f t="shared" si="0"/>
        <v>708750</v>
      </c>
      <c r="X27" s="214">
        <v>0</v>
      </c>
      <c r="Y27" s="214">
        <v>0</v>
      </c>
      <c r="Z27" s="214">
        <f t="shared" si="1"/>
        <v>0</v>
      </c>
      <c r="AA27" s="214">
        <v>0</v>
      </c>
      <c r="AB27" s="216">
        <v>30350</v>
      </c>
      <c r="AC27" s="216">
        <v>37500</v>
      </c>
    </row>
    <row r="28" spans="1:29" s="119" customFormat="1" ht="29.25" customHeight="1">
      <c r="A28" s="210">
        <v>16</v>
      </c>
      <c r="B28" s="44" t="s">
        <v>156</v>
      </c>
      <c r="C28" s="96"/>
      <c r="D28" s="211"/>
      <c r="E28" s="43">
        <v>2823</v>
      </c>
      <c r="F28" s="45">
        <v>40907</v>
      </c>
      <c r="G28" s="45">
        <v>41456</v>
      </c>
      <c r="H28" s="45">
        <v>41640</v>
      </c>
      <c r="I28" s="212">
        <v>4</v>
      </c>
      <c r="J28" s="212">
        <v>4</v>
      </c>
      <c r="K28" s="46">
        <v>431.6</v>
      </c>
      <c r="L28" s="212">
        <f>M28+N28</f>
        <v>3</v>
      </c>
      <c r="M28" s="212">
        <v>2</v>
      </c>
      <c r="N28" s="212">
        <v>1</v>
      </c>
      <c r="O28" s="213">
        <f>P28+Q28</f>
        <v>125</v>
      </c>
      <c r="P28" s="213">
        <v>107.8</v>
      </c>
      <c r="Q28" s="213">
        <v>17.2</v>
      </c>
      <c r="R28" s="213"/>
      <c r="S28" s="213">
        <v>125</v>
      </c>
      <c r="T28" s="213"/>
      <c r="U28" s="214">
        <v>2026825</v>
      </c>
      <c r="V28" s="215">
        <v>0</v>
      </c>
      <c r="W28" s="214">
        <v>2026825</v>
      </c>
      <c r="X28" s="214">
        <v>0</v>
      </c>
      <c r="Y28" s="214">
        <v>0</v>
      </c>
      <c r="Z28" s="214">
        <f t="shared" si="1"/>
        <v>0</v>
      </c>
      <c r="AA28" s="214">
        <v>0</v>
      </c>
      <c r="AB28" s="216">
        <v>30350</v>
      </c>
      <c r="AC28" s="216">
        <v>37500</v>
      </c>
    </row>
    <row r="29" spans="1:29" s="119" customFormat="1" ht="29.25" customHeight="1">
      <c r="A29" s="210">
        <v>17</v>
      </c>
      <c r="B29" s="44" t="s">
        <v>157</v>
      </c>
      <c r="C29" s="96"/>
      <c r="D29" s="211"/>
      <c r="E29" s="43">
        <v>2832</v>
      </c>
      <c r="F29" s="45">
        <v>40907</v>
      </c>
      <c r="G29" s="45">
        <v>41456</v>
      </c>
      <c r="H29" s="45">
        <v>41640</v>
      </c>
      <c r="I29" s="212">
        <v>11</v>
      </c>
      <c r="J29" s="212">
        <v>10</v>
      </c>
      <c r="K29" s="46">
        <v>350.4</v>
      </c>
      <c r="L29" s="212">
        <v>5</v>
      </c>
      <c r="M29" s="212">
        <v>4</v>
      </c>
      <c r="N29" s="212">
        <v>1</v>
      </c>
      <c r="O29" s="213">
        <v>102.5</v>
      </c>
      <c r="P29" s="213">
        <v>83.3</v>
      </c>
      <c r="Q29" s="213">
        <v>19.2</v>
      </c>
      <c r="R29" s="213"/>
      <c r="S29" s="213">
        <v>102.5</v>
      </c>
      <c r="T29" s="213"/>
      <c r="U29" s="214">
        <v>2385000</v>
      </c>
      <c r="V29" s="215">
        <v>0</v>
      </c>
      <c r="W29" s="214">
        <v>2385000</v>
      </c>
      <c r="X29" s="214">
        <v>0</v>
      </c>
      <c r="Y29" s="214">
        <v>0</v>
      </c>
      <c r="Z29" s="214">
        <f t="shared" si="1"/>
        <v>0</v>
      </c>
      <c r="AA29" s="214">
        <v>0</v>
      </c>
      <c r="AB29" s="216">
        <v>30350</v>
      </c>
      <c r="AC29" s="216">
        <v>37500</v>
      </c>
    </row>
    <row r="30" spans="1:29" s="119" customFormat="1" ht="29.25" customHeight="1">
      <c r="A30" s="210">
        <v>18</v>
      </c>
      <c r="B30" s="44" t="s">
        <v>159</v>
      </c>
      <c r="C30" s="219"/>
      <c r="D30" s="220"/>
      <c r="E30" s="43">
        <v>2814</v>
      </c>
      <c r="F30" s="45">
        <v>40907</v>
      </c>
      <c r="G30" s="45">
        <v>41456</v>
      </c>
      <c r="H30" s="45">
        <v>41640</v>
      </c>
      <c r="I30" s="212">
        <v>2</v>
      </c>
      <c r="J30" s="212">
        <v>2</v>
      </c>
      <c r="K30" s="46">
        <v>433.5</v>
      </c>
      <c r="L30" s="212">
        <v>2</v>
      </c>
      <c r="M30" s="212">
        <v>2</v>
      </c>
      <c r="N30" s="212">
        <v>0</v>
      </c>
      <c r="O30" s="213">
        <v>35</v>
      </c>
      <c r="P30" s="213">
        <v>35</v>
      </c>
      <c r="Q30" s="213">
        <v>0</v>
      </c>
      <c r="R30" s="213"/>
      <c r="S30" s="213">
        <v>35</v>
      </c>
      <c r="T30" s="213"/>
      <c r="U30" s="214">
        <f t="shared" si="2"/>
        <v>1312500</v>
      </c>
      <c r="V30" s="215">
        <v>0</v>
      </c>
      <c r="W30" s="214">
        <f t="shared" si="0"/>
        <v>1312500</v>
      </c>
      <c r="X30" s="214">
        <v>0</v>
      </c>
      <c r="Y30" s="214">
        <v>0</v>
      </c>
      <c r="Z30" s="214">
        <f t="shared" si="1"/>
        <v>0</v>
      </c>
      <c r="AA30" s="214">
        <v>0</v>
      </c>
      <c r="AB30" s="216">
        <v>30350</v>
      </c>
      <c r="AC30" s="216">
        <v>37500</v>
      </c>
    </row>
    <row r="31" spans="1:29" s="23" customFormat="1" ht="29.25" customHeight="1">
      <c r="A31" s="210">
        <v>19</v>
      </c>
      <c r="B31" s="44" t="s">
        <v>280</v>
      </c>
      <c r="C31" s="96"/>
      <c r="D31" s="211"/>
      <c r="E31" s="96">
        <v>2820</v>
      </c>
      <c r="F31" s="211">
        <v>40907</v>
      </c>
      <c r="G31" s="45">
        <v>41640</v>
      </c>
      <c r="H31" s="45">
        <v>41640</v>
      </c>
      <c r="I31" s="212">
        <v>1</v>
      </c>
      <c r="J31" s="212">
        <v>1</v>
      </c>
      <c r="K31" s="46">
        <v>803.9</v>
      </c>
      <c r="L31" s="212">
        <v>1</v>
      </c>
      <c r="M31" s="212">
        <v>0</v>
      </c>
      <c r="N31" s="212">
        <v>1</v>
      </c>
      <c r="O31" s="213">
        <v>66.400000000000006</v>
      </c>
      <c r="P31" s="213">
        <v>0</v>
      </c>
      <c r="Q31" s="213">
        <v>66.400000000000006</v>
      </c>
      <c r="R31" s="213"/>
      <c r="S31" s="221">
        <v>43.2</v>
      </c>
      <c r="T31" s="213"/>
      <c r="U31" s="214">
        <f>S31*AC31</f>
        <v>1620000</v>
      </c>
      <c r="V31" s="215">
        <v>0</v>
      </c>
      <c r="W31" s="214">
        <f>U31</f>
        <v>1620000</v>
      </c>
      <c r="X31" s="214">
        <v>0</v>
      </c>
      <c r="Y31" s="214">
        <v>0</v>
      </c>
      <c r="Z31" s="214">
        <v>0</v>
      </c>
      <c r="AA31" s="214">
        <f>U31-V31-W31</f>
        <v>0</v>
      </c>
      <c r="AB31" s="216">
        <v>30350</v>
      </c>
      <c r="AC31" s="216">
        <v>37500</v>
      </c>
    </row>
    <row r="32" spans="1:29" s="22" customFormat="1" ht="14">
      <c r="A32" s="463" t="s">
        <v>295</v>
      </c>
      <c r="B32" s="464"/>
      <c r="C32" s="465"/>
      <c r="D32" s="465"/>
      <c r="E32" s="465"/>
      <c r="F32" s="465"/>
      <c r="G32" s="465"/>
      <c r="H32" s="466"/>
      <c r="I32" s="97">
        <f t="shared" ref="I32:Q32" si="3">SUM(I13:I31)</f>
        <v>183</v>
      </c>
      <c r="J32" s="97">
        <f t="shared" si="3"/>
        <v>97</v>
      </c>
      <c r="K32" s="97">
        <f t="shared" si="3"/>
        <v>9212</v>
      </c>
      <c r="L32" s="97">
        <f t="shared" si="3"/>
        <v>56</v>
      </c>
      <c r="M32" s="97">
        <f t="shared" si="3"/>
        <v>27</v>
      </c>
      <c r="N32" s="97">
        <f t="shared" si="3"/>
        <v>28</v>
      </c>
      <c r="O32" s="49">
        <v>1476.15</v>
      </c>
      <c r="P32" s="49">
        <f t="shared" si="3"/>
        <v>744</v>
      </c>
      <c r="Q32" s="49">
        <f t="shared" si="3"/>
        <v>889.5</v>
      </c>
      <c r="R32" s="49"/>
      <c r="S32" s="49">
        <f>SUM(S13:S31)</f>
        <v>1751.03</v>
      </c>
      <c r="T32" s="49"/>
      <c r="U32" s="222">
        <f>W32</f>
        <v>59219200</v>
      </c>
      <c r="V32" s="49">
        <f t="shared" ref="V32:AA32" si="4">SUM(V13:V31)</f>
        <v>0</v>
      </c>
      <c r="W32" s="222">
        <f>SUM(W13:W31)</f>
        <v>59219200</v>
      </c>
      <c r="X32" s="222">
        <f>SUM(X13:X31)</f>
        <v>0</v>
      </c>
      <c r="Y32" s="222">
        <f t="shared" si="4"/>
        <v>0</v>
      </c>
      <c r="Z32" s="222">
        <f t="shared" si="4"/>
        <v>6462375</v>
      </c>
      <c r="AA32" s="222">
        <f t="shared" si="4"/>
        <v>0</v>
      </c>
      <c r="AB32" s="223" t="s">
        <v>437</v>
      </c>
      <c r="AC32" s="223" t="s">
        <v>437</v>
      </c>
    </row>
    <row r="33" spans="1:29" s="22" customFormat="1" ht="31.5" customHeight="1">
      <c r="A33" s="452" t="s">
        <v>38</v>
      </c>
      <c r="B33" s="453"/>
      <c r="C33" s="453"/>
      <c r="D33" s="453"/>
      <c r="E33" s="453"/>
      <c r="F33" s="453"/>
      <c r="G33" s="453"/>
      <c r="H33" s="453"/>
      <c r="I33" s="453"/>
      <c r="J33" s="453"/>
      <c r="K33" s="453"/>
      <c r="L33" s="453"/>
      <c r="M33" s="453"/>
      <c r="N33" s="453"/>
      <c r="O33" s="453"/>
      <c r="P33" s="453"/>
      <c r="Q33" s="453"/>
      <c r="R33" s="453"/>
      <c r="S33" s="453"/>
      <c r="T33" s="453"/>
      <c r="U33" s="453"/>
      <c r="V33" s="453"/>
      <c r="W33" s="453"/>
      <c r="X33" s="453"/>
      <c r="Y33" s="453"/>
      <c r="Z33" s="453"/>
      <c r="AA33" s="453"/>
      <c r="AB33" s="453"/>
      <c r="AC33" s="454"/>
    </row>
    <row r="34" spans="1:29" s="6" customFormat="1" ht="29.25" customHeight="1">
      <c r="A34" s="224">
        <v>1</v>
      </c>
      <c r="B34" s="44" t="s">
        <v>282</v>
      </c>
      <c r="C34" s="96"/>
      <c r="D34" s="211"/>
      <c r="E34" s="96">
        <v>2829</v>
      </c>
      <c r="F34" s="211">
        <v>40907</v>
      </c>
      <c r="G34" s="45">
        <v>41640</v>
      </c>
      <c r="H34" s="45">
        <v>41640</v>
      </c>
      <c r="I34" s="212">
        <v>10</v>
      </c>
      <c r="J34" s="212">
        <v>10</v>
      </c>
      <c r="K34" s="46">
        <v>431.9</v>
      </c>
      <c r="L34" s="212">
        <f>M34+N34</f>
        <v>6</v>
      </c>
      <c r="M34" s="212">
        <v>6</v>
      </c>
      <c r="N34" s="212">
        <v>0</v>
      </c>
      <c r="O34" s="213">
        <f>P34+Q34</f>
        <v>192.6</v>
      </c>
      <c r="P34" s="213">
        <v>192.6</v>
      </c>
      <c r="Q34" s="213">
        <v>0</v>
      </c>
      <c r="R34" s="213" t="e">
        <f>SUM('[3]Пр.4 - ИНФ.'!R208:R213)</f>
        <v>#REF!</v>
      </c>
      <c r="S34" s="213">
        <v>192.6</v>
      </c>
      <c r="T34" s="213" t="e">
        <f>SUM('[3]Пр.4 - ИНФ.'!T208:T213)</f>
        <v>#REF!</v>
      </c>
      <c r="U34" s="214">
        <f>S34*AC34</f>
        <v>8378100</v>
      </c>
      <c r="V34" s="214">
        <v>0</v>
      </c>
      <c r="W34" s="214">
        <f t="shared" ref="W34:W52" si="5">S34*AC34</f>
        <v>8378100</v>
      </c>
      <c r="X34" s="214">
        <v>0</v>
      </c>
      <c r="Y34" s="214">
        <v>0</v>
      </c>
      <c r="Z34" s="214">
        <v>0</v>
      </c>
      <c r="AA34" s="214">
        <f>U34-W34</f>
        <v>0</v>
      </c>
      <c r="AB34" s="225">
        <v>34400</v>
      </c>
      <c r="AC34" s="216">
        <v>43500</v>
      </c>
    </row>
    <row r="35" spans="1:29" s="120" customFormat="1" ht="29.25" customHeight="1">
      <c r="A35" s="224">
        <v>2</v>
      </c>
      <c r="B35" s="44" t="s">
        <v>283</v>
      </c>
      <c r="C35" s="96"/>
      <c r="D35" s="211"/>
      <c r="E35" s="96">
        <v>2815</v>
      </c>
      <c r="F35" s="211">
        <v>40907</v>
      </c>
      <c r="G35" s="45">
        <v>41640</v>
      </c>
      <c r="H35" s="45">
        <v>41640</v>
      </c>
      <c r="I35" s="212">
        <v>11</v>
      </c>
      <c r="J35" s="212">
        <v>11</v>
      </c>
      <c r="K35" s="46">
        <v>435.6</v>
      </c>
      <c r="L35" s="212">
        <v>3</v>
      </c>
      <c r="M35" s="212">
        <v>3</v>
      </c>
      <c r="N35" s="212">
        <v>0</v>
      </c>
      <c r="O35" s="213">
        <v>130.4</v>
      </c>
      <c r="P35" s="213">
        <v>130.4</v>
      </c>
      <c r="Q35" s="213">
        <v>0</v>
      </c>
      <c r="R35" s="213" t="e">
        <f>SUM('[3]Пр.4 - ИНФ.'!R214:R217)</f>
        <v>#REF!</v>
      </c>
      <c r="S35" s="213">
        <v>130.4</v>
      </c>
      <c r="T35" s="213" t="e">
        <f>SUM('[3]Пр.4 - ИНФ.'!T214:T217)</f>
        <v>#REF!</v>
      </c>
      <c r="U35" s="214">
        <f t="shared" ref="U35:U45" si="6">S35*AC35</f>
        <v>5672400</v>
      </c>
      <c r="V35" s="214">
        <v>0</v>
      </c>
      <c r="W35" s="214">
        <f t="shared" si="5"/>
        <v>5672400</v>
      </c>
      <c r="X35" s="214">
        <v>0</v>
      </c>
      <c r="Y35" s="214">
        <v>0</v>
      </c>
      <c r="Z35" s="214">
        <v>0</v>
      </c>
      <c r="AA35" s="214">
        <f t="shared" ref="AA35:AA58" si="7">U35-W35</f>
        <v>0</v>
      </c>
      <c r="AB35" s="225">
        <v>34400</v>
      </c>
      <c r="AC35" s="216">
        <v>43500</v>
      </c>
    </row>
    <row r="36" spans="1:29" s="120" customFormat="1" ht="29.25" customHeight="1">
      <c r="A36" s="224">
        <v>3</v>
      </c>
      <c r="B36" s="44" t="s">
        <v>284</v>
      </c>
      <c r="C36" s="96"/>
      <c r="D36" s="211"/>
      <c r="E36" s="96">
        <v>2828</v>
      </c>
      <c r="F36" s="211">
        <v>40907</v>
      </c>
      <c r="G36" s="45">
        <v>41640</v>
      </c>
      <c r="H36" s="45">
        <v>41640</v>
      </c>
      <c r="I36" s="212">
        <v>6</v>
      </c>
      <c r="J36" s="212">
        <v>6</v>
      </c>
      <c r="K36" s="46">
        <v>436.5</v>
      </c>
      <c r="L36" s="212">
        <v>4</v>
      </c>
      <c r="M36" s="212">
        <v>2</v>
      </c>
      <c r="N36" s="212">
        <v>2</v>
      </c>
      <c r="O36" s="213">
        <v>76.2</v>
      </c>
      <c r="P36" s="213">
        <v>39.1</v>
      </c>
      <c r="Q36" s="213">
        <v>37.1</v>
      </c>
      <c r="R36" s="213"/>
      <c r="S36" s="213">
        <v>76.2</v>
      </c>
      <c r="T36" s="213"/>
      <c r="U36" s="214">
        <f t="shared" si="6"/>
        <v>3314700</v>
      </c>
      <c r="V36" s="214">
        <v>0</v>
      </c>
      <c r="W36" s="214">
        <f t="shared" si="5"/>
        <v>3314700</v>
      </c>
      <c r="X36" s="214">
        <v>0</v>
      </c>
      <c r="Y36" s="214">
        <v>0</v>
      </c>
      <c r="Z36" s="214">
        <v>0</v>
      </c>
      <c r="AA36" s="214">
        <f t="shared" si="7"/>
        <v>0</v>
      </c>
      <c r="AB36" s="225">
        <v>34400</v>
      </c>
      <c r="AC36" s="216">
        <v>43500</v>
      </c>
    </row>
    <row r="37" spans="1:29" s="120" customFormat="1" ht="29.25" customHeight="1">
      <c r="A37" s="224">
        <v>4</v>
      </c>
      <c r="B37" s="44" t="s">
        <v>285</v>
      </c>
      <c r="C37" s="96"/>
      <c r="D37" s="211"/>
      <c r="E37" s="96">
        <v>2827</v>
      </c>
      <c r="F37" s="211">
        <v>40907</v>
      </c>
      <c r="G37" s="45">
        <v>41640</v>
      </c>
      <c r="H37" s="45">
        <v>41640</v>
      </c>
      <c r="I37" s="212">
        <v>9</v>
      </c>
      <c r="J37" s="212">
        <v>9</v>
      </c>
      <c r="K37" s="46">
        <v>436.8</v>
      </c>
      <c r="L37" s="212">
        <v>2</v>
      </c>
      <c r="M37" s="212">
        <v>1</v>
      </c>
      <c r="N37" s="212">
        <v>1</v>
      </c>
      <c r="O37" s="213">
        <v>80.3</v>
      </c>
      <c r="P37" s="213">
        <v>60.9</v>
      </c>
      <c r="Q37" s="213">
        <v>19.399999999999999</v>
      </c>
      <c r="R37" s="213" t="e">
        <f>SUM('[3]Пр.4 - ИНФ.'!R224:R228)</f>
        <v>#REF!</v>
      </c>
      <c r="S37" s="213">
        <v>80.3</v>
      </c>
      <c r="T37" s="213" t="e">
        <f>SUM('[3]Пр.4 - ИНФ.'!T224:T228)</f>
        <v>#REF!</v>
      </c>
      <c r="U37" s="214">
        <f t="shared" si="6"/>
        <v>3493050</v>
      </c>
      <c r="V37" s="214">
        <v>0</v>
      </c>
      <c r="W37" s="214">
        <f t="shared" si="5"/>
        <v>3493050</v>
      </c>
      <c r="X37" s="214">
        <v>0</v>
      </c>
      <c r="Y37" s="214">
        <v>0</v>
      </c>
      <c r="Z37" s="214">
        <v>0</v>
      </c>
      <c r="AA37" s="214">
        <f t="shared" si="7"/>
        <v>0</v>
      </c>
      <c r="AB37" s="225">
        <v>34400</v>
      </c>
      <c r="AC37" s="216">
        <v>43500</v>
      </c>
    </row>
    <row r="38" spans="1:29" s="120" customFormat="1" ht="29.25" customHeight="1">
      <c r="A38" s="224">
        <v>5</v>
      </c>
      <c r="B38" s="44" t="s">
        <v>286</v>
      </c>
      <c r="C38" s="96"/>
      <c r="D38" s="211"/>
      <c r="E38" s="96">
        <v>2826</v>
      </c>
      <c r="F38" s="211">
        <v>40907</v>
      </c>
      <c r="G38" s="45">
        <v>41640</v>
      </c>
      <c r="H38" s="45">
        <v>41640</v>
      </c>
      <c r="I38" s="212">
        <v>1</v>
      </c>
      <c r="J38" s="212">
        <v>1</v>
      </c>
      <c r="K38" s="46">
        <v>436.9</v>
      </c>
      <c r="L38" s="212">
        <v>1</v>
      </c>
      <c r="M38" s="212">
        <v>1</v>
      </c>
      <c r="N38" s="212">
        <v>0</v>
      </c>
      <c r="O38" s="213">
        <v>17.5</v>
      </c>
      <c r="P38" s="213">
        <v>0</v>
      </c>
      <c r="Q38" s="213">
        <v>17.5</v>
      </c>
      <c r="R38" s="213" t="e">
        <f>SUM('[3]Пр.4 - ИНФ.'!R229:R233)</f>
        <v>#REF!</v>
      </c>
      <c r="S38" s="213">
        <v>17.5</v>
      </c>
      <c r="T38" s="213" t="e">
        <f>SUM('[3]Пр.4 - ИНФ.'!T229:T233)</f>
        <v>#REF!</v>
      </c>
      <c r="U38" s="214">
        <f t="shared" si="6"/>
        <v>761250</v>
      </c>
      <c r="V38" s="214">
        <v>0</v>
      </c>
      <c r="W38" s="214">
        <f t="shared" si="5"/>
        <v>761250</v>
      </c>
      <c r="X38" s="214">
        <v>0</v>
      </c>
      <c r="Y38" s="214">
        <v>0</v>
      </c>
      <c r="Z38" s="214">
        <v>0</v>
      </c>
      <c r="AA38" s="214">
        <f t="shared" si="7"/>
        <v>0</v>
      </c>
      <c r="AB38" s="225">
        <v>34400</v>
      </c>
      <c r="AC38" s="216">
        <v>43500</v>
      </c>
    </row>
    <row r="39" spans="1:29" s="120" customFormat="1" ht="29.25" customHeight="1">
      <c r="A39" s="224">
        <v>6</v>
      </c>
      <c r="B39" s="44" t="s">
        <v>287</v>
      </c>
      <c r="C39" s="96"/>
      <c r="D39" s="211"/>
      <c r="E39" s="96">
        <v>2785</v>
      </c>
      <c r="F39" s="211">
        <v>40907</v>
      </c>
      <c r="G39" s="45">
        <v>41640</v>
      </c>
      <c r="H39" s="45">
        <v>41640</v>
      </c>
      <c r="I39" s="212">
        <v>13</v>
      </c>
      <c r="J39" s="212">
        <v>13</v>
      </c>
      <c r="K39" s="46">
        <v>438.1</v>
      </c>
      <c r="L39" s="212">
        <v>9</v>
      </c>
      <c r="M39" s="212">
        <v>4</v>
      </c>
      <c r="N39" s="212">
        <v>5</v>
      </c>
      <c r="O39" s="213">
        <v>193</v>
      </c>
      <c r="P39" s="213">
        <v>101.2</v>
      </c>
      <c r="Q39" s="213">
        <v>91.8</v>
      </c>
      <c r="R39" s="213" t="e">
        <f>SUM('[3]Пр.4 - ИНФ.'!R234:R238)</f>
        <v>#REF!</v>
      </c>
      <c r="S39" s="213">
        <v>193</v>
      </c>
      <c r="T39" s="213" t="e">
        <f>SUM('[3]Пр.4 - ИНФ.'!T234:T238)</f>
        <v>#REF!</v>
      </c>
      <c r="U39" s="214">
        <f t="shared" si="6"/>
        <v>8395500</v>
      </c>
      <c r="V39" s="214">
        <v>0</v>
      </c>
      <c r="W39" s="214">
        <f t="shared" si="5"/>
        <v>8395500</v>
      </c>
      <c r="X39" s="214">
        <v>0</v>
      </c>
      <c r="Y39" s="214">
        <v>0</v>
      </c>
      <c r="Z39" s="214">
        <v>0</v>
      </c>
      <c r="AA39" s="214">
        <f t="shared" si="7"/>
        <v>0</v>
      </c>
      <c r="AB39" s="225">
        <v>34400</v>
      </c>
      <c r="AC39" s="216">
        <v>43500</v>
      </c>
    </row>
    <row r="40" spans="1:29" s="120" customFormat="1" ht="29.25" customHeight="1">
      <c r="A40" s="224">
        <v>7</v>
      </c>
      <c r="B40" s="44" t="s">
        <v>288</v>
      </c>
      <c r="C40" s="96"/>
      <c r="D40" s="211"/>
      <c r="E40" s="96">
        <v>2825</v>
      </c>
      <c r="F40" s="211">
        <v>40907</v>
      </c>
      <c r="G40" s="45">
        <v>41640</v>
      </c>
      <c r="H40" s="45">
        <v>41640</v>
      </c>
      <c r="I40" s="212">
        <v>3</v>
      </c>
      <c r="J40" s="212">
        <v>3</v>
      </c>
      <c r="K40" s="46">
        <v>434.7</v>
      </c>
      <c r="L40" s="212">
        <v>1</v>
      </c>
      <c r="M40" s="212">
        <v>0</v>
      </c>
      <c r="N40" s="212">
        <v>1</v>
      </c>
      <c r="O40" s="213">
        <v>17</v>
      </c>
      <c r="P40" s="213">
        <v>0</v>
      </c>
      <c r="Q40" s="213">
        <v>17</v>
      </c>
      <c r="R40" s="213" t="e">
        <f>SUM('[3]Пр.4 - ИНФ.'!R239:R243)</f>
        <v>#REF!</v>
      </c>
      <c r="S40" s="213">
        <v>17</v>
      </c>
      <c r="T40" s="213" t="e">
        <f>SUM('[3]Пр.4 - ИНФ.'!T239:T243)</f>
        <v>#REF!</v>
      </c>
      <c r="U40" s="214">
        <f t="shared" si="6"/>
        <v>739500</v>
      </c>
      <c r="V40" s="214">
        <v>0</v>
      </c>
      <c r="W40" s="214">
        <f t="shared" si="5"/>
        <v>739500</v>
      </c>
      <c r="X40" s="214">
        <v>0</v>
      </c>
      <c r="Y40" s="214">
        <v>0</v>
      </c>
      <c r="Z40" s="214">
        <v>0</v>
      </c>
      <c r="AA40" s="214">
        <f t="shared" si="7"/>
        <v>0</v>
      </c>
      <c r="AB40" s="225">
        <v>34400</v>
      </c>
      <c r="AC40" s="216">
        <v>43500</v>
      </c>
    </row>
    <row r="41" spans="1:29" s="120" customFormat="1" ht="29.25" customHeight="1">
      <c r="A41" s="224">
        <v>8</v>
      </c>
      <c r="B41" s="44" t="s">
        <v>126</v>
      </c>
      <c r="C41" s="96"/>
      <c r="D41" s="211"/>
      <c r="E41" s="96">
        <v>2105</v>
      </c>
      <c r="F41" s="211">
        <v>40848</v>
      </c>
      <c r="G41" s="45">
        <v>41640</v>
      </c>
      <c r="H41" s="45">
        <v>41640</v>
      </c>
      <c r="I41" s="212">
        <v>9</v>
      </c>
      <c r="J41" s="212">
        <v>9</v>
      </c>
      <c r="K41" s="46">
        <v>570.5</v>
      </c>
      <c r="L41" s="212">
        <v>4</v>
      </c>
      <c r="M41" s="212">
        <v>0</v>
      </c>
      <c r="N41" s="212">
        <v>4</v>
      </c>
      <c r="O41" s="213">
        <v>208.2</v>
      </c>
      <c r="P41" s="226">
        <v>0</v>
      </c>
      <c r="Q41" s="213">
        <v>208.2</v>
      </c>
      <c r="R41" s="213" t="e">
        <f>SUM('[3]Пр.4 - ИНФ.'!R132:R146)</f>
        <v>#REF!</v>
      </c>
      <c r="S41" s="213">
        <v>208.2</v>
      </c>
      <c r="T41" s="213" t="e">
        <f>SUM('[3]Пр.4 - ИНФ.'!T132:T146)</f>
        <v>#REF!</v>
      </c>
      <c r="U41" s="214">
        <f t="shared" si="6"/>
        <v>9056700</v>
      </c>
      <c r="V41" s="214">
        <v>0</v>
      </c>
      <c r="W41" s="214">
        <f t="shared" si="5"/>
        <v>9056700</v>
      </c>
      <c r="X41" s="214">
        <v>0</v>
      </c>
      <c r="Y41" s="214">
        <v>0</v>
      </c>
      <c r="Z41" s="214">
        <v>0</v>
      </c>
      <c r="AA41" s="214">
        <f t="shared" si="7"/>
        <v>0</v>
      </c>
      <c r="AB41" s="225">
        <v>34400</v>
      </c>
      <c r="AC41" s="216">
        <v>43500</v>
      </c>
    </row>
    <row r="42" spans="1:29" s="120" customFormat="1" ht="29.25" customHeight="1">
      <c r="A42" s="224">
        <v>9</v>
      </c>
      <c r="B42" s="44" t="s">
        <v>281</v>
      </c>
      <c r="C42" s="96"/>
      <c r="D42" s="211"/>
      <c r="E42" s="96">
        <v>2105</v>
      </c>
      <c r="F42" s="211">
        <v>40848</v>
      </c>
      <c r="G42" s="45">
        <v>41640</v>
      </c>
      <c r="H42" s="45">
        <v>41640</v>
      </c>
      <c r="I42" s="212">
        <v>6</v>
      </c>
      <c r="J42" s="212">
        <v>6</v>
      </c>
      <c r="K42" s="46">
        <v>465.2</v>
      </c>
      <c r="L42" s="212">
        <v>2</v>
      </c>
      <c r="M42" s="212">
        <v>0</v>
      </c>
      <c r="N42" s="212">
        <v>2</v>
      </c>
      <c r="O42" s="213">
        <v>69.5</v>
      </c>
      <c r="P42" s="213">
        <v>0</v>
      </c>
      <c r="Q42" s="213">
        <v>69.5</v>
      </c>
      <c r="R42" s="213"/>
      <c r="S42" s="213">
        <v>69.5</v>
      </c>
      <c r="T42" s="213"/>
      <c r="U42" s="214">
        <f t="shared" si="6"/>
        <v>3023250</v>
      </c>
      <c r="V42" s="214">
        <v>0</v>
      </c>
      <c r="W42" s="214">
        <f t="shared" si="5"/>
        <v>3023250</v>
      </c>
      <c r="X42" s="214">
        <v>0</v>
      </c>
      <c r="Y42" s="214">
        <v>0</v>
      </c>
      <c r="Z42" s="214">
        <v>0</v>
      </c>
      <c r="AA42" s="214">
        <f t="shared" si="7"/>
        <v>0</v>
      </c>
      <c r="AB42" s="225">
        <v>34400</v>
      </c>
      <c r="AC42" s="216">
        <v>43500</v>
      </c>
    </row>
    <row r="43" spans="1:29" s="120" customFormat="1" ht="29.25" customHeight="1">
      <c r="A43" s="224">
        <v>10</v>
      </c>
      <c r="B43" s="44" t="s">
        <v>155</v>
      </c>
      <c r="C43" s="96"/>
      <c r="D43" s="211"/>
      <c r="E43" s="96">
        <v>2824</v>
      </c>
      <c r="F43" s="211">
        <v>40907</v>
      </c>
      <c r="G43" s="45">
        <v>41640</v>
      </c>
      <c r="H43" s="45">
        <v>41640</v>
      </c>
      <c r="I43" s="212">
        <v>10</v>
      </c>
      <c r="J43" s="212">
        <v>10</v>
      </c>
      <c r="K43" s="46">
        <v>446.4</v>
      </c>
      <c r="L43" s="212">
        <v>4</v>
      </c>
      <c r="M43" s="212">
        <v>2</v>
      </c>
      <c r="N43" s="212">
        <v>2</v>
      </c>
      <c r="O43" s="213">
        <v>115.57</v>
      </c>
      <c r="P43" s="213">
        <v>78.77</v>
      </c>
      <c r="Q43" s="213">
        <v>36.799999999999997</v>
      </c>
      <c r="R43" s="213" t="e">
        <f>SUM('[3]Пр.4 - ИНФ.'!R241)</f>
        <v>#REF!</v>
      </c>
      <c r="S43" s="213">
        <f>P43+Q43</f>
        <v>115.57</v>
      </c>
      <c r="T43" s="213" t="e">
        <f>SUM('[3]Пр.4 - ИНФ.'!T241)</f>
        <v>#REF!</v>
      </c>
      <c r="U43" s="214">
        <f>S43*AC43</f>
        <v>5027295</v>
      </c>
      <c r="V43" s="214">
        <v>0</v>
      </c>
      <c r="W43" s="214">
        <f t="shared" si="5"/>
        <v>5027295</v>
      </c>
      <c r="X43" s="214">
        <v>0</v>
      </c>
      <c r="Y43" s="214">
        <v>0</v>
      </c>
      <c r="Z43" s="214">
        <v>0</v>
      </c>
      <c r="AA43" s="214">
        <f t="shared" si="7"/>
        <v>0</v>
      </c>
      <c r="AB43" s="225">
        <v>34400</v>
      </c>
      <c r="AC43" s="216">
        <v>43500</v>
      </c>
    </row>
    <row r="44" spans="1:29" s="120" customFormat="1" ht="29.25" customHeight="1">
      <c r="A44" s="224">
        <v>11</v>
      </c>
      <c r="B44" s="44" t="s">
        <v>156</v>
      </c>
      <c r="C44" s="96"/>
      <c r="D44" s="211"/>
      <c r="E44" s="96">
        <v>2823</v>
      </c>
      <c r="F44" s="211">
        <v>40907</v>
      </c>
      <c r="G44" s="45">
        <v>41640</v>
      </c>
      <c r="H44" s="45">
        <v>41640</v>
      </c>
      <c r="I44" s="212">
        <v>3</v>
      </c>
      <c r="J44" s="212">
        <v>3</v>
      </c>
      <c r="K44" s="46">
        <v>431.6</v>
      </c>
      <c r="L44" s="212">
        <v>1</v>
      </c>
      <c r="M44" s="212">
        <v>1</v>
      </c>
      <c r="N44" s="212">
        <v>0</v>
      </c>
      <c r="O44" s="213">
        <v>47.9</v>
      </c>
      <c r="P44" s="213">
        <v>47.9</v>
      </c>
      <c r="Q44" s="213">
        <v>0</v>
      </c>
      <c r="R44" s="213"/>
      <c r="S44" s="213">
        <v>47.9</v>
      </c>
      <c r="T44" s="213"/>
      <c r="U44" s="214">
        <f>S44*AC44</f>
        <v>2083650</v>
      </c>
      <c r="V44" s="214">
        <v>0</v>
      </c>
      <c r="W44" s="214">
        <f t="shared" si="5"/>
        <v>2083650</v>
      </c>
      <c r="X44" s="214">
        <v>0</v>
      </c>
      <c r="Y44" s="214">
        <v>0</v>
      </c>
      <c r="Z44" s="214">
        <v>0</v>
      </c>
      <c r="AA44" s="214">
        <f t="shared" si="7"/>
        <v>0</v>
      </c>
      <c r="AB44" s="225">
        <v>34400</v>
      </c>
      <c r="AC44" s="216">
        <v>43500</v>
      </c>
    </row>
    <row r="45" spans="1:29" s="120" customFormat="1" ht="29.25" customHeight="1">
      <c r="A45" s="224">
        <v>12</v>
      </c>
      <c r="B45" s="44" t="s">
        <v>157</v>
      </c>
      <c r="C45" s="96"/>
      <c r="D45" s="211"/>
      <c r="E45" s="43">
        <v>2832</v>
      </c>
      <c r="F45" s="45">
        <v>40907</v>
      </c>
      <c r="G45" s="45">
        <v>41456</v>
      </c>
      <c r="H45" s="45">
        <v>41640</v>
      </c>
      <c r="I45" s="212">
        <v>1</v>
      </c>
      <c r="J45" s="212">
        <v>1</v>
      </c>
      <c r="K45" s="46">
        <v>350.4</v>
      </c>
      <c r="L45" s="212">
        <v>1</v>
      </c>
      <c r="M45" s="212">
        <v>1</v>
      </c>
      <c r="N45" s="212">
        <v>0</v>
      </c>
      <c r="O45" s="213">
        <v>43.8</v>
      </c>
      <c r="P45" s="213">
        <v>43.8</v>
      </c>
      <c r="Q45" s="213">
        <v>0</v>
      </c>
      <c r="R45" s="213"/>
      <c r="S45" s="213">
        <v>43.8</v>
      </c>
      <c r="T45" s="213"/>
      <c r="U45" s="214">
        <f t="shared" si="6"/>
        <v>1905300</v>
      </c>
      <c r="V45" s="214">
        <v>0</v>
      </c>
      <c r="W45" s="214">
        <f t="shared" si="5"/>
        <v>1905300</v>
      </c>
      <c r="X45" s="214">
        <v>0</v>
      </c>
      <c r="Y45" s="214">
        <v>0</v>
      </c>
      <c r="Z45" s="214">
        <v>0</v>
      </c>
      <c r="AA45" s="214">
        <f t="shared" si="7"/>
        <v>0</v>
      </c>
      <c r="AB45" s="225">
        <v>34400</v>
      </c>
      <c r="AC45" s="216">
        <v>43500</v>
      </c>
    </row>
    <row r="46" spans="1:29" s="118" customFormat="1" ht="29.25" customHeight="1">
      <c r="A46" s="224">
        <v>13</v>
      </c>
      <c r="B46" s="44" t="s">
        <v>158</v>
      </c>
      <c r="C46" s="96"/>
      <c r="D46" s="211"/>
      <c r="E46" s="43">
        <v>2831</v>
      </c>
      <c r="F46" s="45">
        <v>40907</v>
      </c>
      <c r="G46" s="45">
        <v>41456</v>
      </c>
      <c r="H46" s="45">
        <v>41640</v>
      </c>
      <c r="I46" s="212">
        <v>4</v>
      </c>
      <c r="J46" s="212">
        <v>4</v>
      </c>
      <c r="K46" s="46">
        <v>175.2</v>
      </c>
      <c r="L46" s="212">
        <v>2</v>
      </c>
      <c r="M46" s="212">
        <v>1</v>
      </c>
      <c r="N46" s="212">
        <v>1</v>
      </c>
      <c r="O46" s="213">
        <v>39.200000000000003</v>
      </c>
      <c r="P46" s="213">
        <v>19.600000000000001</v>
      </c>
      <c r="Q46" s="213">
        <v>19.600000000000001</v>
      </c>
      <c r="R46" s="213"/>
      <c r="S46" s="213">
        <v>39.200000000000003</v>
      </c>
      <c r="T46" s="213"/>
      <c r="U46" s="214">
        <f t="shared" ref="U46:U51" si="8">S46*AC46</f>
        <v>1705200</v>
      </c>
      <c r="V46" s="214">
        <v>0</v>
      </c>
      <c r="W46" s="214">
        <f t="shared" si="5"/>
        <v>1705200</v>
      </c>
      <c r="X46" s="214">
        <v>0</v>
      </c>
      <c r="Y46" s="214">
        <v>0</v>
      </c>
      <c r="Z46" s="214">
        <v>0</v>
      </c>
      <c r="AA46" s="214">
        <f t="shared" si="7"/>
        <v>0</v>
      </c>
      <c r="AB46" s="225">
        <v>34400</v>
      </c>
      <c r="AC46" s="216">
        <v>43500</v>
      </c>
    </row>
    <row r="47" spans="1:29" s="118" customFormat="1" ht="29.25" customHeight="1">
      <c r="A47" s="224">
        <v>14</v>
      </c>
      <c r="B47" s="44" t="s">
        <v>459</v>
      </c>
      <c r="C47" s="96">
        <v>3</v>
      </c>
      <c r="D47" s="211" t="s">
        <v>154</v>
      </c>
      <c r="E47" s="96">
        <v>153</v>
      </c>
      <c r="F47" s="211">
        <v>41303</v>
      </c>
      <c r="G47" s="45">
        <v>41640</v>
      </c>
      <c r="H47" s="45">
        <v>41640</v>
      </c>
      <c r="I47" s="212">
        <v>1</v>
      </c>
      <c r="J47" s="212">
        <v>1</v>
      </c>
      <c r="K47" s="46">
        <v>175.8</v>
      </c>
      <c r="L47" s="212">
        <v>1</v>
      </c>
      <c r="M47" s="212">
        <v>0</v>
      </c>
      <c r="N47" s="212">
        <v>1</v>
      </c>
      <c r="O47" s="213">
        <v>19.399999999999999</v>
      </c>
      <c r="P47" s="213">
        <v>0</v>
      </c>
      <c r="Q47" s="213">
        <v>19.399999999999999</v>
      </c>
      <c r="R47" s="213">
        <v>0</v>
      </c>
      <c r="S47" s="213">
        <v>19.399999999999999</v>
      </c>
      <c r="T47" s="213">
        <v>0</v>
      </c>
      <c r="U47" s="214">
        <f t="shared" si="8"/>
        <v>843900</v>
      </c>
      <c r="V47" s="214">
        <v>0</v>
      </c>
      <c r="W47" s="214">
        <f t="shared" si="5"/>
        <v>843900</v>
      </c>
      <c r="X47" s="214">
        <v>0</v>
      </c>
      <c r="Y47" s="214">
        <v>0</v>
      </c>
      <c r="Z47" s="214">
        <v>0</v>
      </c>
      <c r="AA47" s="214">
        <f t="shared" si="7"/>
        <v>0</v>
      </c>
      <c r="AB47" s="225">
        <v>34400</v>
      </c>
      <c r="AC47" s="216">
        <v>43500</v>
      </c>
    </row>
    <row r="48" spans="1:29" s="118" customFormat="1" ht="29.25" customHeight="1">
      <c r="A48" s="224">
        <v>15</v>
      </c>
      <c r="B48" s="44" t="s">
        <v>159</v>
      </c>
      <c r="C48" s="96"/>
      <c r="D48" s="211"/>
      <c r="E48" s="96">
        <v>2814</v>
      </c>
      <c r="F48" s="211">
        <v>40907</v>
      </c>
      <c r="G48" s="45">
        <v>41640</v>
      </c>
      <c r="H48" s="45">
        <v>41640</v>
      </c>
      <c r="I48" s="212">
        <v>2</v>
      </c>
      <c r="J48" s="212">
        <v>2</v>
      </c>
      <c r="K48" s="46">
        <v>433.5</v>
      </c>
      <c r="L48" s="212">
        <v>2</v>
      </c>
      <c r="M48" s="212">
        <v>0</v>
      </c>
      <c r="N48" s="212">
        <v>2</v>
      </c>
      <c r="O48" s="213">
        <v>36.4</v>
      </c>
      <c r="P48" s="213">
        <v>0</v>
      </c>
      <c r="Q48" s="213">
        <v>36.4</v>
      </c>
      <c r="R48" s="213"/>
      <c r="S48" s="213">
        <v>36.4</v>
      </c>
      <c r="T48" s="213"/>
      <c r="U48" s="214">
        <f t="shared" si="8"/>
        <v>1583400</v>
      </c>
      <c r="V48" s="214">
        <v>0</v>
      </c>
      <c r="W48" s="214">
        <f t="shared" si="5"/>
        <v>1583400</v>
      </c>
      <c r="X48" s="214">
        <v>0</v>
      </c>
      <c r="Y48" s="214">
        <v>0</v>
      </c>
      <c r="Z48" s="214">
        <v>0</v>
      </c>
      <c r="AA48" s="214">
        <f t="shared" si="7"/>
        <v>0</v>
      </c>
      <c r="AB48" s="225">
        <v>34400</v>
      </c>
      <c r="AC48" s="216">
        <v>43500</v>
      </c>
    </row>
    <row r="49" spans="1:30" s="63" customFormat="1" ht="29.25" customHeight="1">
      <c r="A49" s="224">
        <v>16</v>
      </c>
      <c r="B49" s="44" t="s">
        <v>457</v>
      </c>
      <c r="C49" s="96"/>
      <c r="D49" s="211"/>
      <c r="E49" s="96">
        <v>148</v>
      </c>
      <c r="F49" s="211">
        <v>41303</v>
      </c>
      <c r="G49" s="45">
        <v>41640</v>
      </c>
      <c r="H49" s="45">
        <v>41640</v>
      </c>
      <c r="I49" s="212">
        <v>10</v>
      </c>
      <c r="J49" s="212">
        <v>10</v>
      </c>
      <c r="K49" s="46">
        <v>567.79999999999995</v>
      </c>
      <c r="L49" s="212">
        <v>3</v>
      </c>
      <c r="M49" s="212">
        <v>2</v>
      </c>
      <c r="N49" s="212">
        <v>1</v>
      </c>
      <c r="O49" s="213">
        <v>84.2</v>
      </c>
      <c r="P49" s="213">
        <v>36.1</v>
      </c>
      <c r="Q49" s="213">
        <v>48.1</v>
      </c>
      <c r="R49" s="213"/>
      <c r="S49" s="213">
        <v>84.2</v>
      </c>
      <c r="T49" s="213"/>
      <c r="U49" s="214">
        <f t="shared" si="8"/>
        <v>3662700</v>
      </c>
      <c r="V49" s="214">
        <v>0</v>
      </c>
      <c r="W49" s="214">
        <f t="shared" si="5"/>
        <v>3662700</v>
      </c>
      <c r="X49" s="214">
        <v>0</v>
      </c>
      <c r="Y49" s="214">
        <v>0</v>
      </c>
      <c r="Z49" s="214">
        <v>0</v>
      </c>
      <c r="AA49" s="214">
        <f t="shared" si="7"/>
        <v>0</v>
      </c>
      <c r="AB49" s="225">
        <v>34400</v>
      </c>
      <c r="AC49" s="216">
        <v>43500</v>
      </c>
    </row>
    <row r="50" spans="1:30" s="119" customFormat="1" ht="29.25" customHeight="1">
      <c r="A50" s="224">
        <v>17</v>
      </c>
      <c r="B50" s="44" t="s">
        <v>458</v>
      </c>
      <c r="C50" s="96">
        <v>7</v>
      </c>
      <c r="D50" s="211" t="s">
        <v>368</v>
      </c>
      <c r="E50" s="96">
        <v>150</v>
      </c>
      <c r="F50" s="211">
        <v>41303</v>
      </c>
      <c r="G50" s="45">
        <v>41640</v>
      </c>
      <c r="H50" s="45">
        <v>41640</v>
      </c>
      <c r="I50" s="212">
        <v>4</v>
      </c>
      <c r="J50" s="212">
        <v>4</v>
      </c>
      <c r="K50" s="46">
        <v>593.70000000000005</v>
      </c>
      <c r="L50" s="212">
        <v>3</v>
      </c>
      <c r="M50" s="212">
        <v>2</v>
      </c>
      <c r="N50" s="212">
        <v>1</v>
      </c>
      <c r="O50" s="213">
        <v>73.7</v>
      </c>
      <c r="P50" s="213">
        <v>45</v>
      </c>
      <c r="Q50" s="213">
        <v>28.7</v>
      </c>
      <c r="R50" s="213"/>
      <c r="S50" s="221">
        <v>73.7</v>
      </c>
      <c r="T50" s="213"/>
      <c r="U50" s="225">
        <f t="shared" si="8"/>
        <v>3205950</v>
      </c>
      <c r="V50" s="214">
        <v>0</v>
      </c>
      <c r="W50" s="214">
        <f t="shared" si="5"/>
        <v>3205950</v>
      </c>
      <c r="X50" s="214">
        <v>0</v>
      </c>
      <c r="Y50" s="214">
        <v>0</v>
      </c>
      <c r="Z50" s="214">
        <v>0</v>
      </c>
      <c r="AA50" s="214">
        <f t="shared" si="7"/>
        <v>0</v>
      </c>
      <c r="AB50" s="225">
        <v>34400</v>
      </c>
      <c r="AC50" s="216">
        <v>43500</v>
      </c>
    </row>
    <row r="51" spans="1:30" s="119" customFormat="1" ht="29.25" customHeight="1">
      <c r="A51" s="224">
        <v>18</v>
      </c>
      <c r="B51" s="44" t="s">
        <v>446</v>
      </c>
      <c r="C51" s="43">
        <v>2105</v>
      </c>
      <c r="D51" s="45">
        <v>40848</v>
      </c>
      <c r="E51" s="43">
        <v>2105</v>
      </c>
      <c r="F51" s="45">
        <v>40848</v>
      </c>
      <c r="G51" s="45">
        <v>41456</v>
      </c>
      <c r="H51" s="45">
        <v>41699</v>
      </c>
      <c r="I51" s="212">
        <v>4</v>
      </c>
      <c r="J51" s="212">
        <v>4</v>
      </c>
      <c r="K51" s="46">
        <v>579</v>
      </c>
      <c r="L51" s="212">
        <f>M51+N51</f>
        <v>1</v>
      </c>
      <c r="M51" s="212">
        <v>0</v>
      </c>
      <c r="N51" s="212">
        <v>1</v>
      </c>
      <c r="O51" s="213">
        <f>P51+Q51</f>
        <v>71.5</v>
      </c>
      <c r="P51" s="213">
        <v>0</v>
      </c>
      <c r="Q51" s="213">
        <v>71.5</v>
      </c>
      <c r="R51" s="213"/>
      <c r="S51" s="213">
        <v>71.5</v>
      </c>
      <c r="T51" s="213"/>
      <c r="U51" s="214">
        <f t="shared" si="8"/>
        <v>3110250</v>
      </c>
      <c r="V51" s="214">
        <v>0</v>
      </c>
      <c r="W51" s="214">
        <f t="shared" si="5"/>
        <v>3110250</v>
      </c>
      <c r="X51" s="214">
        <v>0</v>
      </c>
      <c r="Y51" s="214">
        <v>0</v>
      </c>
      <c r="Z51" s="214">
        <v>0</v>
      </c>
      <c r="AA51" s="214">
        <f t="shared" si="7"/>
        <v>0</v>
      </c>
      <c r="AB51" s="225">
        <v>34400</v>
      </c>
      <c r="AC51" s="216">
        <v>43500</v>
      </c>
    </row>
    <row r="52" spans="1:30" s="23" customFormat="1" ht="29.25" customHeight="1">
      <c r="A52" s="224">
        <v>19</v>
      </c>
      <c r="B52" s="44" t="s">
        <v>463</v>
      </c>
      <c r="C52" s="96">
        <v>864</v>
      </c>
      <c r="D52" s="211" t="s">
        <v>0</v>
      </c>
      <c r="E52" s="96">
        <v>146</v>
      </c>
      <c r="F52" s="211">
        <v>41303</v>
      </c>
      <c r="G52" s="45">
        <v>41640</v>
      </c>
      <c r="H52" s="45">
        <v>41640</v>
      </c>
      <c r="I52" s="212">
        <v>4</v>
      </c>
      <c r="J52" s="212">
        <v>4</v>
      </c>
      <c r="K52" s="46">
        <v>501.7</v>
      </c>
      <c r="L52" s="212">
        <v>3</v>
      </c>
      <c r="M52" s="212">
        <v>3</v>
      </c>
      <c r="N52" s="212">
        <v>0</v>
      </c>
      <c r="O52" s="213">
        <f>P52+Q52</f>
        <v>57.9</v>
      </c>
      <c r="P52" s="213">
        <v>57.9</v>
      </c>
      <c r="Q52" s="213">
        <v>0</v>
      </c>
      <c r="R52" s="213">
        <v>0</v>
      </c>
      <c r="S52" s="213">
        <v>57.9</v>
      </c>
      <c r="T52" s="213">
        <v>0</v>
      </c>
      <c r="U52" s="214">
        <f t="shared" ref="U52:U57" si="9">S52*AC52</f>
        <v>2518650</v>
      </c>
      <c r="V52" s="214">
        <v>0</v>
      </c>
      <c r="W52" s="214">
        <f t="shared" si="5"/>
        <v>2518650</v>
      </c>
      <c r="X52" s="214">
        <v>0</v>
      </c>
      <c r="Y52" s="214">
        <v>0</v>
      </c>
      <c r="Z52" s="214">
        <v>0</v>
      </c>
      <c r="AA52" s="214">
        <f t="shared" si="7"/>
        <v>0</v>
      </c>
      <c r="AB52" s="225">
        <v>34400</v>
      </c>
      <c r="AC52" s="216">
        <v>43500</v>
      </c>
    </row>
    <row r="53" spans="1:30" ht="35.25" customHeight="1">
      <c r="A53" s="224">
        <v>20</v>
      </c>
      <c r="B53" s="44" t="s">
        <v>454</v>
      </c>
      <c r="C53" s="96"/>
      <c r="D53" s="211"/>
      <c r="E53" s="96">
        <v>2662</v>
      </c>
      <c r="F53" s="211">
        <v>41225</v>
      </c>
      <c r="G53" s="45">
        <v>42005</v>
      </c>
      <c r="H53" s="45">
        <v>42005</v>
      </c>
      <c r="I53" s="212">
        <v>49</v>
      </c>
      <c r="J53" s="212">
        <v>49</v>
      </c>
      <c r="K53" s="46">
        <v>872.6</v>
      </c>
      <c r="L53" s="212">
        <v>25</v>
      </c>
      <c r="M53" s="212">
        <v>19</v>
      </c>
      <c r="N53" s="212">
        <v>6</v>
      </c>
      <c r="O53" s="213">
        <v>872.6</v>
      </c>
      <c r="P53" s="213">
        <v>649.20000000000005</v>
      </c>
      <c r="Q53" s="213">
        <v>223.4</v>
      </c>
      <c r="R53" s="213"/>
      <c r="S53" s="213">
        <v>872.6</v>
      </c>
      <c r="T53" s="213"/>
      <c r="U53" s="214">
        <f t="shared" si="9"/>
        <v>37958100</v>
      </c>
      <c r="V53" s="214">
        <v>0</v>
      </c>
      <c r="W53" s="214">
        <v>21439474.600000001</v>
      </c>
      <c r="X53" s="214">
        <v>0</v>
      </c>
      <c r="Y53" s="214">
        <v>0</v>
      </c>
      <c r="Z53" s="214">
        <v>0</v>
      </c>
      <c r="AA53" s="214">
        <f t="shared" si="7"/>
        <v>16518625.4</v>
      </c>
      <c r="AB53" s="225">
        <v>34400</v>
      </c>
      <c r="AC53" s="216">
        <v>43500</v>
      </c>
      <c r="AD53" s="15"/>
    </row>
    <row r="54" spans="1:30" ht="35.25" customHeight="1">
      <c r="A54" s="224">
        <v>21</v>
      </c>
      <c r="B54" s="227" t="s">
        <v>307</v>
      </c>
      <c r="C54" s="96"/>
      <c r="D54" s="211"/>
      <c r="E54" s="96">
        <v>1921</v>
      </c>
      <c r="F54" s="211">
        <v>41481</v>
      </c>
      <c r="G54" s="45">
        <v>41821</v>
      </c>
      <c r="H54" s="45">
        <v>41821</v>
      </c>
      <c r="I54" s="212">
        <v>71</v>
      </c>
      <c r="J54" s="212">
        <v>71</v>
      </c>
      <c r="K54" s="47">
        <v>842.1</v>
      </c>
      <c r="L54" s="212">
        <v>22</v>
      </c>
      <c r="M54" s="212">
        <v>13</v>
      </c>
      <c r="N54" s="212">
        <v>9</v>
      </c>
      <c r="O54" s="228">
        <v>842.1</v>
      </c>
      <c r="P54" s="215">
        <v>441.2</v>
      </c>
      <c r="Q54" s="215">
        <v>400.9</v>
      </c>
      <c r="R54" s="213"/>
      <c r="S54" s="228">
        <v>842.1</v>
      </c>
      <c r="T54" s="213"/>
      <c r="U54" s="214">
        <f t="shared" si="9"/>
        <v>36631350</v>
      </c>
      <c r="V54" s="214">
        <v>0</v>
      </c>
      <c r="W54" s="214">
        <v>25544002.800000001</v>
      </c>
      <c r="X54" s="229">
        <v>0</v>
      </c>
      <c r="Y54" s="229">
        <v>0</v>
      </c>
      <c r="Z54" s="229">
        <v>0</v>
      </c>
      <c r="AA54" s="214">
        <f t="shared" si="7"/>
        <v>11087347.199999999</v>
      </c>
      <c r="AB54" s="230">
        <v>34400</v>
      </c>
      <c r="AC54" s="216">
        <v>43500</v>
      </c>
      <c r="AD54" s="165"/>
    </row>
    <row r="55" spans="1:30" ht="35.25" customHeight="1">
      <c r="A55" s="224">
        <v>22</v>
      </c>
      <c r="B55" s="227" t="s">
        <v>305</v>
      </c>
      <c r="C55" s="96"/>
      <c r="D55" s="211"/>
      <c r="E55" s="96">
        <v>2158</v>
      </c>
      <c r="F55" s="211">
        <v>41508</v>
      </c>
      <c r="G55" s="45">
        <v>41883</v>
      </c>
      <c r="H55" s="45">
        <v>41883</v>
      </c>
      <c r="I55" s="212">
        <v>34</v>
      </c>
      <c r="J55" s="212">
        <v>34</v>
      </c>
      <c r="K55" s="228">
        <v>551.5</v>
      </c>
      <c r="L55" s="212">
        <v>17</v>
      </c>
      <c r="M55" s="212">
        <v>12</v>
      </c>
      <c r="N55" s="212">
        <v>5</v>
      </c>
      <c r="O55" s="228">
        <v>533.9</v>
      </c>
      <c r="P55" s="215">
        <v>370.8</v>
      </c>
      <c r="Q55" s="215">
        <v>163.1</v>
      </c>
      <c r="R55" s="213"/>
      <c r="S55" s="228">
        <v>533.9</v>
      </c>
      <c r="T55" s="213"/>
      <c r="U55" s="214">
        <f t="shared" si="9"/>
        <v>23224650</v>
      </c>
      <c r="V55" s="214">
        <v>0</v>
      </c>
      <c r="W55" s="214">
        <v>17296131.600000001</v>
      </c>
      <c r="X55" s="229">
        <v>0</v>
      </c>
      <c r="Y55" s="229">
        <v>0</v>
      </c>
      <c r="Z55" s="229">
        <v>0</v>
      </c>
      <c r="AA55" s="214">
        <f t="shared" si="7"/>
        <v>5928518.4000000004</v>
      </c>
      <c r="AB55" s="230">
        <v>34400</v>
      </c>
      <c r="AC55" s="216">
        <v>43500</v>
      </c>
      <c r="AD55" s="165"/>
    </row>
    <row r="56" spans="1:30" ht="35.25" customHeight="1">
      <c r="A56" s="224">
        <v>23</v>
      </c>
      <c r="B56" s="227" t="s">
        <v>182</v>
      </c>
      <c r="C56" s="96"/>
      <c r="D56" s="211"/>
      <c r="E56" s="96">
        <v>2157</v>
      </c>
      <c r="F56" s="211">
        <v>41508</v>
      </c>
      <c r="G56" s="45">
        <v>41883</v>
      </c>
      <c r="H56" s="45">
        <v>41883</v>
      </c>
      <c r="I56" s="212">
        <v>23</v>
      </c>
      <c r="J56" s="212">
        <v>23</v>
      </c>
      <c r="K56" s="47">
        <v>345.7</v>
      </c>
      <c r="L56" s="212">
        <v>8</v>
      </c>
      <c r="M56" s="212">
        <v>3</v>
      </c>
      <c r="N56" s="212">
        <v>5</v>
      </c>
      <c r="O56" s="231">
        <v>321.7</v>
      </c>
      <c r="P56" s="215">
        <v>129.69999999999999</v>
      </c>
      <c r="Q56" s="215">
        <v>192</v>
      </c>
      <c r="R56" s="213"/>
      <c r="S56" s="231">
        <v>345.7</v>
      </c>
      <c r="T56" s="213"/>
      <c r="U56" s="214">
        <f t="shared" si="9"/>
        <v>15037950</v>
      </c>
      <c r="V56" s="214">
        <v>0</v>
      </c>
      <c r="W56" s="214">
        <v>14673582.199999999</v>
      </c>
      <c r="X56" s="229">
        <v>0</v>
      </c>
      <c r="Y56" s="229">
        <v>0</v>
      </c>
      <c r="Z56" s="229">
        <v>0</v>
      </c>
      <c r="AA56" s="214">
        <f t="shared" si="7"/>
        <v>364367.8</v>
      </c>
      <c r="AB56" s="230">
        <v>34400</v>
      </c>
      <c r="AC56" s="216">
        <v>43500</v>
      </c>
      <c r="AD56" s="165"/>
    </row>
    <row r="57" spans="1:30" ht="35.25" customHeight="1">
      <c r="A57" s="224">
        <v>24</v>
      </c>
      <c r="B57" s="44" t="s">
        <v>451</v>
      </c>
      <c r="C57" s="217"/>
      <c r="D57" s="218"/>
      <c r="E57" s="217">
        <v>147</v>
      </c>
      <c r="F57" s="218">
        <v>41303</v>
      </c>
      <c r="G57" s="232" t="s">
        <v>452</v>
      </c>
      <c r="H57" s="232" t="s">
        <v>452</v>
      </c>
      <c r="I57" s="212">
        <v>48</v>
      </c>
      <c r="J57" s="212">
        <v>48</v>
      </c>
      <c r="K57" s="46">
        <v>544.6</v>
      </c>
      <c r="L57" s="212">
        <v>19</v>
      </c>
      <c r="M57" s="212">
        <v>5</v>
      </c>
      <c r="N57" s="212">
        <v>14</v>
      </c>
      <c r="O57" s="213">
        <v>526</v>
      </c>
      <c r="P57" s="213">
        <v>123.6</v>
      </c>
      <c r="Q57" s="213">
        <v>402.4</v>
      </c>
      <c r="R57" s="213"/>
      <c r="S57" s="213">
        <v>526</v>
      </c>
      <c r="T57" s="213"/>
      <c r="U57" s="214">
        <f t="shared" si="9"/>
        <v>22881000</v>
      </c>
      <c r="V57" s="214">
        <v>0</v>
      </c>
      <c r="W57" s="214">
        <v>11330864.4</v>
      </c>
      <c r="X57" s="214">
        <v>0</v>
      </c>
      <c r="Y57" s="214">
        <v>0</v>
      </c>
      <c r="Z57" s="214">
        <v>0</v>
      </c>
      <c r="AA57" s="214">
        <f t="shared" si="7"/>
        <v>11550135.6</v>
      </c>
      <c r="AB57" s="225">
        <v>34400</v>
      </c>
      <c r="AC57" s="216">
        <v>43500</v>
      </c>
    </row>
    <row r="58" spans="1:30" ht="35.25" customHeight="1">
      <c r="A58" s="470" t="s">
        <v>130</v>
      </c>
      <c r="B58" s="471"/>
      <c r="C58" s="471"/>
      <c r="D58" s="471"/>
      <c r="E58" s="471"/>
      <c r="F58" s="471"/>
      <c r="G58" s="471"/>
      <c r="H58" s="471"/>
      <c r="I58" s="233">
        <f t="shared" ref="I58:Q58" si="10">SUM(I34:I57)</f>
        <v>336</v>
      </c>
      <c r="J58" s="233">
        <f t="shared" si="10"/>
        <v>336</v>
      </c>
      <c r="K58" s="49">
        <f t="shared" si="10"/>
        <v>11497.8</v>
      </c>
      <c r="L58" s="233">
        <f t="shared" si="10"/>
        <v>144</v>
      </c>
      <c r="M58" s="233">
        <f t="shared" si="10"/>
        <v>81</v>
      </c>
      <c r="N58" s="233">
        <f t="shared" si="10"/>
        <v>63</v>
      </c>
      <c r="O58" s="234">
        <f t="shared" si="10"/>
        <v>4670.57</v>
      </c>
      <c r="P58" s="234">
        <f t="shared" si="10"/>
        <v>2567.77</v>
      </c>
      <c r="Q58" s="234">
        <f t="shared" si="10"/>
        <v>2102.8000000000002</v>
      </c>
      <c r="R58" s="234"/>
      <c r="S58" s="234">
        <f>SUM(S34:S57)</f>
        <v>4694.57</v>
      </c>
      <c r="T58" s="234"/>
      <c r="U58" s="235">
        <f>SUM(U34:U57)</f>
        <v>204213795</v>
      </c>
      <c r="V58" s="49">
        <f ca="1">SUM(V34:V60)</f>
        <v>0</v>
      </c>
      <c r="W58" s="49">
        <f>SUM(W34:W57)</f>
        <v>158764800.59999999</v>
      </c>
      <c r="X58" s="49">
        <f ca="1">SUM(X54:X68)</f>
        <v>0</v>
      </c>
      <c r="Y58" s="49">
        <f ca="1">SUM(Y34:Y68)</f>
        <v>0</v>
      </c>
      <c r="Z58" s="49">
        <f ca="1">SUM(Z34:Z68)</f>
        <v>0</v>
      </c>
      <c r="AA58" s="222">
        <f t="shared" si="7"/>
        <v>45448994.399999999</v>
      </c>
      <c r="AB58" s="234"/>
      <c r="AC58" s="234"/>
      <c r="AD58" s="165"/>
    </row>
    <row r="59" spans="1:30" ht="35.25" customHeight="1">
      <c r="A59" s="467" t="s">
        <v>40</v>
      </c>
      <c r="B59" s="468"/>
      <c r="C59" s="468"/>
      <c r="D59" s="468"/>
      <c r="E59" s="468"/>
      <c r="F59" s="468"/>
      <c r="G59" s="468"/>
      <c r="H59" s="468"/>
      <c r="I59" s="468"/>
      <c r="J59" s="468"/>
      <c r="K59" s="468"/>
      <c r="L59" s="468"/>
      <c r="M59" s="468"/>
      <c r="N59" s="468"/>
      <c r="O59" s="468"/>
      <c r="P59" s="468"/>
      <c r="Q59" s="468"/>
      <c r="R59" s="468"/>
      <c r="S59" s="468"/>
      <c r="T59" s="468"/>
      <c r="U59" s="468"/>
      <c r="V59" s="468"/>
      <c r="W59" s="468"/>
      <c r="X59" s="468"/>
      <c r="Y59" s="468"/>
      <c r="Z59" s="468"/>
      <c r="AA59" s="468"/>
      <c r="AB59" s="468"/>
      <c r="AC59" s="469"/>
      <c r="AD59" s="165"/>
    </row>
    <row r="60" spans="1:30" ht="35.25" customHeight="1">
      <c r="A60" s="236">
        <v>1</v>
      </c>
      <c r="B60" s="227" t="s">
        <v>253</v>
      </c>
      <c r="C60" s="96"/>
      <c r="D60" s="211"/>
      <c r="E60" s="96">
        <v>2192</v>
      </c>
      <c r="F60" s="211">
        <v>41508</v>
      </c>
      <c r="G60" s="45">
        <v>41852</v>
      </c>
      <c r="H60" s="45">
        <v>41852</v>
      </c>
      <c r="I60" s="212">
        <v>21</v>
      </c>
      <c r="J60" s="212">
        <v>21</v>
      </c>
      <c r="K60" s="47">
        <v>584.70000000000005</v>
      </c>
      <c r="L60" s="212">
        <v>20</v>
      </c>
      <c r="M60" s="212">
        <v>7</v>
      </c>
      <c r="N60" s="212">
        <v>13</v>
      </c>
      <c r="O60" s="47">
        <v>426.5</v>
      </c>
      <c r="P60" s="215">
        <v>208.2</v>
      </c>
      <c r="Q60" s="215">
        <v>218.3</v>
      </c>
      <c r="R60" s="213"/>
      <c r="S60" s="47">
        <v>426.5</v>
      </c>
      <c r="T60" s="213"/>
      <c r="U60" s="214">
        <f t="shared" ref="U60:U73" si="11">S60*AC60</f>
        <v>18552750</v>
      </c>
      <c r="V60" s="214">
        <v>0</v>
      </c>
      <c r="W60" s="214">
        <f>U60</f>
        <v>18552750</v>
      </c>
      <c r="X60" s="229">
        <v>0</v>
      </c>
      <c r="Y60" s="229">
        <v>0</v>
      </c>
      <c r="Z60" s="229">
        <v>0</v>
      </c>
      <c r="AA60" s="214">
        <f>U60-W60</f>
        <v>0</v>
      </c>
      <c r="AB60" s="230">
        <v>34400</v>
      </c>
      <c r="AC60" s="237">
        <v>43500</v>
      </c>
      <c r="AD60" s="165"/>
    </row>
    <row r="61" spans="1:30" ht="35.25" customHeight="1">
      <c r="A61" s="224">
        <v>2</v>
      </c>
      <c r="B61" s="227" t="s">
        <v>17</v>
      </c>
      <c r="C61" s="96"/>
      <c r="D61" s="211"/>
      <c r="E61" s="96">
        <v>1922</v>
      </c>
      <c r="F61" s="211">
        <v>41481</v>
      </c>
      <c r="G61" s="45">
        <v>41821</v>
      </c>
      <c r="H61" s="45">
        <v>41821</v>
      </c>
      <c r="I61" s="212">
        <v>31</v>
      </c>
      <c r="J61" s="212">
        <v>31</v>
      </c>
      <c r="K61" s="47">
        <v>337.5</v>
      </c>
      <c r="L61" s="212">
        <v>13</v>
      </c>
      <c r="M61" s="212">
        <v>1</v>
      </c>
      <c r="N61" s="212">
        <v>12</v>
      </c>
      <c r="O61" s="47">
        <v>337.5</v>
      </c>
      <c r="P61" s="215">
        <v>23.3</v>
      </c>
      <c r="Q61" s="215">
        <v>314.2</v>
      </c>
      <c r="R61" s="213"/>
      <c r="S61" s="47">
        <v>337.5</v>
      </c>
      <c r="T61" s="213"/>
      <c r="U61" s="214">
        <f t="shared" si="11"/>
        <v>14681250</v>
      </c>
      <c r="V61" s="214">
        <v>0</v>
      </c>
      <c r="W61" s="214">
        <f>U61</f>
        <v>14681250</v>
      </c>
      <c r="X61" s="229">
        <v>0</v>
      </c>
      <c r="Y61" s="229">
        <v>0</v>
      </c>
      <c r="Z61" s="229">
        <v>0</v>
      </c>
      <c r="AA61" s="214">
        <f t="shared" ref="AA61:AA88" si="12">U61-W61</f>
        <v>0</v>
      </c>
      <c r="AB61" s="230">
        <v>34400</v>
      </c>
      <c r="AC61" s="237">
        <v>43500</v>
      </c>
      <c r="AD61" s="165"/>
    </row>
    <row r="62" spans="1:30" ht="35.25" customHeight="1">
      <c r="A62" s="236">
        <v>3</v>
      </c>
      <c r="B62" s="238" t="s">
        <v>21</v>
      </c>
      <c r="C62" s="96"/>
      <c r="D62" s="211"/>
      <c r="E62" s="96">
        <v>1572</v>
      </c>
      <c r="F62" s="211">
        <v>41449</v>
      </c>
      <c r="G62" s="45">
        <v>41821</v>
      </c>
      <c r="H62" s="45">
        <v>41821</v>
      </c>
      <c r="I62" s="212">
        <v>32</v>
      </c>
      <c r="J62" s="212">
        <v>32</v>
      </c>
      <c r="K62" s="47">
        <v>440.2</v>
      </c>
      <c r="L62" s="212">
        <v>14</v>
      </c>
      <c r="M62" s="212">
        <v>12</v>
      </c>
      <c r="N62" s="212">
        <v>2</v>
      </c>
      <c r="O62" s="47">
        <v>420.6</v>
      </c>
      <c r="P62" s="215">
        <v>348.5</v>
      </c>
      <c r="Q62" s="215">
        <v>72.099999999999994</v>
      </c>
      <c r="R62" s="213"/>
      <c r="S62" s="47">
        <v>420.6</v>
      </c>
      <c r="T62" s="213"/>
      <c r="U62" s="214">
        <f t="shared" si="11"/>
        <v>18296100</v>
      </c>
      <c r="V62" s="214">
        <v>0</v>
      </c>
      <c r="W62" s="214">
        <f>U62</f>
        <v>18296100</v>
      </c>
      <c r="X62" s="229">
        <v>0</v>
      </c>
      <c r="Y62" s="229">
        <v>0</v>
      </c>
      <c r="Z62" s="229">
        <v>0</v>
      </c>
      <c r="AA62" s="214">
        <f t="shared" si="12"/>
        <v>0</v>
      </c>
      <c r="AB62" s="230">
        <v>34400</v>
      </c>
      <c r="AC62" s="237">
        <v>43500</v>
      </c>
      <c r="AD62" s="165"/>
    </row>
    <row r="63" spans="1:30" ht="30.75" customHeight="1">
      <c r="A63" s="224">
        <v>4</v>
      </c>
      <c r="B63" s="44" t="s">
        <v>355</v>
      </c>
      <c r="C63" s="96"/>
      <c r="D63" s="211"/>
      <c r="E63" s="96">
        <v>1412</v>
      </c>
      <c r="F63" s="211">
        <v>41088</v>
      </c>
      <c r="G63" s="45">
        <v>41640</v>
      </c>
      <c r="H63" s="45">
        <v>41640</v>
      </c>
      <c r="I63" s="212">
        <v>27</v>
      </c>
      <c r="J63" s="212">
        <v>27</v>
      </c>
      <c r="K63" s="46">
        <v>509.5</v>
      </c>
      <c r="L63" s="212">
        <f>M63+N63</f>
        <v>10</v>
      </c>
      <c r="M63" s="212">
        <v>2</v>
      </c>
      <c r="N63" s="212">
        <v>8</v>
      </c>
      <c r="O63" s="213">
        <f t="shared" ref="O63:O82" si="13">P63+Q63</f>
        <v>509.5</v>
      </c>
      <c r="P63" s="213">
        <v>127.9</v>
      </c>
      <c r="Q63" s="213">
        <v>381.6</v>
      </c>
      <c r="R63" s="213"/>
      <c r="S63" s="213">
        <f>O63</f>
        <v>509.5</v>
      </c>
      <c r="T63" s="213"/>
      <c r="U63" s="214">
        <f t="shared" si="11"/>
        <v>22163250</v>
      </c>
      <c r="V63" s="214">
        <v>0</v>
      </c>
      <c r="W63" s="214">
        <f>U63</f>
        <v>22163250</v>
      </c>
      <c r="X63" s="214">
        <v>0</v>
      </c>
      <c r="Y63" s="214">
        <v>0</v>
      </c>
      <c r="Z63" s="214">
        <v>0</v>
      </c>
      <c r="AA63" s="214">
        <f t="shared" si="12"/>
        <v>0</v>
      </c>
      <c r="AB63" s="225">
        <v>34400</v>
      </c>
      <c r="AC63" s="237">
        <v>43500</v>
      </c>
      <c r="AD63" s="15"/>
    </row>
    <row r="64" spans="1:30" ht="25.5" customHeight="1">
      <c r="A64" s="236">
        <v>5</v>
      </c>
      <c r="B64" s="44" t="s">
        <v>349</v>
      </c>
      <c r="C64" s="96"/>
      <c r="D64" s="211"/>
      <c r="E64" s="96">
        <v>1413</v>
      </c>
      <c r="F64" s="211">
        <v>41088</v>
      </c>
      <c r="G64" s="45">
        <v>41640</v>
      </c>
      <c r="H64" s="45">
        <v>41640</v>
      </c>
      <c r="I64" s="212">
        <v>32</v>
      </c>
      <c r="J64" s="212">
        <v>32</v>
      </c>
      <c r="K64" s="46">
        <v>508.2</v>
      </c>
      <c r="L64" s="212">
        <f>M64+N64</f>
        <v>15</v>
      </c>
      <c r="M64" s="212">
        <v>7</v>
      </c>
      <c r="N64" s="212">
        <v>8</v>
      </c>
      <c r="O64" s="213">
        <f t="shared" si="13"/>
        <v>508.2</v>
      </c>
      <c r="P64" s="213">
        <v>228.6</v>
      </c>
      <c r="Q64" s="213">
        <v>279.60000000000002</v>
      </c>
      <c r="R64" s="213"/>
      <c r="S64" s="213">
        <f>O64</f>
        <v>508.2</v>
      </c>
      <c r="T64" s="213"/>
      <c r="U64" s="214">
        <f t="shared" si="11"/>
        <v>22106700</v>
      </c>
      <c r="V64" s="214">
        <v>0</v>
      </c>
      <c r="W64" s="214">
        <v>14241450</v>
      </c>
      <c r="X64" s="214">
        <v>0</v>
      </c>
      <c r="Y64" s="214">
        <v>0</v>
      </c>
      <c r="Z64" s="214">
        <v>0</v>
      </c>
      <c r="AA64" s="214">
        <f t="shared" si="12"/>
        <v>7865250</v>
      </c>
      <c r="AB64" s="225">
        <v>34400</v>
      </c>
      <c r="AC64" s="237">
        <v>43500</v>
      </c>
      <c r="AD64" s="15"/>
    </row>
    <row r="65" spans="1:32" ht="29.25" customHeight="1">
      <c r="A65" s="224">
        <v>6</v>
      </c>
      <c r="B65" s="44" t="s">
        <v>196</v>
      </c>
      <c r="C65" s="96"/>
      <c r="D65" s="211"/>
      <c r="E65" s="96">
        <v>2302</v>
      </c>
      <c r="F65" s="211">
        <v>41173</v>
      </c>
      <c r="G65" s="45">
        <v>41640</v>
      </c>
      <c r="H65" s="45">
        <v>41640</v>
      </c>
      <c r="I65" s="212">
        <v>28</v>
      </c>
      <c r="J65" s="212">
        <v>28</v>
      </c>
      <c r="K65" s="46">
        <v>337.3</v>
      </c>
      <c r="L65" s="212">
        <f>M65+N65</f>
        <v>13</v>
      </c>
      <c r="M65" s="212">
        <v>5</v>
      </c>
      <c r="N65" s="212">
        <v>8</v>
      </c>
      <c r="O65" s="213">
        <f t="shared" si="13"/>
        <v>337.3</v>
      </c>
      <c r="P65" s="213">
        <v>125.5</v>
      </c>
      <c r="Q65" s="213">
        <v>211.8</v>
      </c>
      <c r="R65" s="213"/>
      <c r="S65" s="213">
        <v>337.3</v>
      </c>
      <c r="T65" s="213"/>
      <c r="U65" s="214">
        <f t="shared" si="11"/>
        <v>14672550</v>
      </c>
      <c r="V65" s="214">
        <v>0</v>
      </c>
      <c r="W65" s="214">
        <v>0</v>
      </c>
      <c r="X65" s="214">
        <v>0</v>
      </c>
      <c r="Y65" s="214">
        <v>0</v>
      </c>
      <c r="Z65" s="214">
        <v>0</v>
      </c>
      <c r="AA65" s="214">
        <f t="shared" si="12"/>
        <v>14672550</v>
      </c>
      <c r="AB65" s="225">
        <v>34400</v>
      </c>
      <c r="AC65" s="237">
        <v>43500</v>
      </c>
      <c r="AD65" s="15"/>
    </row>
    <row r="66" spans="1:32" ht="30" customHeight="1">
      <c r="A66" s="236">
        <v>7</v>
      </c>
      <c r="B66" s="44" t="s">
        <v>248</v>
      </c>
      <c r="C66" s="96"/>
      <c r="D66" s="211"/>
      <c r="E66" s="96">
        <v>2301</v>
      </c>
      <c r="F66" s="211">
        <v>41173</v>
      </c>
      <c r="G66" s="45">
        <v>41640</v>
      </c>
      <c r="H66" s="45">
        <v>41640</v>
      </c>
      <c r="I66" s="212">
        <v>30</v>
      </c>
      <c r="J66" s="212">
        <v>30</v>
      </c>
      <c r="K66" s="46">
        <v>433.2</v>
      </c>
      <c r="L66" s="212">
        <f>M66+N66</f>
        <v>16</v>
      </c>
      <c r="M66" s="212">
        <v>9</v>
      </c>
      <c r="N66" s="212">
        <v>7</v>
      </c>
      <c r="O66" s="213">
        <f t="shared" si="13"/>
        <v>433.2</v>
      </c>
      <c r="P66" s="213">
        <v>198.5</v>
      </c>
      <c r="Q66" s="213">
        <v>234.7</v>
      </c>
      <c r="R66" s="213"/>
      <c r="S66" s="213">
        <v>433.2</v>
      </c>
      <c r="T66" s="213"/>
      <c r="U66" s="214">
        <f t="shared" si="11"/>
        <v>18844200</v>
      </c>
      <c r="V66" s="214">
        <v>0</v>
      </c>
      <c r="W66" s="214">
        <v>0</v>
      </c>
      <c r="X66" s="214">
        <v>0</v>
      </c>
      <c r="Y66" s="214">
        <v>0</v>
      </c>
      <c r="Z66" s="214">
        <v>0</v>
      </c>
      <c r="AA66" s="214">
        <f t="shared" si="12"/>
        <v>18844200</v>
      </c>
      <c r="AB66" s="225">
        <v>34400</v>
      </c>
      <c r="AC66" s="237">
        <v>43500</v>
      </c>
      <c r="AD66" s="14"/>
      <c r="AE66" s="14"/>
      <c r="AF66" s="13"/>
    </row>
    <row r="67" spans="1:32" ht="30" customHeight="1">
      <c r="A67" s="224">
        <v>8</v>
      </c>
      <c r="B67" s="44" t="s">
        <v>193</v>
      </c>
      <c r="C67" s="96"/>
      <c r="D67" s="211"/>
      <c r="E67" s="96">
        <v>2503</v>
      </c>
      <c r="F67" s="211">
        <v>41205</v>
      </c>
      <c r="G67" s="45">
        <v>41518</v>
      </c>
      <c r="H67" s="45">
        <v>41640</v>
      </c>
      <c r="I67" s="212">
        <v>15</v>
      </c>
      <c r="J67" s="212">
        <v>15</v>
      </c>
      <c r="K67" s="46">
        <v>535</v>
      </c>
      <c r="L67" s="212">
        <v>12</v>
      </c>
      <c r="M67" s="212">
        <v>8</v>
      </c>
      <c r="N67" s="212">
        <v>4</v>
      </c>
      <c r="O67" s="213">
        <f t="shared" si="13"/>
        <v>437.5</v>
      </c>
      <c r="P67" s="213">
        <v>297.3</v>
      </c>
      <c r="Q67" s="213">
        <v>140.19999999999999</v>
      </c>
      <c r="R67" s="213"/>
      <c r="S67" s="213">
        <v>437.5</v>
      </c>
      <c r="T67" s="213"/>
      <c r="U67" s="214">
        <f t="shared" si="11"/>
        <v>19031250</v>
      </c>
      <c r="V67" s="214">
        <v>0</v>
      </c>
      <c r="W67" s="214">
        <v>0</v>
      </c>
      <c r="X67" s="214">
        <v>0</v>
      </c>
      <c r="Y67" s="214">
        <v>0</v>
      </c>
      <c r="Z67" s="214">
        <v>0</v>
      </c>
      <c r="AA67" s="214">
        <f t="shared" si="12"/>
        <v>19031250</v>
      </c>
      <c r="AB67" s="225">
        <v>34400</v>
      </c>
      <c r="AC67" s="237">
        <v>43500</v>
      </c>
      <c r="AD67" s="14"/>
      <c r="AE67" s="14"/>
      <c r="AF67" s="13"/>
    </row>
    <row r="68" spans="1:32" ht="35.25" customHeight="1">
      <c r="A68" s="236">
        <v>9</v>
      </c>
      <c r="B68" s="239" t="s">
        <v>352</v>
      </c>
      <c r="C68" s="240"/>
      <c r="D68" s="241"/>
      <c r="E68" s="240">
        <v>2300</v>
      </c>
      <c r="F68" s="241">
        <v>41173</v>
      </c>
      <c r="G68" s="242">
        <v>41640</v>
      </c>
      <c r="H68" s="242">
        <v>41640</v>
      </c>
      <c r="I68" s="243">
        <v>31</v>
      </c>
      <c r="J68" s="243">
        <v>31</v>
      </c>
      <c r="K68" s="244">
        <v>496.2</v>
      </c>
      <c r="L68" s="243">
        <f>M68+N68</f>
        <v>9</v>
      </c>
      <c r="M68" s="243">
        <v>6</v>
      </c>
      <c r="N68" s="243">
        <v>3</v>
      </c>
      <c r="O68" s="245">
        <f t="shared" si="13"/>
        <v>496</v>
      </c>
      <c r="P68" s="245">
        <v>304</v>
      </c>
      <c r="Q68" s="245">
        <v>192</v>
      </c>
      <c r="R68" s="245"/>
      <c r="S68" s="245">
        <v>496</v>
      </c>
      <c r="T68" s="245"/>
      <c r="U68" s="229">
        <f t="shared" si="11"/>
        <v>21576000</v>
      </c>
      <c r="V68" s="229">
        <v>0</v>
      </c>
      <c r="W68" s="229">
        <v>0</v>
      </c>
      <c r="X68" s="229">
        <v>0</v>
      </c>
      <c r="Y68" s="229">
        <v>0</v>
      </c>
      <c r="Z68" s="229">
        <v>0</v>
      </c>
      <c r="AA68" s="214">
        <f t="shared" si="12"/>
        <v>21576000</v>
      </c>
      <c r="AB68" s="230">
        <v>34400</v>
      </c>
      <c r="AC68" s="237">
        <v>43500</v>
      </c>
    </row>
    <row r="69" spans="1:32" s="23" customFormat="1" ht="29.25" customHeight="1">
      <c r="A69" s="224">
        <v>10</v>
      </c>
      <c r="B69" s="44" t="s">
        <v>290</v>
      </c>
      <c r="C69" s="96"/>
      <c r="D69" s="211"/>
      <c r="E69" s="96">
        <v>830</v>
      </c>
      <c r="F69" s="211">
        <v>41024</v>
      </c>
      <c r="G69" s="45">
        <v>41640</v>
      </c>
      <c r="H69" s="45">
        <v>41640</v>
      </c>
      <c r="I69" s="212">
        <v>29</v>
      </c>
      <c r="J69" s="212">
        <v>29</v>
      </c>
      <c r="K69" s="46">
        <v>490.1</v>
      </c>
      <c r="L69" s="212">
        <v>17</v>
      </c>
      <c r="M69" s="212">
        <v>6</v>
      </c>
      <c r="N69" s="212">
        <v>9</v>
      </c>
      <c r="O69" s="213">
        <f t="shared" si="13"/>
        <v>490.1</v>
      </c>
      <c r="P69" s="213">
        <v>154.6</v>
      </c>
      <c r="Q69" s="213">
        <v>335.5</v>
      </c>
      <c r="R69" s="213"/>
      <c r="S69" s="213">
        <v>490.1</v>
      </c>
      <c r="T69" s="213"/>
      <c r="U69" s="214">
        <f t="shared" si="11"/>
        <v>21319350</v>
      </c>
      <c r="V69" s="214">
        <v>0</v>
      </c>
      <c r="W69" s="214">
        <v>0</v>
      </c>
      <c r="X69" s="214">
        <v>0</v>
      </c>
      <c r="Y69" s="214">
        <v>0</v>
      </c>
      <c r="Z69" s="214">
        <v>0</v>
      </c>
      <c r="AA69" s="214">
        <f t="shared" si="12"/>
        <v>21319350</v>
      </c>
      <c r="AB69" s="225">
        <v>34400</v>
      </c>
      <c r="AC69" s="237">
        <v>43500</v>
      </c>
    </row>
    <row r="70" spans="1:32" s="23" customFormat="1" ht="29.25" customHeight="1">
      <c r="A70" s="236">
        <v>11</v>
      </c>
      <c r="B70" s="44" t="s">
        <v>292</v>
      </c>
      <c r="C70" s="96"/>
      <c r="D70" s="211"/>
      <c r="E70" s="96">
        <v>831</v>
      </c>
      <c r="F70" s="211">
        <v>41024</v>
      </c>
      <c r="G70" s="45">
        <v>41640</v>
      </c>
      <c r="H70" s="45">
        <v>41640</v>
      </c>
      <c r="I70" s="212">
        <v>19</v>
      </c>
      <c r="J70" s="212">
        <v>19</v>
      </c>
      <c r="K70" s="46">
        <v>346.8</v>
      </c>
      <c r="L70" s="212">
        <v>10</v>
      </c>
      <c r="M70" s="212">
        <v>4</v>
      </c>
      <c r="N70" s="212">
        <v>6</v>
      </c>
      <c r="O70" s="213">
        <f t="shared" si="13"/>
        <v>346.8</v>
      </c>
      <c r="P70" s="213">
        <v>130</v>
      </c>
      <c r="Q70" s="213">
        <v>216.8</v>
      </c>
      <c r="R70" s="213"/>
      <c r="S70" s="213">
        <v>346.8</v>
      </c>
      <c r="T70" s="213"/>
      <c r="U70" s="214">
        <f t="shared" si="11"/>
        <v>15085800</v>
      </c>
      <c r="V70" s="214">
        <v>0</v>
      </c>
      <c r="W70" s="214">
        <v>0</v>
      </c>
      <c r="X70" s="214">
        <v>0</v>
      </c>
      <c r="Y70" s="214">
        <v>0</v>
      </c>
      <c r="Z70" s="214">
        <v>0</v>
      </c>
      <c r="AA70" s="214">
        <f t="shared" si="12"/>
        <v>15085800</v>
      </c>
      <c r="AB70" s="225">
        <v>34400</v>
      </c>
      <c r="AC70" s="237">
        <v>43500</v>
      </c>
    </row>
    <row r="71" spans="1:32" s="23" customFormat="1" ht="29.25" customHeight="1">
      <c r="A71" s="224">
        <v>12</v>
      </c>
      <c r="B71" s="44" t="s">
        <v>45</v>
      </c>
      <c r="C71" s="96"/>
      <c r="D71" s="211"/>
      <c r="E71" s="96">
        <v>1155</v>
      </c>
      <c r="F71" s="211">
        <v>41059</v>
      </c>
      <c r="G71" s="45">
        <v>41640</v>
      </c>
      <c r="H71" s="45">
        <v>41640</v>
      </c>
      <c r="I71" s="212">
        <v>25</v>
      </c>
      <c r="J71" s="212">
        <v>25</v>
      </c>
      <c r="K71" s="46">
        <v>620.1</v>
      </c>
      <c r="L71" s="212">
        <v>14</v>
      </c>
      <c r="M71" s="212">
        <v>8</v>
      </c>
      <c r="N71" s="212">
        <v>8</v>
      </c>
      <c r="O71" s="213">
        <f t="shared" si="13"/>
        <v>434</v>
      </c>
      <c r="P71" s="213">
        <v>208.3</v>
      </c>
      <c r="Q71" s="213">
        <v>225.7</v>
      </c>
      <c r="R71" s="213"/>
      <c r="S71" s="213">
        <v>434</v>
      </c>
      <c r="T71" s="213"/>
      <c r="U71" s="214">
        <f t="shared" si="11"/>
        <v>18879000</v>
      </c>
      <c r="V71" s="214">
        <v>0</v>
      </c>
      <c r="W71" s="214">
        <v>0</v>
      </c>
      <c r="X71" s="214">
        <v>0</v>
      </c>
      <c r="Y71" s="214">
        <v>0</v>
      </c>
      <c r="Z71" s="214">
        <v>0</v>
      </c>
      <c r="AA71" s="214">
        <f t="shared" si="12"/>
        <v>18879000</v>
      </c>
      <c r="AB71" s="225">
        <v>34400</v>
      </c>
      <c r="AC71" s="237">
        <v>43500</v>
      </c>
    </row>
    <row r="72" spans="1:32" s="23" customFormat="1" ht="29.25" customHeight="1">
      <c r="A72" s="236">
        <v>13</v>
      </c>
      <c r="B72" s="44" t="s">
        <v>62</v>
      </c>
      <c r="C72" s="96"/>
      <c r="D72" s="211"/>
      <c r="E72" s="96">
        <v>1156</v>
      </c>
      <c r="F72" s="211">
        <v>41059</v>
      </c>
      <c r="G72" s="45">
        <v>41640</v>
      </c>
      <c r="H72" s="45">
        <v>41640</v>
      </c>
      <c r="I72" s="212">
        <v>39</v>
      </c>
      <c r="J72" s="212">
        <v>39</v>
      </c>
      <c r="K72" s="46">
        <v>589.6</v>
      </c>
      <c r="L72" s="212">
        <v>18</v>
      </c>
      <c r="M72" s="212">
        <v>18</v>
      </c>
      <c r="N72" s="212">
        <v>0</v>
      </c>
      <c r="O72" s="213">
        <f t="shared" si="13"/>
        <v>589.70000000000005</v>
      </c>
      <c r="P72" s="213">
        <v>589.70000000000005</v>
      </c>
      <c r="Q72" s="213">
        <v>0</v>
      </c>
      <c r="R72" s="213"/>
      <c r="S72" s="213">
        <v>589.70000000000005</v>
      </c>
      <c r="T72" s="213"/>
      <c r="U72" s="214">
        <f t="shared" si="11"/>
        <v>25651950</v>
      </c>
      <c r="V72" s="214">
        <v>0</v>
      </c>
      <c r="W72" s="214">
        <v>0</v>
      </c>
      <c r="X72" s="214">
        <v>0</v>
      </c>
      <c r="Y72" s="214">
        <v>0</v>
      </c>
      <c r="Z72" s="214">
        <v>0</v>
      </c>
      <c r="AA72" s="214">
        <f t="shared" si="12"/>
        <v>25651950</v>
      </c>
      <c r="AB72" s="225">
        <v>34400</v>
      </c>
      <c r="AC72" s="237">
        <v>43500</v>
      </c>
    </row>
    <row r="73" spans="1:32" s="23" customFormat="1" ht="29.25" customHeight="1">
      <c r="A73" s="224">
        <v>14</v>
      </c>
      <c r="B73" s="44" t="s">
        <v>43</v>
      </c>
      <c r="C73" s="96"/>
      <c r="D73" s="211"/>
      <c r="E73" s="96">
        <v>1217</v>
      </c>
      <c r="F73" s="211">
        <v>41061</v>
      </c>
      <c r="G73" s="45">
        <v>41640</v>
      </c>
      <c r="H73" s="45">
        <v>41640</v>
      </c>
      <c r="I73" s="212">
        <v>26</v>
      </c>
      <c r="J73" s="212">
        <v>26</v>
      </c>
      <c r="K73" s="46">
        <v>482.6</v>
      </c>
      <c r="L73" s="212">
        <v>11</v>
      </c>
      <c r="M73" s="212">
        <v>9</v>
      </c>
      <c r="N73" s="212">
        <v>4</v>
      </c>
      <c r="O73" s="213">
        <f t="shared" si="13"/>
        <v>485.6</v>
      </c>
      <c r="P73" s="213">
        <v>292.7</v>
      </c>
      <c r="Q73" s="213">
        <v>192.9</v>
      </c>
      <c r="R73" s="213"/>
      <c r="S73" s="213">
        <v>485.6</v>
      </c>
      <c r="T73" s="213"/>
      <c r="U73" s="214">
        <f t="shared" si="11"/>
        <v>21123600</v>
      </c>
      <c r="V73" s="214">
        <v>0</v>
      </c>
      <c r="W73" s="214">
        <v>0</v>
      </c>
      <c r="X73" s="214">
        <v>0</v>
      </c>
      <c r="Y73" s="214">
        <v>0</v>
      </c>
      <c r="Z73" s="214">
        <v>0</v>
      </c>
      <c r="AA73" s="214">
        <f t="shared" si="12"/>
        <v>21123600</v>
      </c>
      <c r="AB73" s="225">
        <v>34400</v>
      </c>
      <c r="AC73" s="237">
        <v>43500</v>
      </c>
    </row>
    <row r="74" spans="1:32" s="23" customFormat="1" ht="29.25" customHeight="1">
      <c r="A74" s="236">
        <v>15</v>
      </c>
      <c r="B74" s="44" t="s">
        <v>44</v>
      </c>
      <c r="C74" s="96"/>
      <c r="D74" s="211"/>
      <c r="E74" s="96">
        <v>1218</v>
      </c>
      <c r="F74" s="211">
        <v>41061</v>
      </c>
      <c r="G74" s="45">
        <v>41640</v>
      </c>
      <c r="H74" s="45">
        <v>41640</v>
      </c>
      <c r="I74" s="212">
        <v>35</v>
      </c>
      <c r="J74" s="212">
        <v>35</v>
      </c>
      <c r="K74" s="46">
        <v>434.3</v>
      </c>
      <c r="L74" s="212">
        <v>12</v>
      </c>
      <c r="M74" s="212">
        <v>2</v>
      </c>
      <c r="N74" s="212">
        <v>10</v>
      </c>
      <c r="O74" s="213">
        <f t="shared" si="13"/>
        <v>434.3</v>
      </c>
      <c r="P74" s="213">
        <v>96.2</v>
      </c>
      <c r="Q74" s="213">
        <v>338.1</v>
      </c>
      <c r="R74" s="213"/>
      <c r="S74" s="213">
        <v>434.3</v>
      </c>
      <c r="T74" s="213"/>
      <c r="U74" s="214">
        <f>AC74*K74</f>
        <v>18892050</v>
      </c>
      <c r="V74" s="214">
        <v>0</v>
      </c>
      <c r="W74" s="214">
        <f>Y74+X74</f>
        <v>0</v>
      </c>
      <c r="X74" s="214">
        <v>0</v>
      </c>
      <c r="Y74" s="214">
        <v>0</v>
      </c>
      <c r="Z74" s="214">
        <v>0</v>
      </c>
      <c r="AA74" s="214">
        <f t="shared" si="12"/>
        <v>18892050</v>
      </c>
      <c r="AB74" s="225">
        <v>34400</v>
      </c>
      <c r="AC74" s="237">
        <v>43500</v>
      </c>
      <c r="AE74" s="23">
        <v>0.05</v>
      </c>
      <c r="AF74" s="23">
        <v>0.95</v>
      </c>
    </row>
    <row r="75" spans="1:32" s="23" customFormat="1" ht="29.25" customHeight="1">
      <c r="A75" s="224">
        <v>16</v>
      </c>
      <c r="B75" s="44" t="s">
        <v>276</v>
      </c>
      <c r="C75" s="96"/>
      <c r="D75" s="211"/>
      <c r="E75" s="96">
        <v>1220</v>
      </c>
      <c r="F75" s="211">
        <v>41061</v>
      </c>
      <c r="G75" s="45">
        <v>41640</v>
      </c>
      <c r="H75" s="45">
        <v>41640</v>
      </c>
      <c r="I75" s="212">
        <v>32</v>
      </c>
      <c r="J75" s="212">
        <v>32</v>
      </c>
      <c r="K75" s="46">
        <v>569.6</v>
      </c>
      <c r="L75" s="212">
        <v>12</v>
      </c>
      <c r="M75" s="212">
        <v>8</v>
      </c>
      <c r="N75" s="212">
        <v>9</v>
      </c>
      <c r="O75" s="213">
        <f t="shared" si="13"/>
        <v>569.5</v>
      </c>
      <c r="P75" s="213">
        <v>259.2</v>
      </c>
      <c r="Q75" s="213">
        <v>310.3</v>
      </c>
      <c r="R75" s="213"/>
      <c r="S75" s="213">
        <v>569.5</v>
      </c>
      <c r="T75" s="213"/>
      <c r="U75" s="214">
        <f>AC75*K75</f>
        <v>24777600</v>
      </c>
      <c r="V75" s="214">
        <v>0</v>
      </c>
      <c r="W75" s="214">
        <f>Y75+X75</f>
        <v>0</v>
      </c>
      <c r="X75" s="214">
        <v>0</v>
      </c>
      <c r="Y75" s="214">
        <v>0</v>
      </c>
      <c r="Z75" s="214">
        <v>0</v>
      </c>
      <c r="AA75" s="214">
        <f t="shared" si="12"/>
        <v>24777600</v>
      </c>
      <c r="AB75" s="225">
        <v>34400</v>
      </c>
      <c r="AC75" s="237">
        <v>43500</v>
      </c>
      <c r="AE75" s="23">
        <v>0.05</v>
      </c>
      <c r="AF75" s="23">
        <v>0.95</v>
      </c>
    </row>
    <row r="76" spans="1:32" s="23" customFormat="1" ht="29.25" customHeight="1">
      <c r="A76" s="236">
        <v>17</v>
      </c>
      <c r="B76" s="44" t="s">
        <v>46</v>
      </c>
      <c r="C76" s="96"/>
      <c r="D76" s="211"/>
      <c r="E76" s="96">
        <v>1219</v>
      </c>
      <c r="F76" s="211">
        <v>41061</v>
      </c>
      <c r="G76" s="45">
        <v>41640</v>
      </c>
      <c r="H76" s="45">
        <v>41640</v>
      </c>
      <c r="I76" s="212">
        <v>23</v>
      </c>
      <c r="J76" s="212">
        <v>23</v>
      </c>
      <c r="K76" s="46">
        <v>465.3</v>
      </c>
      <c r="L76" s="212">
        <v>11</v>
      </c>
      <c r="M76" s="212">
        <v>0</v>
      </c>
      <c r="N76" s="212">
        <v>18</v>
      </c>
      <c r="O76" s="213">
        <f t="shared" si="13"/>
        <v>466.3</v>
      </c>
      <c r="P76" s="213">
        <v>0</v>
      </c>
      <c r="Q76" s="213">
        <v>466.3</v>
      </c>
      <c r="R76" s="213"/>
      <c r="S76" s="213">
        <v>466.3</v>
      </c>
      <c r="T76" s="213"/>
      <c r="U76" s="214">
        <f>S76*AC76</f>
        <v>20284050</v>
      </c>
      <c r="V76" s="214">
        <v>0</v>
      </c>
      <c r="W76" s="214">
        <v>0</v>
      </c>
      <c r="X76" s="214">
        <v>0</v>
      </c>
      <c r="Y76" s="214">
        <v>0</v>
      </c>
      <c r="Z76" s="214">
        <v>0</v>
      </c>
      <c r="AA76" s="214">
        <f t="shared" si="12"/>
        <v>20284050</v>
      </c>
      <c r="AB76" s="225">
        <v>34400</v>
      </c>
      <c r="AC76" s="237">
        <v>43500</v>
      </c>
    </row>
    <row r="77" spans="1:32" s="24" customFormat="1" ht="30" customHeight="1">
      <c r="A77" s="224">
        <v>18</v>
      </c>
      <c r="B77" s="44" t="s">
        <v>47</v>
      </c>
      <c r="C77" s="96"/>
      <c r="D77" s="211"/>
      <c r="E77" s="96">
        <v>1222</v>
      </c>
      <c r="F77" s="211">
        <v>41061</v>
      </c>
      <c r="G77" s="45">
        <v>41640</v>
      </c>
      <c r="H77" s="45">
        <v>41640</v>
      </c>
      <c r="I77" s="212">
        <v>21</v>
      </c>
      <c r="J77" s="212">
        <v>21</v>
      </c>
      <c r="K77" s="46">
        <v>641.4</v>
      </c>
      <c r="L77" s="212">
        <v>12</v>
      </c>
      <c r="M77" s="212">
        <v>7</v>
      </c>
      <c r="N77" s="212">
        <v>5</v>
      </c>
      <c r="O77" s="213">
        <f t="shared" si="13"/>
        <v>430.3</v>
      </c>
      <c r="P77" s="213">
        <v>219.4</v>
      </c>
      <c r="Q77" s="213">
        <v>210.9</v>
      </c>
      <c r="R77" s="213"/>
      <c r="S77" s="213">
        <v>430.3</v>
      </c>
      <c r="T77" s="213"/>
      <c r="U77" s="214">
        <f>S77*AC77</f>
        <v>18718050</v>
      </c>
      <c r="V77" s="214">
        <v>0</v>
      </c>
      <c r="W77" s="214">
        <v>0</v>
      </c>
      <c r="X77" s="214">
        <v>0</v>
      </c>
      <c r="Y77" s="214">
        <v>0</v>
      </c>
      <c r="Z77" s="214">
        <v>0</v>
      </c>
      <c r="AA77" s="214">
        <f t="shared" si="12"/>
        <v>18718050</v>
      </c>
      <c r="AB77" s="225">
        <v>34400</v>
      </c>
      <c r="AC77" s="237">
        <v>43500</v>
      </c>
    </row>
    <row r="78" spans="1:32" s="24" customFormat="1" ht="32.25" customHeight="1">
      <c r="A78" s="236">
        <v>19</v>
      </c>
      <c r="B78" s="44" t="s">
        <v>289</v>
      </c>
      <c r="C78" s="96"/>
      <c r="D78" s="211"/>
      <c r="E78" s="96">
        <v>1221</v>
      </c>
      <c r="F78" s="211">
        <v>41061</v>
      </c>
      <c r="G78" s="45">
        <v>41640</v>
      </c>
      <c r="H78" s="45">
        <v>41640</v>
      </c>
      <c r="I78" s="212">
        <v>53</v>
      </c>
      <c r="J78" s="212">
        <v>53</v>
      </c>
      <c r="K78" s="46">
        <v>646.29999999999995</v>
      </c>
      <c r="L78" s="212">
        <v>27</v>
      </c>
      <c r="M78" s="212">
        <v>14</v>
      </c>
      <c r="N78" s="212">
        <v>13</v>
      </c>
      <c r="O78" s="213">
        <f t="shared" si="13"/>
        <v>646.9</v>
      </c>
      <c r="P78" s="213">
        <v>331.5</v>
      </c>
      <c r="Q78" s="213">
        <v>315.39999999999998</v>
      </c>
      <c r="R78" s="213"/>
      <c r="S78" s="213">
        <v>646.9</v>
      </c>
      <c r="T78" s="213"/>
      <c r="U78" s="214">
        <f>AC78*K78</f>
        <v>28114050</v>
      </c>
      <c r="V78" s="214">
        <v>0</v>
      </c>
      <c r="W78" s="214">
        <f>Y78+X78</f>
        <v>0</v>
      </c>
      <c r="X78" s="214">
        <v>0</v>
      </c>
      <c r="Y78" s="214">
        <v>0</v>
      </c>
      <c r="Z78" s="214">
        <v>0</v>
      </c>
      <c r="AA78" s="214">
        <f t="shared" si="12"/>
        <v>28114050</v>
      </c>
      <c r="AB78" s="225">
        <v>34400</v>
      </c>
      <c r="AC78" s="237">
        <v>43500</v>
      </c>
      <c r="AE78" s="24">
        <v>0.05</v>
      </c>
      <c r="AF78" s="24">
        <v>0.95</v>
      </c>
    </row>
    <row r="79" spans="1:32" ht="27.75" customHeight="1">
      <c r="A79" s="224">
        <v>20</v>
      </c>
      <c r="B79" s="44" t="s">
        <v>48</v>
      </c>
      <c r="C79" s="96"/>
      <c r="D79" s="211"/>
      <c r="E79" s="96">
        <v>1216</v>
      </c>
      <c r="F79" s="211">
        <v>41061</v>
      </c>
      <c r="G79" s="45">
        <v>41640</v>
      </c>
      <c r="H79" s="45">
        <v>41640</v>
      </c>
      <c r="I79" s="212">
        <v>25</v>
      </c>
      <c r="J79" s="212">
        <v>25</v>
      </c>
      <c r="K79" s="46">
        <v>469.1</v>
      </c>
      <c r="L79" s="212">
        <v>11</v>
      </c>
      <c r="M79" s="212">
        <v>9</v>
      </c>
      <c r="N79" s="212">
        <v>4</v>
      </c>
      <c r="O79" s="213">
        <f t="shared" si="13"/>
        <v>429.8</v>
      </c>
      <c r="P79" s="213">
        <v>268.10000000000002</v>
      </c>
      <c r="Q79" s="213">
        <v>161.69999999999999</v>
      </c>
      <c r="R79" s="213"/>
      <c r="S79" s="213">
        <v>429.8</v>
      </c>
      <c r="T79" s="213"/>
      <c r="U79" s="214">
        <f>S79*AC79</f>
        <v>18696300</v>
      </c>
      <c r="V79" s="214">
        <v>0</v>
      </c>
      <c r="W79" s="214">
        <v>0</v>
      </c>
      <c r="X79" s="214">
        <v>0</v>
      </c>
      <c r="Y79" s="214">
        <v>0</v>
      </c>
      <c r="Z79" s="214">
        <v>0</v>
      </c>
      <c r="AA79" s="214">
        <f t="shared" si="12"/>
        <v>18696300</v>
      </c>
      <c r="AB79" s="225">
        <v>34400</v>
      </c>
      <c r="AC79" s="237">
        <v>43500</v>
      </c>
      <c r="AD79" s="15"/>
    </row>
    <row r="80" spans="1:32" s="23" customFormat="1" ht="29.25" customHeight="1">
      <c r="A80" s="236">
        <v>21</v>
      </c>
      <c r="B80" s="44" t="s">
        <v>460</v>
      </c>
      <c r="C80" s="96"/>
      <c r="D80" s="211"/>
      <c r="E80" s="96">
        <v>152</v>
      </c>
      <c r="F80" s="211">
        <v>41303</v>
      </c>
      <c r="G80" s="45">
        <v>41640</v>
      </c>
      <c r="H80" s="45">
        <v>41640</v>
      </c>
      <c r="I80" s="212">
        <v>1</v>
      </c>
      <c r="J80" s="212">
        <v>1</v>
      </c>
      <c r="K80" s="46">
        <v>482.8</v>
      </c>
      <c r="L80" s="212">
        <v>1</v>
      </c>
      <c r="M80" s="212">
        <v>1</v>
      </c>
      <c r="N80" s="212">
        <v>0</v>
      </c>
      <c r="O80" s="213">
        <f t="shared" si="13"/>
        <v>42.1</v>
      </c>
      <c r="P80" s="213">
        <v>42.1</v>
      </c>
      <c r="Q80" s="213">
        <v>0</v>
      </c>
      <c r="R80" s="213"/>
      <c r="S80" s="213">
        <v>42.1</v>
      </c>
      <c r="T80" s="213"/>
      <c r="U80" s="214">
        <f t="shared" ref="U80:U87" si="14">S80*AC80</f>
        <v>1831350</v>
      </c>
      <c r="V80" s="214">
        <v>0</v>
      </c>
      <c r="W80" s="214">
        <v>0</v>
      </c>
      <c r="X80" s="214">
        <v>0</v>
      </c>
      <c r="Y80" s="214">
        <v>0</v>
      </c>
      <c r="Z80" s="214">
        <v>0</v>
      </c>
      <c r="AA80" s="214">
        <f t="shared" si="12"/>
        <v>1831350</v>
      </c>
      <c r="AB80" s="225">
        <v>34400</v>
      </c>
      <c r="AC80" s="237">
        <v>43500</v>
      </c>
    </row>
    <row r="81" spans="1:30" s="23" customFormat="1" ht="29.25" customHeight="1">
      <c r="A81" s="224">
        <v>22</v>
      </c>
      <c r="B81" s="44" t="s">
        <v>462</v>
      </c>
      <c r="C81" s="96" t="s">
        <v>36</v>
      </c>
      <c r="D81" s="211">
        <v>38733</v>
      </c>
      <c r="E81" s="96">
        <v>2505</v>
      </c>
      <c r="F81" s="211">
        <v>41206</v>
      </c>
      <c r="G81" s="45">
        <v>41640</v>
      </c>
      <c r="H81" s="45">
        <v>41640</v>
      </c>
      <c r="I81" s="212">
        <v>8</v>
      </c>
      <c r="J81" s="212">
        <v>8</v>
      </c>
      <c r="K81" s="46">
        <v>174.5</v>
      </c>
      <c r="L81" s="212">
        <v>5</v>
      </c>
      <c r="M81" s="212">
        <v>4</v>
      </c>
      <c r="N81" s="212">
        <v>1</v>
      </c>
      <c r="O81" s="213">
        <f t="shared" si="13"/>
        <v>174.5</v>
      </c>
      <c r="P81" s="213">
        <v>131.19999999999999</v>
      </c>
      <c r="Q81" s="213">
        <v>43.3</v>
      </c>
      <c r="R81" s="213">
        <v>0</v>
      </c>
      <c r="S81" s="213">
        <v>174.5</v>
      </c>
      <c r="T81" s="213">
        <v>0</v>
      </c>
      <c r="U81" s="214">
        <f t="shared" si="14"/>
        <v>7590750</v>
      </c>
      <c r="V81" s="214">
        <v>0</v>
      </c>
      <c r="W81" s="214">
        <v>0</v>
      </c>
      <c r="X81" s="214">
        <v>0</v>
      </c>
      <c r="Y81" s="214">
        <v>0</v>
      </c>
      <c r="Z81" s="214">
        <v>0</v>
      </c>
      <c r="AA81" s="214">
        <f t="shared" si="12"/>
        <v>7590750</v>
      </c>
      <c r="AB81" s="225">
        <v>34400</v>
      </c>
      <c r="AC81" s="237">
        <v>43500</v>
      </c>
    </row>
    <row r="82" spans="1:30" s="23" customFormat="1" ht="29.25" customHeight="1">
      <c r="A82" s="236">
        <v>23</v>
      </c>
      <c r="B82" s="44" t="s">
        <v>449</v>
      </c>
      <c r="C82" s="96"/>
      <c r="D82" s="211"/>
      <c r="E82" s="96">
        <v>955</v>
      </c>
      <c r="F82" s="211">
        <v>41040</v>
      </c>
      <c r="G82" s="45">
        <v>41640</v>
      </c>
      <c r="H82" s="45">
        <v>41640</v>
      </c>
      <c r="I82" s="212">
        <v>22</v>
      </c>
      <c r="J82" s="212">
        <v>22</v>
      </c>
      <c r="K82" s="46">
        <v>509.9</v>
      </c>
      <c r="L82" s="212">
        <v>10</v>
      </c>
      <c r="M82" s="212">
        <v>5</v>
      </c>
      <c r="N82" s="212">
        <v>5</v>
      </c>
      <c r="O82" s="213">
        <f t="shared" si="13"/>
        <v>331.7</v>
      </c>
      <c r="P82" s="213">
        <v>166.6</v>
      </c>
      <c r="Q82" s="213">
        <v>165.1</v>
      </c>
      <c r="R82" s="213"/>
      <c r="S82" s="213">
        <v>331.7</v>
      </c>
      <c r="T82" s="213"/>
      <c r="U82" s="214">
        <f t="shared" si="14"/>
        <v>14428950</v>
      </c>
      <c r="V82" s="214">
        <v>0</v>
      </c>
      <c r="W82" s="214">
        <v>0</v>
      </c>
      <c r="X82" s="214">
        <v>0</v>
      </c>
      <c r="Y82" s="214">
        <v>0</v>
      </c>
      <c r="Z82" s="214">
        <v>0</v>
      </c>
      <c r="AA82" s="214">
        <f t="shared" si="12"/>
        <v>14428950</v>
      </c>
      <c r="AB82" s="225">
        <v>34400</v>
      </c>
      <c r="AC82" s="237">
        <v>43500</v>
      </c>
    </row>
    <row r="83" spans="1:30" ht="35.25" customHeight="1">
      <c r="A83" s="224">
        <v>24</v>
      </c>
      <c r="B83" s="44" t="s">
        <v>461</v>
      </c>
      <c r="C83" s="96"/>
      <c r="D83" s="211"/>
      <c r="E83" s="96">
        <v>122</v>
      </c>
      <c r="F83" s="211">
        <v>41299</v>
      </c>
      <c r="G83" s="45">
        <v>41640</v>
      </c>
      <c r="H83" s="45">
        <v>41640</v>
      </c>
      <c r="I83" s="212">
        <v>24</v>
      </c>
      <c r="J83" s="212">
        <v>24</v>
      </c>
      <c r="K83" s="46">
        <v>493.7</v>
      </c>
      <c r="L83" s="212">
        <v>10</v>
      </c>
      <c r="M83" s="212">
        <v>4</v>
      </c>
      <c r="N83" s="212">
        <v>6</v>
      </c>
      <c r="O83" s="213">
        <f>P83+Q83</f>
        <v>371.4</v>
      </c>
      <c r="P83" s="213">
        <v>142.6</v>
      </c>
      <c r="Q83" s="213">
        <v>228.8</v>
      </c>
      <c r="R83" s="213"/>
      <c r="S83" s="213">
        <v>371.4</v>
      </c>
      <c r="T83" s="213"/>
      <c r="U83" s="214">
        <f>S83*AC83</f>
        <v>16155900</v>
      </c>
      <c r="V83" s="214">
        <v>0</v>
      </c>
      <c r="W83" s="214">
        <v>0</v>
      </c>
      <c r="X83" s="214">
        <v>0</v>
      </c>
      <c r="Y83" s="214">
        <v>0</v>
      </c>
      <c r="Z83" s="214">
        <v>0</v>
      </c>
      <c r="AA83" s="214">
        <f t="shared" si="12"/>
        <v>16155900</v>
      </c>
      <c r="AB83" s="225">
        <v>34400</v>
      </c>
      <c r="AC83" s="237">
        <v>43500</v>
      </c>
      <c r="AD83" s="15"/>
    </row>
    <row r="84" spans="1:30" ht="35.25" customHeight="1">
      <c r="A84" s="236">
        <v>25</v>
      </c>
      <c r="B84" s="44" t="s">
        <v>453</v>
      </c>
      <c r="C84" s="96"/>
      <c r="D84" s="211"/>
      <c r="E84" s="96">
        <v>2663</v>
      </c>
      <c r="F84" s="211">
        <v>41225</v>
      </c>
      <c r="G84" s="45">
        <v>42005</v>
      </c>
      <c r="H84" s="45">
        <v>42005</v>
      </c>
      <c r="I84" s="212">
        <v>26</v>
      </c>
      <c r="J84" s="212">
        <v>26</v>
      </c>
      <c r="K84" s="46">
        <v>505.1</v>
      </c>
      <c r="L84" s="212">
        <v>9</v>
      </c>
      <c r="M84" s="212">
        <v>6</v>
      </c>
      <c r="N84" s="212">
        <v>3</v>
      </c>
      <c r="O84" s="213">
        <v>505.1</v>
      </c>
      <c r="P84" s="213">
        <v>333.6</v>
      </c>
      <c r="Q84" s="213">
        <v>171.5</v>
      </c>
      <c r="R84" s="213"/>
      <c r="S84" s="213">
        <v>505.1</v>
      </c>
      <c r="T84" s="213"/>
      <c r="U84" s="214">
        <f t="shared" si="14"/>
        <v>21971850</v>
      </c>
      <c r="V84" s="214">
        <v>0</v>
      </c>
      <c r="W84" s="214">
        <v>0</v>
      </c>
      <c r="X84" s="214">
        <v>0</v>
      </c>
      <c r="Y84" s="214">
        <v>0</v>
      </c>
      <c r="Z84" s="214">
        <v>0</v>
      </c>
      <c r="AA84" s="214">
        <f t="shared" si="12"/>
        <v>21971850</v>
      </c>
      <c r="AB84" s="225">
        <v>34400</v>
      </c>
      <c r="AC84" s="237">
        <v>43500</v>
      </c>
      <c r="AD84" s="15"/>
    </row>
    <row r="85" spans="1:30" s="23" customFormat="1" ht="29.25" customHeight="1">
      <c r="A85" s="224">
        <v>26</v>
      </c>
      <c r="B85" s="44" t="s">
        <v>450</v>
      </c>
      <c r="C85" s="96"/>
      <c r="D85" s="211"/>
      <c r="E85" s="96">
        <v>2787</v>
      </c>
      <c r="F85" s="211">
        <v>40907</v>
      </c>
      <c r="G85" s="45">
        <v>41640</v>
      </c>
      <c r="H85" s="45">
        <v>41640</v>
      </c>
      <c r="I85" s="212">
        <v>0</v>
      </c>
      <c r="J85" s="212">
        <v>0</v>
      </c>
      <c r="K85" s="46">
        <v>784.1</v>
      </c>
      <c r="L85" s="212">
        <v>0</v>
      </c>
      <c r="M85" s="212">
        <v>0</v>
      </c>
      <c r="N85" s="212">
        <v>0</v>
      </c>
      <c r="O85" s="213">
        <v>0</v>
      </c>
      <c r="P85" s="213">
        <v>0</v>
      </c>
      <c r="Q85" s="246" t="s">
        <v>277</v>
      </c>
      <c r="R85" s="213"/>
      <c r="S85" s="213"/>
      <c r="T85" s="213"/>
      <c r="U85" s="214">
        <f t="shared" si="14"/>
        <v>0</v>
      </c>
      <c r="V85" s="214">
        <v>0</v>
      </c>
      <c r="W85" s="214">
        <v>0</v>
      </c>
      <c r="X85" s="214">
        <v>0</v>
      </c>
      <c r="Y85" s="214">
        <v>0</v>
      </c>
      <c r="Z85" s="214">
        <v>0</v>
      </c>
      <c r="AA85" s="214">
        <f t="shared" si="12"/>
        <v>0</v>
      </c>
      <c r="AB85" s="225">
        <v>34400</v>
      </c>
      <c r="AC85" s="237">
        <v>43500</v>
      </c>
    </row>
    <row r="86" spans="1:30" s="23" customFormat="1" ht="29.25" customHeight="1">
      <c r="A86" s="236">
        <v>27</v>
      </c>
      <c r="B86" s="44" t="s">
        <v>291</v>
      </c>
      <c r="C86" s="96"/>
      <c r="D86" s="211"/>
      <c r="E86" s="96">
        <v>837</v>
      </c>
      <c r="F86" s="211">
        <v>41026</v>
      </c>
      <c r="G86" s="45">
        <v>41640</v>
      </c>
      <c r="H86" s="45">
        <v>41640</v>
      </c>
      <c r="I86" s="212">
        <v>44</v>
      </c>
      <c r="J86" s="212">
        <v>44</v>
      </c>
      <c r="K86" s="46">
        <v>607.9</v>
      </c>
      <c r="L86" s="212">
        <v>14</v>
      </c>
      <c r="M86" s="212">
        <v>9</v>
      </c>
      <c r="N86" s="212">
        <v>8</v>
      </c>
      <c r="O86" s="213">
        <f>P86+Q86</f>
        <v>608.9</v>
      </c>
      <c r="P86" s="213">
        <v>273.8</v>
      </c>
      <c r="Q86" s="213">
        <v>335.1</v>
      </c>
      <c r="R86" s="213"/>
      <c r="S86" s="213">
        <v>608.9</v>
      </c>
      <c r="T86" s="213"/>
      <c r="U86" s="214">
        <f t="shared" si="14"/>
        <v>26487150</v>
      </c>
      <c r="V86" s="214">
        <f>T86*AD86</f>
        <v>0</v>
      </c>
      <c r="W86" s="214">
        <v>0</v>
      </c>
      <c r="X86" s="214">
        <v>0</v>
      </c>
      <c r="Y86" s="214">
        <v>0</v>
      </c>
      <c r="Z86" s="214">
        <v>0</v>
      </c>
      <c r="AA86" s="214">
        <f t="shared" si="12"/>
        <v>26487150</v>
      </c>
      <c r="AB86" s="225">
        <v>34400</v>
      </c>
      <c r="AC86" s="237">
        <v>43500</v>
      </c>
    </row>
    <row r="87" spans="1:30" s="23" customFormat="1" ht="29.25" customHeight="1">
      <c r="A87" s="224">
        <v>28</v>
      </c>
      <c r="B87" s="44" t="s">
        <v>293</v>
      </c>
      <c r="C87" s="96"/>
      <c r="D87" s="211"/>
      <c r="E87" s="96">
        <v>838</v>
      </c>
      <c r="F87" s="211">
        <v>41026</v>
      </c>
      <c r="G87" s="45">
        <v>41640</v>
      </c>
      <c r="H87" s="45">
        <v>41640</v>
      </c>
      <c r="I87" s="212">
        <v>16</v>
      </c>
      <c r="J87" s="212">
        <v>16</v>
      </c>
      <c r="K87" s="46">
        <v>456.1</v>
      </c>
      <c r="L87" s="212">
        <v>9</v>
      </c>
      <c r="M87" s="212">
        <v>7</v>
      </c>
      <c r="N87" s="212">
        <v>1</v>
      </c>
      <c r="O87" s="213">
        <f>P87+Q87</f>
        <v>349.9</v>
      </c>
      <c r="P87" s="213">
        <v>306.3</v>
      </c>
      <c r="Q87" s="213">
        <v>43.6</v>
      </c>
      <c r="R87" s="213"/>
      <c r="S87" s="213">
        <v>349.9</v>
      </c>
      <c r="T87" s="213"/>
      <c r="U87" s="214">
        <f t="shared" si="14"/>
        <v>15220650</v>
      </c>
      <c r="V87" s="214">
        <v>0</v>
      </c>
      <c r="W87" s="214">
        <v>0</v>
      </c>
      <c r="X87" s="214">
        <v>0</v>
      </c>
      <c r="Y87" s="214">
        <v>0</v>
      </c>
      <c r="Z87" s="214">
        <v>0</v>
      </c>
      <c r="AA87" s="214">
        <f t="shared" si="12"/>
        <v>15220650</v>
      </c>
      <c r="AB87" s="225">
        <v>34400</v>
      </c>
      <c r="AC87" s="237">
        <v>43500</v>
      </c>
    </row>
    <row r="88" spans="1:30" s="169" customFormat="1" ht="14">
      <c r="A88" s="450" t="s">
        <v>548</v>
      </c>
      <c r="B88" s="451"/>
      <c r="C88" s="451"/>
      <c r="D88" s="451"/>
      <c r="E88" s="451"/>
      <c r="F88" s="451"/>
      <c r="G88" s="451"/>
      <c r="H88" s="451"/>
      <c r="I88" s="247">
        <f t="shared" ref="I88:Q88" si="15">SUM(I60:I87)</f>
        <v>715</v>
      </c>
      <c r="J88" s="247">
        <f t="shared" si="15"/>
        <v>715</v>
      </c>
      <c r="K88" s="248">
        <f t="shared" si="15"/>
        <v>13951.1</v>
      </c>
      <c r="L88" s="233">
        <f t="shared" si="15"/>
        <v>335</v>
      </c>
      <c r="M88" s="247">
        <f t="shared" si="15"/>
        <v>178</v>
      </c>
      <c r="N88" s="247">
        <f t="shared" si="15"/>
        <v>175</v>
      </c>
      <c r="O88" s="235">
        <f t="shared" si="15"/>
        <v>11613.2</v>
      </c>
      <c r="P88" s="235">
        <f t="shared" si="15"/>
        <v>5807.7</v>
      </c>
      <c r="Q88" s="235">
        <f t="shared" si="15"/>
        <v>5805.5</v>
      </c>
      <c r="R88" s="235"/>
      <c r="S88" s="248">
        <f>SUM(S60:S87)</f>
        <v>11613.2</v>
      </c>
      <c r="T88" s="248"/>
      <c r="U88" s="248">
        <f>SUM(U60:U87)</f>
        <v>505152450</v>
      </c>
      <c r="V88" s="249">
        <f>SUM(V60:V87)</f>
        <v>0</v>
      </c>
      <c r="W88" s="235">
        <f>W60+W61+W62+W63+W64</f>
        <v>87934800</v>
      </c>
      <c r="X88" s="235">
        <f>SUM(X60:X87)</f>
        <v>0</v>
      </c>
      <c r="Y88" s="235">
        <f>SUM(Y60:Y87)</f>
        <v>0</v>
      </c>
      <c r="Z88" s="235">
        <f>SUM(Z60:Z87)</f>
        <v>0</v>
      </c>
      <c r="AA88" s="222">
        <f t="shared" si="12"/>
        <v>417217650</v>
      </c>
      <c r="AB88" s="235"/>
      <c r="AC88" s="248"/>
    </row>
    <row r="89" spans="1:30" ht="14">
      <c r="A89" s="250"/>
      <c r="B89" s="251"/>
      <c r="C89" s="251"/>
      <c r="D89" s="251"/>
      <c r="E89" s="209"/>
      <c r="F89" s="252"/>
      <c r="G89" s="253"/>
      <c r="H89" s="252"/>
      <c r="I89" s="253"/>
      <c r="J89" s="253"/>
      <c r="K89" s="254"/>
      <c r="L89" s="255"/>
      <c r="M89" s="253"/>
      <c r="N89" s="253"/>
      <c r="O89" s="253"/>
      <c r="P89" s="253"/>
      <c r="Q89" s="253"/>
      <c r="R89" s="253"/>
      <c r="S89" s="254"/>
      <c r="T89" s="254"/>
      <c r="U89" s="254"/>
      <c r="V89" s="256"/>
      <c r="W89" s="253"/>
      <c r="X89" s="253"/>
      <c r="Y89" s="253"/>
      <c r="Z89" s="253"/>
      <c r="AA89" s="253"/>
      <c r="AB89" s="253"/>
      <c r="AC89" s="254"/>
      <c r="AD89" s="15"/>
    </row>
    <row r="90" spans="1:30">
      <c r="A90" s="27"/>
      <c r="B90" s="28"/>
      <c r="C90" s="28"/>
      <c r="D90" s="28"/>
      <c r="E90" s="29"/>
      <c r="F90" s="30"/>
      <c r="G90" s="31"/>
      <c r="H90" s="30"/>
      <c r="I90" s="31"/>
      <c r="J90" s="31"/>
      <c r="K90" s="32"/>
      <c r="L90" s="33"/>
      <c r="M90" s="34"/>
      <c r="N90" s="34"/>
      <c r="O90" s="34"/>
      <c r="P90" s="34"/>
      <c r="Q90" s="34"/>
      <c r="R90" s="34"/>
      <c r="S90" s="32"/>
      <c r="T90" s="32"/>
      <c r="U90" s="32"/>
      <c r="V90" s="35"/>
      <c r="W90" s="34"/>
      <c r="X90" s="34"/>
      <c r="Y90" s="34"/>
      <c r="Z90" s="34"/>
      <c r="AA90" s="34"/>
      <c r="AB90" s="34"/>
      <c r="AC90" s="32"/>
      <c r="AD90" s="15"/>
    </row>
    <row r="91" spans="1:30">
      <c r="A91" s="27"/>
      <c r="B91" s="28"/>
      <c r="C91" s="28"/>
      <c r="D91" s="28"/>
      <c r="E91" s="29"/>
      <c r="F91" s="30"/>
      <c r="G91" s="31"/>
      <c r="H91" s="30"/>
      <c r="I91" s="31"/>
      <c r="J91" s="31"/>
      <c r="K91" s="32"/>
      <c r="L91" s="33"/>
      <c r="M91" s="34"/>
      <c r="N91" s="34"/>
      <c r="O91" s="34"/>
      <c r="P91" s="34"/>
      <c r="Q91" s="34"/>
      <c r="R91" s="34"/>
      <c r="S91" s="32"/>
      <c r="T91" s="32"/>
      <c r="U91" s="32"/>
      <c r="V91" s="35"/>
      <c r="W91" s="34"/>
      <c r="X91" s="34"/>
      <c r="Y91" s="34"/>
      <c r="Z91" s="34"/>
      <c r="AA91" s="34"/>
      <c r="AB91" s="34"/>
      <c r="AC91" s="32"/>
      <c r="AD91" s="15"/>
    </row>
    <row r="92" spans="1:30">
      <c r="A92" s="27"/>
      <c r="B92" s="28"/>
      <c r="C92" s="28"/>
      <c r="D92" s="28"/>
      <c r="E92" s="29"/>
      <c r="F92" s="30"/>
      <c r="G92" s="31"/>
      <c r="H92" s="30"/>
      <c r="I92" s="31"/>
      <c r="J92" s="31"/>
      <c r="K92" s="32"/>
      <c r="L92" s="33"/>
      <c r="M92" s="34"/>
      <c r="N92" s="34"/>
      <c r="O92" s="34"/>
      <c r="P92" s="34"/>
      <c r="Q92" s="34"/>
      <c r="R92" s="34"/>
      <c r="S92" s="32"/>
      <c r="T92" s="32"/>
      <c r="U92" s="32"/>
      <c r="V92" s="35"/>
      <c r="W92" s="34"/>
      <c r="X92" s="34"/>
      <c r="Y92" s="34"/>
      <c r="Z92" s="34"/>
      <c r="AA92" s="34"/>
      <c r="AB92" s="34"/>
      <c r="AC92" s="32"/>
      <c r="AD92" s="15"/>
    </row>
    <row r="93" spans="1:30">
      <c r="A93" s="27"/>
      <c r="B93" s="28"/>
      <c r="C93" s="28"/>
      <c r="D93" s="28"/>
      <c r="E93" s="29"/>
      <c r="F93" s="30"/>
      <c r="G93" s="31"/>
      <c r="H93" s="30"/>
      <c r="I93" s="31"/>
      <c r="J93" s="31"/>
      <c r="K93" s="32"/>
      <c r="L93" s="33"/>
      <c r="M93" s="179"/>
      <c r="N93" s="179"/>
      <c r="O93" s="179"/>
      <c r="P93" s="179"/>
      <c r="Q93" s="179"/>
      <c r="R93" s="179"/>
      <c r="S93" s="178"/>
      <c r="T93" s="178"/>
      <c r="U93" s="178"/>
      <c r="V93" s="177"/>
      <c r="W93" s="34"/>
      <c r="X93" s="34"/>
      <c r="Y93" s="34"/>
      <c r="Z93" s="34"/>
      <c r="AA93" s="34"/>
      <c r="AB93" s="34"/>
      <c r="AC93" s="32"/>
      <c r="AD93" s="15"/>
    </row>
    <row r="94" spans="1:30">
      <c r="A94" s="27"/>
      <c r="B94" s="28"/>
      <c r="C94" s="28"/>
      <c r="D94" s="28"/>
      <c r="E94" s="29"/>
      <c r="F94" s="30"/>
      <c r="G94" s="31"/>
      <c r="H94" s="30"/>
      <c r="I94" s="31"/>
      <c r="J94" s="31"/>
      <c r="K94" s="32"/>
      <c r="L94" s="33"/>
      <c r="M94" s="34"/>
      <c r="N94" s="34"/>
      <c r="O94" s="34"/>
      <c r="P94" s="34"/>
      <c r="Q94" s="34"/>
      <c r="R94" s="34"/>
      <c r="S94" s="32"/>
      <c r="T94" s="32"/>
      <c r="U94" s="32"/>
      <c r="V94" s="35"/>
      <c r="W94" s="34"/>
      <c r="X94" s="34"/>
      <c r="Y94" s="34"/>
      <c r="Z94" s="34"/>
      <c r="AA94" s="34"/>
      <c r="AB94" s="34"/>
      <c r="AC94" s="32"/>
      <c r="AD94" s="15"/>
    </row>
    <row r="95" spans="1:30">
      <c r="A95" s="27"/>
      <c r="B95" s="28"/>
      <c r="C95" s="28"/>
      <c r="D95" s="28"/>
      <c r="E95" s="29"/>
      <c r="F95" s="30"/>
      <c r="G95" s="31"/>
      <c r="H95" s="30"/>
      <c r="I95" s="31"/>
      <c r="J95" s="31"/>
      <c r="K95" s="32"/>
      <c r="L95" s="33"/>
      <c r="M95" s="34"/>
      <c r="N95" s="34"/>
      <c r="O95" s="34"/>
      <c r="P95" s="34"/>
      <c r="Q95" s="34"/>
      <c r="R95" s="34"/>
      <c r="S95" s="32"/>
      <c r="T95" s="32"/>
      <c r="U95" s="32"/>
      <c r="V95" s="35"/>
      <c r="W95" s="34"/>
      <c r="X95" s="34"/>
      <c r="Y95" s="34"/>
      <c r="Z95" s="34"/>
      <c r="AA95" s="34"/>
      <c r="AB95" s="34"/>
      <c r="AC95" s="32"/>
      <c r="AD95" s="15"/>
    </row>
    <row r="96" spans="1:30">
      <c r="A96" s="27"/>
      <c r="B96" s="28"/>
      <c r="C96" s="28"/>
      <c r="D96" s="28"/>
      <c r="E96" s="29"/>
      <c r="F96" s="30"/>
      <c r="G96" s="31"/>
      <c r="H96" s="30"/>
      <c r="I96" s="31"/>
      <c r="J96" s="31"/>
      <c r="K96" s="32"/>
      <c r="L96" s="33"/>
      <c r="M96" s="34"/>
      <c r="N96" s="34"/>
      <c r="O96" s="34"/>
      <c r="P96" s="34"/>
      <c r="Q96" s="34"/>
      <c r="R96" s="34"/>
      <c r="S96" s="32"/>
      <c r="T96" s="32"/>
      <c r="U96" s="32"/>
      <c r="V96" s="35"/>
      <c r="W96" s="34"/>
      <c r="X96" s="34"/>
      <c r="Y96" s="34"/>
      <c r="Z96" s="34"/>
      <c r="AA96" s="34"/>
      <c r="AB96" s="34"/>
      <c r="AC96" s="32"/>
      <c r="AD96" s="15"/>
    </row>
    <row r="97" spans="1:30">
      <c r="A97" s="27"/>
      <c r="B97" s="28"/>
      <c r="C97" s="28"/>
      <c r="D97" s="28"/>
      <c r="E97" s="29"/>
      <c r="F97" s="30"/>
      <c r="G97" s="31"/>
      <c r="H97" s="30"/>
      <c r="I97" s="31"/>
      <c r="J97" s="31"/>
      <c r="K97" s="32"/>
      <c r="L97" s="33"/>
      <c r="M97" s="34"/>
      <c r="N97" s="34"/>
      <c r="O97" s="34"/>
      <c r="P97" s="34"/>
      <c r="Q97" s="34"/>
      <c r="R97" s="34"/>
      <c r="S97" s="32"/>
      <c r="T97" s="32"/>
      <c r="U97" s="32"/>
      <c r="V97" s="35"/>
      <c r="W97" s="34"/>
      <c r="X97" s="34"/>
      <c r="Y97" s="34"/>
      <c r="Z97" s="34"/>
      <c r="AA97" s="34"/>
      <c r="AB97" s="34"/>
      <c r="AC97" s="32"/>
      <c r="AD97" s="15"/>
    </row>
    <row r="98" spans="1:30">
      <c r="A98" s="27"/>
      <c r="B98" s="28"/>
      <c r="C98" s="28"/>
      <c r="D98" s="28"/>
      <c r="E98" s="29"/>
      <c r="F98" s="30"/>
      <c r="G98" s="31"/>
      <c r="H98" s="30"/>
      <c r="I98" s="31"/>
      <c r="J98" s="31"/>
      <c r="K98" s="32"/>
      <c r="L98" s="33"/>
      <c r="M98" s="34"/>
      <c r="N98" s="34"/>
      <c r="O98" s="34"/>
      <c r="P98" s="34"/>
      <c r="Q98" s="34"/>
      <c r="R98" s="34"/>
      <c r="S98" s="32"/>
      <c r="T98" s="32"/>
      <c r="U98" s="32"/>
      <c r="V98" s="35"/>
      <c r="W98" s="34"/>
      <c r="X98" s="34"/>
      <c r="Y98" s="34"/>
      <c r="Z98" s="34"/>
      <c r="AA98" s="34"/>
      <c r="AB98" s="34"/>
      <c r="AC98" s="32"/>
      <c r="AD98" s="15"/>
    </row>
    <row r="99" spans="1:30">
      <c r="A99" s="27"/>
      <c r="B99" s="28"/>
      <c r="C99" s="28"/>
      <c r="D99" s="28"/>
      <c r="E99" s="29"/>
      <c r="F99" s="30"/>
      <c r="G99" s="31"/>
      <c r="H99" s="30"/>
      <c r="I99" s="31"/>
      <c r="J99" s="31"/>
      <c r="K99" s="32"/>
      <c r="L99" s="33"/>
      <c r="M99" s="34"/>
      <c r="N99" s="34"/>
      <c r="O99" s="34"/>
      <c r="P99" s="34"/>
      <c r="Q99" s="34"/>
      <c r="R99" s="34"/>
      <c r="S99" s="32"/>
      <c r="T99" s="32"/>
      <c r="U99" s="32"/>
      <c r="V99" s="35"/>
      <c r="W99" s="34"/>
      <c r="X99" s="34"/>
      <c r="Y99" s="34"/>
      <c r="Z99" s="34"/>
      <c r="AA99" s="34"/>
      <c r="AB99" s="34"/>
      <c r="AC99" s="32"/>
      <c r="AD99" s="15"/>
    </row>
    <row r="100" spans="1:30">
      <c r="A100" s="27"/>
      <c r="B100" s="28"/>
      <c r="C100" s="28"/>
      <c r="D100" s="28"/>
      <c r="E100" s="29"/>
      <c r="F100" s="30"/>
      <c r="G100" s="31"/>
      <c r="H100" s="30"/>
      <c r="I100" s="31"/>
      <c r="J100" s="31"/>
      <c r="K100" s="32"/>
      <c r="L100" s="33"/>
      <c r="M100" s="34"/>
      <c r="N100" s="34"/>
      <c r="O100" s="34"/>
      <c r="P100" s="34"/>
      <c r="Q100" s="34"/>
      <c r="R100" s="34"/>
      <c r="S100" s="32"/>
      <c r="T100" s="32"/>
      <c r="U100" s="32"/>
      <c r="V100" s="35"/>
      <c r="W100" s="34"/>
      <c r="X100" s="34"/>
      <c r="Y100" s="34"/>
      <c r="Z100" s="34"/>
      <c r="AA100" s="34"/>
      <c r="AB100" s="34"/>
      <c r="AC100" s="32"/>
      <c r="AD100" s="15"/>
    </row>
    <row r="101" spans="1:30">
      <c r="A101" s="27"/>
      <c r="B101" s="28"/>
      <c r="C101" s="28"/>
      <c r="D101" s="28"/>
      <c r="E101" s="29"/>
      <c r="F101" s="30"/>
      <c r="G101" s="31"/>
      <c r="H101" s="30"/>
      <c r="I101" s="31"/>
      <c r="J101" s="31"/>
      <c r="K101" s="32"/>
      <c r="L101" s="33"/>
      <c r="M101" s="34"/>
      <c r="N101" s="34"/>
      <c r="O101" s="34"/>
      <c r="P101" s="34"/>
      <c r="Q101" s="34"/>
      <c r="R101" s="34"/>
      <c r="S101" s="32"/>
      <c r="T101" s="32"/>
      <c r="U101" s="32"/>
      <c r="V101" s="35"/>
      <c r="W101" s="34"/>
      <c r="X101" s="34"/>
      <c r="Y101" s="34"/>
      <c r="Z101" s="34"/>
      <c r="AA101" s="34"/>
      <c r="AB101" s="34"/>
      <c r="AC101" s="32"/>
      <c r="AD101" s="15"/>
    </row>
    <row r="102" spans="1:30">
      <c r="A102" s="27"/>
      <c r="B102" s="28"/>
      <c r="C102" s="28"/>
      <c r="D102" s="28"/>
      <c r="E102" s="29"/>
      <c r="F102" s="30"/>
      <c r="G102" s="31"/>
      <c r="H102" s="30"/>
      <c r="I102" s="31"/>
      <c r="J102" s="31"/>
      <c r="K102" s="32"/>
      <c r="L102" s="33"/>
      <c r="M102" s="34"/>
      <c r="N102" s="34"/>
      <c r="O102" s="34"/>
      <c r="P102" s="34"/>
      <c r="Q102" s="34"/>
      <c r="R102" s="34"/>
      <c r="S102" s="32"/>
      <c r="T102" s="32"/>
      <c r="U102" s="32"/>
      <c r="V102" s="35"/>
      <c r="W102" s="34"/>
      <c r="X102" s="34"/>
      <c r="Y102" s="34"/>
      <c r="Z102" s="34"/>
      <c r="AA102" s="34"/>
      <c r="AB102" s="34"/>
      <c r="AC102" s="32"/>
      <c r="AD102" s="15"/>
    </row>
    <row r="103" spans="1:30">
      <c r="A103" s="27"/>
      <c r="B103" s="28"/>
      <c r="C103" s="28"/>
      <c r="D103" s="28"/>
      <c r="E103" s="29"/>
      <c r="F103" s="30"/>
      <c r="G103" s="31"/>
      <c r="H103" s="30"/>
      <c r="I103" s="31"/>
      <c r="J103" s="31"/>
      <c r="K103" s="32"/>
      <c r="L103" s="33"/>
      <c r="M103" s="34"/>
      <c r="N103" s="34"/>
      <c r="O103" s="34"/>
      <c r="P103" s="34"/>
      <c r="Q103" s="34"/>
      <c r="R103" s="34"/>
      <c r="S103" s="32"/>
      <c r="T103" s="32"/>
      <c r="U103" s="32"/>
      <c r="V103" s="35"/>
      <c r="W103" s="34"/>
      <c r="X103" s="34"/>
      <c r="Y103" s="34"/>
      <c r="Z103" s="34"/>
      <c r="AA103" s="34"/>
      <c r="AB103" s="34"/>
      <c r="AC103" s="32"/>
      <c r="AD103" s="15"/>
    </row>
    <row r="104" spans="1:30">
      <c r="A104" s="27"/>
      <c r="B104" s="28"/>
      <c r="C104" s="28"/>
      <c r="D104" s="28"/>
      <c r="E104" s="29"/>
      <c r="F104" s="30"/>
      <c r="G104" s="31"/>
      <c r="H104" s="30"/>
      <c r="I104" s="31"/>
      <c r="J104" s="31"/>
      <c r="K104" s="32"/>
      <c r="L104" s="33"/>
      <c r="M104" s="34"/>
      <c r="N104" s="34"/>
      <c r="O104" s="34"/>
      <c r="P104" s="34"/>
      <c r="Q104" s="34"/>
      <c r="R104" s="34"/>
      <c r="S104" s="32"/>
      <c r="T104" s="32"/>
      <c r="U104" s="32"/>
      <c r="V104" s="35"/>
      <c r="W104" s="34"/>
      <c r="X104" s="34"/>
      <c r="Y104" s="34"/>
      <c r="Z104" s="34"/>
      <c r="AA104" s="34"/>
      <c r="AB104" s="34"/>
      <c r="AC104" s="32"/>
      <c r="AD104" s="15"/>
    </row>
    <row r="105" spans="1:30">
      <c r="A105" s="27"/>
      <c r="B105" s="28"/>
      <c r="C105" s="28"/>
      <c r="D105" s="28"/>
      <c r="E105" s="29"/>
      <c r="F105" s="30"/>
      <c r="G105" s="31"/>
      <c r="H105" s="30"/>
      <c r="I105" s="31"/>
      <c r="J105" s="31"/>
      <c r="K105" s="32"/>
      <c r="L105" s="33"/>
      <c r="M105" s="34"/>
      <c r="N105" s="34"/>
      <c r="O105" s="34"/>
      <c r="P105" s="34"/>
      <c r="Q105" s="34"/>
      <c r="R105" s="34"/>
      <c r="S105" s="32"/>
      <c r="T105" s="32"/>
      <c r="U105" s="32"/>
      <c r="V105" s="35"/>
      <c r="W105" s="34"/>
      <c r="X105" s="34"/>
      <c r="Y105" s="34"/>
      <c r="Z105" s="34"/>
      <c r="AA105" s="34"/>
      <c r="AB105" s="34"/>
      <c r="AC105" s="32"/>
      <c r="AD105" s="15"/>
    </row>
    <row r="106" spans="1:30">
      <c r="A106" s="27"/>
      <c r="B106" s="28"/>
      <c r="C106" s="28"/>
      <c r="D106" s="28"/>
      <c r="E106" s="29"/>
      <c r="F106" s="30"/>
      <c r="G106" s="31"/>
      <c r="H106" s="30"/>
      <c r="I106" s="31"/>
      <c r="J106" s="31"/>
      <c r="K106" s="32"/>
      <c r="L106" s="33"/>
      <c r="M106" s="34"/>
      <c r="N106" s="34"/>
      <c r="O106" s="34"/>
      <c r="P106" s="34"/>
      <c r="Q106" s="34"/>
      <c r="R106" s="34"/>
      <c r="S106" s="32"/>
      <c r="T106" s="32"/>
      <c r="U106" s="32"/>
      <c r="V106" s="35"/>
      <c r="W106" s="34"/>
      <c r="X106" s="34"/>
      <c r="Y106" s="34"/>
      <c r="Z106" s="34"/>
      <c r="AA106" s="34"/>
      <c r="AB106" s="34"/>
      <c r="AC106" s="32"/>
      <c r="AD106" s="15"/>
    </row>
    <row r="107" spans="1:30">
      <c r="A107" s="27"/>
      <c r="B107" s="28"/>
      <c r="C107" s="28"/>
      <c r="D107" s="28"/>
      <c r="E107" s="29"/>
      <c r="F107" s="30"/>
      <c r="G107" s="31"/>
      <c r="H107" s="30"/>
      <c r="I107" s="31"/>
      <c r="J107" s="31"/>
      <c r="K107" s="32"/>
      <c r="L107" s="33"/>
      <c r="M107" s="34"/>
      <c r="N107" s="34"/>
      <c r="O107" s="34"/>
      <c r="P107" s="34"/>
      <c r="Q107" s="34"/>
      <c r="R107" s="34"/>
      <c r="S107" s="32"/>
      <c r="T107" s="32"/>
      <c r="U107" s="32"/>
      <c r="V107" s="35"/>
      <c r="W107" s="34"/>
      <c r="X107" s="34"/>
      <c r="Y107" s="34"/>
      <c r="Z107" s="34"/>
      <c r="AA107" s="34"/>
      <c r="AB107" s="34"/>
      <c r="AC107" s="32"/>
      <c r="AD107" s="15"/>
    </row>
    <row r="108" spans="1:30">
      <c r="A108" s="27"/>
      <c r="B108" s="28"/>
      <c r="C108" s="28"/>
      <c r="D108" s="28"/>
      <c r="E108" s="29"/>
      <c r="F108" s="30"/>
      <c r="G108" s="31"/>
      <c r="H108" s="30"/>
      <c r="I108" s="31"/>
      <c r="J108" s="31"/>
      <c r="K108" s="32"/>
      <c r="L108" s="33"/>
      <c r="M108" s="34"/>
      <c r="N108" s="34"/>
      <c r="O108" s="34"/>
      <c r="P108" s="34"/>
      <c r="Q108" s="34"/>
      <c r="R108" s="34"/>
      <c r="S108" s="32"/>
      <c r="T108" s="32"/>
      <c r="U108" s="32"/>
      <c r="V108" s="35"/>
      <c r="W108" s="34"/>
      <c r="X108" s="34"/>
      <c r="Y108" s="34"/>
      <c r="Z108" s="34"/>
      <c r="AA108" s="34"/>
      <c r="AB108" s="34"/>
      <c r="AC108" s="32"/>
      <c r="AD108" s="15"/>
    </row>
    <row r="109" spans="1:30">
      <c r="A109" s="27"/>
      <c r="B109" s="28"/>
      <c r="C109" s="28"/>
      <c r="D109" s="28"/>
      <c r="E109" s="29"/>
      <c r="F109" s="30"/>
      <c r="G109" s="31"/>
      <c r="H109" s="30"/>
      <c r="I109" s="31"/>
      <c r="J109" s="31"/>
      <c r="K109" s="32"/>
      <c r="L109" s="33"/>
      <c r="M109" s="34"/>
      <c r="N109" s="34"/>
      <c r="O109" s="34"/>
      <c r="P109" s="34"/>
      <c r="Q109" s="34"/>
      <c r="R109" s="34"/>
      <c r="S109" s="32"/>
      <c r="T109" s="32"/>
      <c r="U109" s="32"/>
      <c r="V109" s="35"/>
      <c r="W109" s="34"/>
      <c r="X109" s="34"/>
      <c r="Y109" s="34"/>
      <c r="Z109" s="34"/>
      <c r="AA109" s="34"/>
      <c r="AB109" s="34"/>
      <c r="AC109" s="32"/>
      <c r="AD109" s="15"/>
    </row>
    <row r="110" spans="1:30">
      <c r="A110" s="27"/>
      <c r="B110" s="28"/>
      <c r="C110" s="28"/>
      <c r="D110" s="28"/>
      <c r="E110" s="29"/>
      <c r="F110" s="30"/>
      <c r="G110" s="31"/>
      <c r="H110" s="30"/>
      <c r="I110" s="31"/>
      <c r="J110" s="31"/>
      <c r="K110" s="32"/>
      <c r="L110" s="33"/>
      <c r="M110" s="34"/>
      <c r="N110" s="34"/>
      <c r="O110" s="34"/>
      <c r="P110" s="34"/>
      <c r="Q110" s="34"/>
      <c r="R110" s="34"/>
      <c r="S110" s="32"/>
      <c r="T110" s="32"/>
      <c r="U110" s="32"/>
      <c r="V110" s="35"/>
      <c r="W110" s="34"/>
      <c r="X110" s="34"/>
      <c r="Y110" s="34"/>
      <c r="Z110" s="34"/>
      <c r="AA110" s="34"/>
      <c r="AB110" s="34"/>
      <c r="AC110" s="32"/>
      <c r="AD110" s="15"/>
    </row>
    <row r="111" spans="1:30">
      <c r="A111" s="27"/>
      <c r="B111" s="28"/>
      <c r="C111" s="28"/>
      <c r="D111" s="28"/>
      <c r="E111" s="29"/>
      <c r="F111" s="30"/>
      <c r="G111" s="31"/>
      <c r="H111" s="30"/>
      <c r="I111" s="31"/>
      <c r="J111" s="31"/>
      <c r="K111" s="32"/>
      <c r="L111" s="33"/>
      <c r="M111" s="34"/>
      <c r="N111" s="34"/>
      <c r="O111" s="34"/>
      <c r="P111" s="34"/>
      <c r="Q111" s="34"/>
      <c r="R111" s="34"/>
      <c r="S111" s="32"/>
      <c r="T111" s="32"/>
      <c r="U111" s="32"/>
      <c r="V111" s="35"/>
      <c r="W111" s="34"/>
      <c r="X111" s="34"/>
      <c r="Y111" s="34"/>
      <c r="Z111" s="34"/>
      <c r="AA111" s="34"/>
      <c r="AB111" s="34"/>
      <c r="AC111" s="32"/>
      <c r="AD111" s="15"/>
    </row>
    <row r="112" spans="1:30">
      <c r="A112" s="27"/>
      <c r="B112" s="28"/>
      <c r="C112" s="28"/>
      <c r="D112" s="28"/>
      <c r="E112" s="29"/>
      <c r="F112" s="30"/>
      <c r="G112" s="31"/>
      <c r="H112" s="30"/>
      <c r="I112" s="31"/>
      <c r="J112" s="31"/>
      <c r="K112" s="32"/>
      <c r="L112" s="33"/>
      <c r="M112" s="34"/>
      <c r="N112" s="34"/>
      <c r="O112" s="34"/>
      <c r="P112" s="34"/>
      <c r="Q112" s="34"/>
      <c r="R112" s="34"/>
      <c r="S112" s="32"/>
      <c r="T112" s="32"/>
      <c r="U112" s="32"/>
      <c r="V112" s="35"/>
      <c r="W112" s="34"/>
      <c r="X112" s="34"/>
      <c r="Y112" s="34"/>
      <c r="Z112" s="34"/>
      <c r="AA112" s="34"/>
      <c r="AB112" s="34"/>
      <c r="AC112" s="32"/>
      <c r="AD112" s="15"/>
    </row>
    <row r="113" spans="1:30">
      <c r="A113" s="27"/>
      <c r="B113" s="28"/>
      <c r="C113" s="28"/>
      <c r="D113" s="28"/>
      <c r="E113" s="29"/>
      <c r="F113" s="30"/>
      <c r="G113" s="31"/>
      <c r="H113" s="30"/>
      <c r="I113" s="31"/>
      <c r="J113" s="31"/>
      <c r="K113" s="32"/>
      <c r="L113" s="33"/>
      <c r="M113" s="34"/>
      <c r="N113" s="34"/>
      <c r="O113" s="34"/>
      <c r="P113" s="34"/>
      <c r="Q113" s="34"/>
      <c r="R113" s="34"/>
      <c r="S113" s="32"/>
      <c r="T113" s="32"/>
      <c r="U113" s="32"/>
      <c r="V113" s="35"/>
      <c r="W113" s="34"/>
      <c r="X113" s="34"/>
      <c r="Y113" s="34"/>
      <c r="Z113" s="34"/>
      <c r="AA113" s="34"/>
      <c r="AB113" s="34"/>
      <c r="AC113" s="32"/>
      <c r="AD113" s="15"/>
    </row>
    <row r="114" spans="1:30">
      <c r="A114" s="27"/>
      <c r="B114" s="28"/>
      <c r="C114" s="28"/>
      <c r="D114" s="28"/>
      <c r="E114" s="29"/>
      <c r="F114" s="30"/>
      <c r="G114" s="31"/>
      <c r="H114" s="30"/>
      <c r="I114" s="31"/>
      <c r="J114" s="31"/>
      <c r="K114" s="32"/>
      <c r="L114" s="33"/>
      <c r="M114" s="34"/>
      <c r="N114" s="34"/>
      <c r="O114" s="34"/>
      <c r="P114" s="34"/>
      <c r="Q114" s="34"/>
      <c r="R114" s="34"/>
      <c r="S114" s="32"/>
      <c r="T114" s="32"/>
      <c r="U114" s="32"/>
      <c r="V114" s="35"/>
      <c r="W114" s="34"/>
      <c r="X114" s="34"/>
      <c r="Y114" s="34"/>
      <c r="Z114" s="34"/>
      <c r="AA114" s="34"/>
      <c r="AB114" s="34"/>
      <c r="AC114" s="32"/>
      <c r="AD114" s="15"/>
    </row>
    <row r="115" spans="1:30">
      <c r="A115" s="27"/>
      <c r="B115" s="28"/>
      <c r="C115" s="28"/>
      <c r="D115" s="28"/>
      <c r="E115" s="29"/>
      <c r="F115" s="30"/>
      <c r="G115" s="31"/>
      <c r="H115" s="30"/>
      <c r="I115" s="31"/>
      <c r="J115" s="31"/>
      <c r="K115" s="32"/>
      <c r="L115" s="33"/>
      <c r="M115" s="34"/>
      <c r="N115" s="34"/>
      <c r="O115" s="34"/>
      <c r="P115" s="34"/>
      <c r="Q115" s="34"/>
      <c r="R115" s="34"/>
      <c r="S115" s="32"/>
      <c r="T115" s="32"/>
      <c r="U115" s="32"/>
      <c r="V115" s="35"/>
      <c r="W115" s="34"/>
      <c r="X115" s="34"/>
      <c r="Y115" s="34"/>
      <c r="Z115" s="34"/>
      <c r="AA115" s="34"/>
      <c r="AB115" s="34"/>
      <c r="AC115" s="32"/>
      <c r="AD115" s="15"/>
    </row>
    <row r="116" spans="1:30">
      <c r="A116" s="27"/>
      <c r="B116" s="28"/>
      <c r="C116" s="28"/>
      <c r="D116" s="28"/>
      <c r="E116" s="29"/>
      <c r="F116" s="30"/>
      <c r="G116" s="31"/>
      <c r="H116" s="30"/>
      <c r="I116" s="31"/>
      <c r="J116" s="31"/>
      <c r="K116" s="32"/>
      <c r="L116" s="33"/>
      <c r="M116" s="34"/>
      <c r="N116" s="34"/>
      <c r="O116" s="34"/>
      <c r="P116" s="34"/>
      <c r="Q116" s="34"/>
      <c r="R116" s="34"/>
      <c r="S116" s="32"/>
      <c r="T116" s="32"/>
      <c r="U116" s="32"/>
      <c r="V116" s="35"/>
      <c r="W116" s="34"/>
      <c r="X116" s="34"/>
      <c r="Y116" s="34"/>
      <c r="Z116" s="34"/>
      <c r="AA116" s="34"/>
      <c r="AB116" s="34"/>
      <c r="AC116" s="32"/>
      <c r="AD116" s="15"/>
    </row>
    <row r="117" spans="1:30">
      <c r="A117" s="27"/>
      <c r="B117" s="28"/>
      <c r="C117" s="28"/>
      <c r="D117" s="28"/>
      <c r="E117" s="29"/>
      <c r="F117" s="30"/>
      <c r="G117" s="31"/>
      <c r="H117" s="30"/>
      <c r="I117" s="31"/>
      <c r="J117" s="31"/>
      <c r="K117" s="32"/>
      <c r="L117" s="33"/>
      <c r="M117" s="34"/>
      <c r="N117" s="34"/>
      <c r="O117" s="34"/>
      <c r="P117" s="34"/>
      <c r="Q117" s="34"/>
      <c r="R117" s="34"/>
      <c r="S117" s="32"/>
      <c r="T117" s="32"/>
      <c r="U117" s="32"/>
      <c r="V117" s="35"/>
      <c r="W117" s="34"/>
      <c r="X117" s="34"/>
      <c r="Y117" s="34"/>
      <c r="Z117" s="34"/>
      <c r="AA117" s="34"/>
      <c r="AB117" s="34"/>
      <c r="AC117" s="32"/>
      <c r="AD117" s="15"/>
    </row>
    <row r="118" spans="1:30">
      <c r="A118" s="27"/>
      <c r="B118" s="28"/>
      <c r="C118" s="28"/>
      <c r="D118" s="28"/>
      <c r="E118" s="29"/>
      <c r="F118" s="30"/>
      <c r="G118" s="31"/>
      <c r="H118" s="30"/>
      <c r="I118" s="31"/>
      <c r="J118" s="31"/>
      <c r="K118" s="32"/>
      <c r="L118" s="33"/>
      <c r="M118" s="34"/>
      <c r="N118" s="34"/>
      <c r="O118" s="34"/>
      <c r="P118" s="34"/>
      <c r="Q118" s="34"/>
      <c r="R118" s="34"/>
      <c r="S118" s="32"/>
      <c r="T118" s="32"/>
      <c r="U118" s="32"/>
      <c r="V118" s="35"/>
      <c r="W118" s="34"/>
      <c r="X118" s="34"/>
      <c r="Y118" s="34"/>
      <c r="Z118" s="34"/>
      <c r="AA118" s="34"/>
      <c r="AB118" s="34"/>
      <c r="AC118" s="32"/>
      <c r="AD118" s="15"/>
    </row>
    <row r="119" spans="1:30">
      <c r="A119" s="27"/>
      <c r="B119" s="28"/>
      <c r="C119" s="28"/>
      <c r="D119" s="28"/>
      <c r="E119" s="29"/>
      <c r="F119" s="30"/>
      <c r="G119" s="31"/>
      <c r="H119" s="30"/>
      <c r="I119" s="31"/>
      <c r="J119" s="31"/>
      <c r="K119" s="32"/>
      <c r="L119" s="33"/>
      <c r="M119" s="34"/>
      <c r="N119" s="34"/>
      <c r="O119" s="34"/>
      <c r="P119" s="34"/>
      <c r="Q119" s="34"/>
      <c r="R119" s="34"/>
      <c r="S119" s="32"/>
      <c r="T119" s="32"/>
      <c r="U119" s="32"/>
      <c r="V119" s="35"/>
      <c r="W119" s="34"/>
      <c r="X119" s="34"/>
      <c r="Y119" s="34"/>
      <c r="Z119" s="34"/>
      <c r="AA119" s="34"/>
      <c r="AB119" s="34"/>
      <c r="AC119" s="32"/>
      <c r="AD119" s="15"/>
    </row>
    <row r="120" spans="1:30">
      <c r="A120" s="27"/>
      <c r="B120" s="28"/>
      <c r="C120" s="28"/>
      <c r="D120" s="28"/>
      <c r="E120" s="29"/>
      <c r="F120" s="30"/>
      <c r="G120" s="31"/>
      <c r="H120" s="30"/>
      <c r="I120" s="31"/>
      <c r="J120" s="31"/>
      <c r="K120" s="32"/>
      <c r="L120" s="33"/>
      <c r="M120" s="34"/>
      <c r="N120" s="34"/>
      <c r="O120" s="34"/>
      <c r="P120" s="34"/>
      <c r="Q120" s="34"/>
      <c r="R120" s="34"/>
      <c r="S120" s="32"/>
      <c r="T120" s="32"/>
      <c r="U120" s="32"/>
      <c r="V120" s="35"/>
      <c r="W120" s="34"/>
      <c r="X120" s="34"/>
      <c r="Y120" s="34"/>
      <c r="Z120" s="34"/>
      <c r="AA120" s="34"/>
      <c r="AB120" s="34"/>
      <c r="AC120" s="32"/>
      <c r="AD120" s="15"/>
    </row>
    <row r="121" spans="1:30">
      <c r="A121" s="27"/>
      <c r="B121" s="28"/>
      <c r="C121" s="28"/>
      <c r="D121" s="28"/>
      <c r="E121" s="29"/>
      <c r="F121" s="30"/>
      <c r="G121" s="31"/>
      <c r="H121" s="30"/>
      <c r="I121" s="31"/>
      <c r="J121" s="31"/>
      <c r="K121" s="32"/>
      <c r="L121" s="33"/>
      <c r="M121" s="34"/>
      <c r="N121" s="34"/>
      <c r="O121" s="34"/>
      <c r="P121" s="34"/>
      <c r="Q121" s="34"/>
      <c r="R121" s="34"/>
      <c r="S121" s="32"/>
      <c r="T121" s="32"/>
      <c r="U121" s="32"/>
      <c r="V121" s="35"/>
      <c r="W121" s="34"/>
      <c r="X121" s="34"/>
      <c r="Y121" s="34"/>
      <c r="Z121" s="34"/>
      <c r="AA121" s="34"/>
      <c r="AB121" s="34"/>
      <c r="AC121" s="32"/>
      <c r="AD121" s="15"/>
    </row>
    <row r="122" spans="1:30">
      <c r="A122" s="27"/>
      <c r="B122" s="28"/>
      <c r="C122" s="28"/>
      <c r="D122" s="28"/>
      <c r="E122" s="29"/>
      <c r="F122" s="30"/>
      <c r="G122" s="31"/>
      <c r="H122" s="30"/>
      <c r="I122" s="31"/>
      <c r="J122" s="31"/>
      <c r="K122" s="32"/>
      <c r="L122" s="33"/>
      <c r="M122" s="34"/>
      <c r="N122" s="34"/>
      <c r="O122" s="34"/>
      <c r="P122" s="34"/>
      <c r="Q122" s="34"/>
      <c r="R122" s="34"/>
      <c r="S122" s="32"/>
      <c r="T122" s="32"/>
      <c r="U122" s="32"/>
      <c r="V122" s="35"/>
      <c r="W122" s="34"/>
      <c r="X122" s="34"/>
      <c r="Y122" s="34"/>
      <c r="Z122" s="34"/>
      <c r="AA122" s="34"/>
      <c r="AB122" s="34"/>
      <c r="AC122" s="32"/>
      <c r="AD122" s="15"/>
    </row>
    <row r="123" spans="1:30">
      <c r="A123" s="27"/>
      <c r="B123" s="28"/>
      <c r="C123" s="28"/>
      <c r="D123" s="28"/>
      <c r="E123" s="29"/>
      <c r="F123" s="30"/>
      <c r="G123" s="31"/>
      <c r="H123" s="30"/>
      <c r="I123" s="31"/>
      <c r="J123" s="31"/>
      <c r="K123" s="32"/>
      <c r="L123" s="33"/>
      <c r="M123" s="34"/>
      <c r="N123" s="34"/>
      <c r="O123" s="34"/>
      <c r="P123" s="34"/>
      <c r="Q123" s="34"/>
      <c r="R123" s="34"/>
      <c r="S123" s="32"/>
      <c r="T123" s="32"/>
      <c r="U123" s="32"/>
      <c r="V123" s="35"/>
      <c r="W123" s="34"/>
      <c r="X123" s="34"/>
      <c r="Y123" s="34"/>
      <c r="Z123" s="34"/>
      <c r="AA123" s="34"/>
      <c r="AB123" s="34"/>
      <c r="AC123" s="32"/>
      <c r="AD123" s="15"/>
    </row>
    <row r="124" spans="1:30">
      <c r="A124" s="27"/>
      <c r="B124" s="28"/>
      <c r="C124" s="28"/>
      <c r="D124" s="28"/>
      <c r="E124" s="29"/>
      <c r="F124" s="30"/>
      <c r="G124" s="31"/>
      <c r="H124" s="30"/>
      <c r="I124" s="31"/>
      <c r="J124" s="31"/>
      <c r="K124" s="32"/>
      <c r="L124" s="33"/>
      <c r="M124" s="34"/>
      <c r="N124" s="34"/>
      <c r="O124" s="34"/>
      <c r="P124" s="34"/>
      <c r="Q124" s="34"/>
      <c r="R124" s="34"/>
      <c r="S124" s="32"/>
      <c r="T124" s="32"/>
      <c r="U124" s="32"/>
      <c r="V124" s="35"/>
      <c r="W124" s="34"/>
      <c r="X124" s="34"/>
      <c r="Y124" s="34"/>
      <c r="Z124" s="34"/>
      <c r="AA124" s="34"/>
      <c r="AB124" s="34"/>
      <c r="AC124" s="32"/>
      <c r="AD124" s="15"/>
    </row>
    <row r="125" spans="1:30">
      <c r="A125" s="27"/>
      <c r="B125" s="28"/>
      <c r="C125" s="28"/>
      <c r="D125" s="28"/>
      <c r="E125" s="29"/>
      <c r="F125" s="30"/>
      <c r="G125" s="31"/>
      <c r="H125" s="30"/>
      <c r="I125" s="31"/>
      <c r="J125" s="31"/>
      <c r="K125" s="32"/>
      <c r="L125" s="33"/>
      <c r="M125" s="34"/>
      <c r="N125" s="34"/>
      <c r="O125" s="34"/>
      <c r="P125" s="34"/>
      <c r="Q125" s="34"/>
      <c r="R125" s="34"/>
      <c r="S125" s="32"/>
      <c r="T125" s="32"/>
      <c r="U125" s="32"/>
      <c r="V125" s="35"/>
      <c r="W125" s="34"/>
      <c r="X125" s="34"/>
      <c r="Y125" s="34"/>
      <c r="Z125" s="34"/>
      <c r="AA125" s="34"/>
      <c r="AB125" s="34"/>
      <c r="AC125" s="32"/>
      <c r="AD125" s="15"/>
    </row>
    <row r="126" spans="1:30">
      <c r="A126" s="27"/>
      <c r="B126" s="28"/>
      <c r="C126" s="28"/>
      <c r="D126" s="28"/>
      <c r="E126" s="29"/>
      <c r="F126" s="30"/>
      <c r="G126" s="31"/>
      <c r="H126" s="30"/>
      <c r="I126" s="31"/>
      <c r="J126" s="31"/>
      <c r="K126" s="32"/>
      <c r="L126" s="33"/>
      <c r="M126" s="34"/>
      <c r="N126" s="34"/>
      <c r="O126" s="34"/>
      <c r="P126" s="34"/>
      <c r="Q126" s="34"/>
      <c r="R126" s="34"/>
      <c r="S126" s="32"/>
      <c r="T126" s="32"/>
      <c r="U126" s="32"/>
      <c r="V126" s="35"/>
      <c r="W126" s="34"/>
      <c r="X126" s="34"/>
      <c r="Y126" s="34"/>
      <c r="Z126" s="34"/>
      <c r="AA126" s="34"/>
      <c r="AB126" s="34"/>
      <c r="AC126" s="32"/>
      <c r="AD126" s="15"/>
    </row>
    <row r="127" spans="1:30">
      <c r="A127" s="27"/>
      <c r="B127" s="28"/>
      <c r="C127" s="28"/>
      <c r="D127" s="28"/>
      <c r="E127" s="29"/>
      <c r="F127" s="30"/>
      <c r="G127" s="31"/>
      <c r="H127" s="30"/>
      <c r="I127" s="31"/>
      <c r="J127" s="31"/>
      <c r="K127" s="32"/>
      <c r="L127" s="33"/>
      <c r="M127" s="34"/>
      <c r="N127" s="34"/>
      <c r="O127" s="34"/>
      <c r="P127" s="34"/>
      <c r="Q127" s="34"/>
      <c r="R127" s="34"/>
      <c r="S127" s="32"/>
      <c r="T127" s="32"/>
      <c r="U127" s="32"/>
      <c r="V127" s="35"/>
      <c r="W127" s="34"/>
      <c r="X127" s="34"/>
      <c r="Y127" s="34"/>
      <c r="Z127" s="34"/>
      <c r="AA127" s="34"/>
      <c r="AB127" s="34"/>
      <c r="AC127" s="32"/>
      <c r="AD127" s="15"/>
    </row>
    <row r="128" spans="1:30">
      <c r="A128" s="27"/>
      <c r="B128" s="28"/>
      <c r="C128" s="28"/>
      <c r="D128" s="28"/>
      <c r="E128" s="29"/>
      <c r="F128" s="30"/>
      <c r="G128" s="31"/>
      <c r="H128" s="30"/>
      <c r="I128" s="31"/>
      <c r="J128" s="31"/>
      <c r="K128" s="32"/>
      <c r="L128" s="33"/>
      <c r="M128" s="34"/>
      <c r="N128" s="34"/>
      <c r="O128" s="34"/>
      <c r="P128" s="34"/>
      <c r="Q128" s="34"/>
      <c r="R128" s="34"/>
      <c r="S128" s="32"/>
      <c r="T128" s="32"/>
      <c r="U128" s="32"/>
      <c r="V128" s="35"/>
      <c r="W128" s="34"/>
      <c r="X128" s="34"/>
      <c r="Y128" s="34"/>
      <c r="Z128" s="34"/>
      <c r="AA128" s="34"/>
      <c r="AB128" s="34"/>
      <c r="AC128" s="32"/>
      <c r="AD128" s="15"/>
    </row>
    <row r="129" spans="1:30">
      <c r="A129" s="27"/>
      <c r="B129" s="28"/>
      <c r="C129" s="28"/>
      <c r="D129" s="28"/>
      <c r="E129" s="29"/>
      <c r="F129" s="30"/>
      <c r="G129" s="31"/>
      <c r="H129" s="30"/>
      <c r="I129" s="31"/>
      <c r="J129" s="31"/>
      <c r="K129" s="32"/>
      <c r="L129" s="33"/>
      <c r="M129" s="34"/>
      <c r="N129" s="34"/>
      <c r="O129" s="34"/>
      <c r="P129" s="34"/>
      <c r="Q129" s="34"/>
      <c r="R129" s="34"/>
      <c r="S129" s="32"/>
      <c r="T129" s="32"/>
      <c r="U129" s="32"/>
      <c r="V129" s="35"/>
      <c r="W129" s="34"/>
      <c r="X129" s="34"/>
      <c r="Y129" s="34"/>
      <c r="Z129" s="34"/>
      <c r="AA129" s="34"/>
      <c r="AB129" s="34"/>
      <c r="AC129" s="32"/>
      <c r="AD129" s="15"/>
    </row>
    <row r="130" spans="1:30">
      <c r="A130" s="27"/>
      <c r="B130" s="28"/>
      <c r="C130" s="28"/>
      <c r="D130" s="28"/>
      <c r="E130" s="29"/>
      <c r="F130" s="30"/>
      <c r="G130" s="31"/>
      <c r="H130" s="30"/>
      <c r="I130" s="31"/>
      <c r="J130" s="31"/>
      <c r="K130" s="32"/>
      <c r="L130" s="33"/>
      <c r="M130" s="34"/>
      <c r="N130" s="34"/>
      <c r="O130" s="34"/>
      <c r="P130" s="34"/>
      <c r="Q130" s="34"/>
      <c r="R130" s="34"/>
      <c r="S130" s="32"/>
      <c r="T130" s="32"/>
      <c r="U130" s="32"/>
      <c r="V130" s="35"/>
      <c r="W130" s="34"/>
      <c r="X130" s="34"/>
      <c r="Y130" s="34"/>
      <c r="Z130" s="34"/>
      <c r="AA130" s="34"/>
      <c r="AB130" s="34"/>
      <c r="AC130" s="32"/>
      <c r="AD130" s="15"/>
    </row>
    <row r="131" spans="1:30">
      <c r="A131" s="27"/>
      <c r="B131" s="28"/>
      <c r="C131" s="28"/>
      <c r="D131" s="28"/>
      <c r="E131" s="29"/>
      <c r="F131" s="30"/>
      <c r="G131" s="31"/>
      <c r="H131" s="30"/>
      <c r="I131" s="31"/>
      <c r="J131" s="31"/>
      <c r="K131" s="32"/>
      <c r="L131" s="33"/>
      <c r="M131" s="34"/>
      <c r="N131" s="34"/>
      <c r="O131" s="34"/>
      <c r="P131" s="34"/>
      <c r="Q131" s="34"/>
      <c r="R131" s="34"/>
      <c r="S131" s="32"/>
      <c r="T131" s="32"/>
      <c r="U131" s="32"/>
      <c r="V131" s="35"/>
      <c r="W131" s="34"/>
      <c r="X131" s="34"/>
      <c r="Y131" s="34"/>
      <c r="Z131" s="34"/>
      <c r="AA131" s="34"/>
      <c r="AB131" s="34"/>
      <c r="AC131" s="32"/>
      <c r="AD131" s="15"/>
    </row>
    <row r="132" spans="1:30">
      <c r="A132" s="27"/>
      <c r="B132" s="28"/>
      <c r="C132" s="28"/>
      <c r="D132" s="28"/>
      <c r="E132" s="29"/>
      <c r="F132" s="30"/>
      <c r="G132" s="31"/>
      <c r="H132" s="30"/>
      <c r="I132" s="31"/>
      <c r="J132" s="31"/>
      <c r="K132" s="32"/>
      <c r="L132" s="33"/>
      <c r="M132" s="34"/>
      <c r="N132" s="34"/>
      <c r="O132" s="34"/>
      <c r="P132" s="34"/>
      <c r="Q132" s="34"/>
      <c r="R132" s="34"/>
      <c r="S132" s="32"/>
      <c r="T132" s="32"/>
      <c r="U132" s="32"/>
      <c r="V132" s="35"/>
      <c r="W132" s="34"/>
      <c r="X132" s="34"/>
      <c r="Y132" s="34"/>
      <c r="Z132" s="34"/>
      <c r="AA132" s="34"/>
      <c r="AB132" s="34"/>
      <c r="AC132" s="32"/>
      <c r="AD132" s="15"/>
    </row>
    <row r="133" spans="1:30">
      <c r="A133" s="27"/>
      <c r="B133" s="28"/>
      <c r="C133" s="28"/>
      <c r="D133" s="28"/>
      <c r="E133" s="29"/>
      <c r="F133" s="30"/>
      <c r="G133" s="31"/>
      <c r="H133" s="30"/>
      <c r="I133" s="31"/>
      <c r="J133" s="31"/>
      <c r="K133" s="32"/>
      <c r="L133" s="33"/>
      <c r="M133" s="34"/>
      <c r="N133" s="34"/>
      <c r="O133" s="34"/>
      <c r="P133" s="34"/>
      <c r="Q133" s="34"/>
      <c r="R133" s="34"/>
      <c r="S133" s="32"/>
      <c r="T133" s="32"/>
      <c r="U133" s="32"/>
      <c r="V133" s="35"/>
      <c r="W133" s="34"/>
      <c r="X133" s="34"/>
      <c r="Y133" s="34"/>
      <c r="Z133" s="34"/>
      <c r="AA133" s="34"/>
      <c r="AB133" s="34"/>
      <c r="AC133" s="32"/>
      <c r="AD133" s="15"/>
    </row>
    <row r="134" spans="1:30">
      <c r="A134" s="27"/>
      <c r="B134" s="28"/>
      <c r="C134" s="28"/>
      <c r="D134" s="28"/>
      <c r="E134" s="29"/>
      <c r="F134" s="30"/>
      <c r="G134" s="31"/>
      <c r="H134" s="30"/>
      <c r="I134" s="31"/>
      <c r="J134" s="31"/>
      <c r="K134" s="32"/>
      <c r="L134" s="33"/>
      <c r="M134" s="34"/>
      <c r="N134" s="34"/>
      <c r="O134" s="34"/>
      <c r="P134" s="34"/>
      <c r="Q134" s="34"/>
      <c r="R134" s="34"/>
      <c r="S134" s="32"/>
      <c r="T134" s="32"/>
      <c r="U134" s="32"/>
      <c r="V134" s="35"/>
      <c r="W134" s="34"/>
      <c r="X134" s="34"/>
      <c r="Y134" s="34"/>
      <c r="Z134" s="34"/>
      <c r="AA134" s="34"/>
      <c r="AB134" s="34"/>
      <c r="AC134" s="32"/>
      <c r="AD134" s="15"/>
    </row>
    <row r="135" spans="1:30">
      <c r="A135" s="27"/>
      <c r="B135" s="28"/>
      <c r="C135" s="28"/>
      <c r="D135" s="28"/>
      <c r="E135" s="29"/>
      <c r="F135" s="30"/>
      <c r="G135" s="31"/>
      <c r="H135" s="30"/>
      <c r="I135" s="31"/>
      <c r="J135" s="31"/>
      <c r="K135" s="32"/>
      <c r="L135" s="33"/>
      <c r="M135" s="34"/>
      <c r="N135" s="34"/>
      <c r="O135" s="34"/>
      <c r="P135" s="34"/>
      <c r="Q135" s="34"/>
      <c r="R135" s="34"/>
      <c r="S135" s="32"/>
      <c r="T135" s="32"/>
      <c r="U135" s="32"/>
      <c r="V135" s="35"/>
      <c r="W135" s="34"/>
      <c r="X135" s="34"/>
      <c r="Y135" s="34"/>
      <c r="Z135" s="34"/>
      <c r="AA135" s="34"/>
      <c r="AB135" s="34"/>
      <c r="AC135" s="32"/>
      <c r="AD135" s="15"/>
    </row>
    <row r="136" spans="1:30">
      <c r="A136" s="27"/>
      <c r="B136" s="28"/>
      <c r="C136" s="28"/>
      <c r="D136" s="28"/>
      <c r="E136" s="29"/>
      <c r="F136" s="30"/>
      <c r="G136" s="31"/>
      <c r="H136" s="30"/>
      <c r="I136" s="31"/>
      <c r="J136" s="31"/>
      <c r="K136" s="32"/>
      <c r="L136" s="33"/>
      <c r="M136" s="34"/>
      <c r="N136" s="34"/>
      <c r="O136" s="34"/>
      <c r="P136" s="34"/>
      <c r="Q136" s="34"/>
      <c r="R136" s="34"/>
      <c r="S136" s="32"/>
      <c r="T136" s="32"/>
      <c r="U136" s="32"/>
      <c r="V136" s="35"/>
      <c r="W136" s="34"/>
      <c r="X136" s="34"/>
      <c r="Y136" s="34"/>
      <c r="Z136" s="34"/>
      <c r="AA136" s="34"/>
      <c r="AB136" s="34"/>
      <c r="AC136" s="32"/>
      <c r="AD136" s="15"/>
    </row>
    <row r="137" spans="1:30">
      <c r="A137" s="27"/>
      <c r="B137" s="28"/>
      <c r="C137" s="28"/>
      <c r="D137" s="28"/>
      <c r="E137" s="29"/>
      <c r="F137" s="30"/>
      <c r="G137" s="31"/>
      <c r="H137" s="30"/>
      <c r="I137" s="31"/>
      <c r="J137" s="31"/>
      <c r="K137" s="32"/>
      <c r="L137" s="33"/>
      <c r="M137" s="34"/>
      <c r="N137" s="34"/>
      <c r="O137" s="34"/>
      <c r="P137" s="34"/>
      <c r="Q137" s="34"/>
      <c r="R137" s="34"/>
      <c r="S137" s="32"/>
      <c r="T137" s="32"/>
      <c r="U137" s="32"/>
      <c r="V137" s="35"/>
      <c r="W137" s="34"/>
      <c r="X137" s="34"/>
      <c r="Y137" s="34"/>
      <c r="Z137" s="34"/>
      <c r="AA137" s="34"/>
      <c r="AB137" s="34"/>
      <c r="AC137" s="32"/>
      <c r="AD137" s="15"/>
    </row>
    <row r="138" spans="1:30">
      <c r="A138" s="27"/>
      <c r="B138" s="28"/>
      <c r="C138" s="28"/>
      <c r="D138" s="28"/>
      <c r="E138" s="29"/>
      <c r="F138" s="30"/>
      <c r="G138" s="31"/>
      <c r="H138" s="30"/>
      <c r="I138" s="31"/>
      <c r="J138" s="31"/>
      <c r="K138" s="32"/>
      <c r="L138" s="33"/>
      <c r="M138" s="34"/>
      <c r="N138" s="34"/>
      <c r="O138" s="34"/>
      <c r="P138" s="34"/>
      <c r="Q138" s="34"/>
      <c r="R138" s="34"/>
      <c r="S138" s="32"/>
      <c r="T138" s="32"/>
      <c r="U138" s="32"/>
      <c r="V138" s="35"/>
      <c r="W138" s="34"/>
      <c r="X138" s="34"/>
      <c r="Y138" s="34"/>
      <c r="Z138" s="34"/>
      <c r="AA138" s="34"/>
      <c r="AB138" s="34"/>
      <c r="AC138" s="32"/>
      <c r="AD138" s="15"/>
    </row>
    <row r="139" spans="1:30">
      <c r="A139" s="27"/>
      <c r="B139" s="28"/>
      <c r="C139" s="28"/>
      <c r="D139" s="28"/>
      <c r="E139" s="29"/>
      <c r="F139" s="30"/>
      <c r="G139" s="31"/>
      <c r="H139" s="30"/>
      <c r="I139" s="31"/>
      <c r="J139" s="31"/>
      <c r="K139" s="32"/>
      <c r="L139" s="33"/>
      <c r="M139" s="34"/>
      <c r="N139" s="34"/>
      <c r="O139" s="34"/>
      <c r="P139" s="34"/>
      <c r="Q139" s="34"/>
      <c r="R139" s="34"/>
      <c r="S139" s="32"/>
      <c r="T139" s="32"/>
      <c r="U139" s="32"/>
      <c r="V139" s="35"/>
      <c r="W139" s="34"/>
      <c r="X139" s="34"/>
      <c r="Y139" s="34"/>
      <c r="Z139" s="34"/>
      <c r="AA139" s="34"/>
      <c r="AB139" s="34"/>
      <c r="AC139" s="32"/>
      <c r="AD139" s="15"/>
    </row>
    <row r="140" spans="1:30">
      <c r="A140" s="27"/>
      <c r="B140" s="28"/>
      <c r="C140" s="28"/>
      <c r="D140" s="28"/>
      <c r="E140" s="29"/>
      <c r="F140" s="30"/>
      <c r="G140" s="31"/>
      <c r="H140" s="30"/>
      <c r="I140" s="31"/>
      <c r="J140" s="31"/>
      <c r="K140" s="32"/>
      <c r="L140" s="33"/>
      <c r="M140" s="34"/>
      <c r="N140" s="34"/>
      <c r="O140" s="34"/>
      <c r="P140" s="34"/>
      <c r="Q140" s="34"/>
      <c r="R140" s="34"/>
      <c r="S140" s="32"/>
      <c r="T140" s="32"/>
      <c r="U140" s="32"/>
      <c r="V140" s="35"/>
      <c r="W140" s="34"/>
      <c r="X140" s="34"/>
      <c r="Y140" s="34"/>
      <c r="Z140" s="34"/>
      <c r="AA140" s="34"/>
      <c r="AB140" s="34"/>
      <c r="AC140" s="32"/>
      <c r="AD140" s="15"/>
    </row>
    <row r="141" spans="1:30">
      <c r="A141" s="27"/>
      <c r="B141" s="28"/>
      <c r="C141" s="28"/>
      <c r="D141" s="28"/>
      <c r="E141" s="29"/>
      <c r="F141" s="30"/>
      <c r="G141" s="31"/>
      <c r="H141" s="30"/>
      <c r="I141" s="31"/>
      <c r="J141" s="31"/>
      <c r="K141" s="32"/>
      <c r="L141" s="33"/>
      <c r="M141" s="34"/>
      <c r="N141" s="34"/>
      <c r="O141" s="34"/>
      <c r="P141" s="34"/>
      <c r="Q141" s="34"/>
      <c r="R141" s="34"/>
      <c r="S141" s="32"/>
      <c r="T141" s="32"/>
      <c r="U141" s="32"/>
      <c r="V141" s="35"/>
      <c r="W141" s="34"/>
      <c r="X141" s="34"/>
      <c r="Y141" s="34"/>
      <c r="Z141" s="34"/>
      <c r="AA141" s="34"/>
      <c r="AB141" s="34"/>
      <c r="AC141" s="32"/>
      <c r="AD141" s="15"/>
    </row>
    <row r="142" spans="1:30">
      <c r="A142" s="27"/>
      <c r="B142" s="28"/>
      <c r="C142" s="28"/>
      <c r="D142" s="28"/>
      <c r="E142" s="29"/>
      <c r="F142" s="30"/>
      <c r="G142" s="31"/>
      <c r="H142" s="30"/>
      <c r="I142" s="31"/>
      <c r="J142" s="31"/>
      <c r="K142" s="32"/>
      <c r="L142" s="33"/>
      <c r="M142" s="34"/>
      <c r="N142" s="34"/>
      <c r="O142" s="34"/>
      <c r="P142" s="34"/>
      <c r="Q142" s="34"/>
      <c r="R142" s="34"/>
      <c r="S142" s="32"/>
      <c r="T142" s="32"/>
      <c r="U142" s="32"/>
      <c r="V142" s="35"/>
      <c r="W142" s="34"/>
      <c r="X142" s="34"/>
      <c r="Y142" s="34"/>
      <c r="Z142" s="34"/>
      <c r="AA142" s="34"/>
      <c r="AB142" s="34"/>
      <c r="AC142" s="32"/>
      <c r="AD142" s="15"/>
    </row>
    <row r="143" spans="1:30">
      <c r="A143" s="27"/>
      <c r="B143" s="28"/>
      <c r="C143" s="28"/>
      <c r="D143" s="28"/>
      <c r="E143" s="29"/>
      <c r="F143" s="30"/>
      <c r="G143" s="31"/>
      <c r="H143" s="30"/>
      <c r="I143" s="31"/>
      <c r="J143" s="31"/>
      <c r="K143" s="32"/>
      <c r="L143" s="33"/>
      <c r="M143" s="34"/>
      <c r="N143" s="34"/>
      <c r="O143" s="34"/>
      <c r="P143" s="34"/>
      <c r="Q143" s="34"/>
      <c r="R143" s="34"/>
      <c r="S143" s="32"/>
      <c r="T143" s="32"/>
      <c r="U143" s="32"/>
      <c r="V143" s="35"/>
      <c r="W143" s="34"/>
      <c r="X143" s="34"/>
      <c r="Y143" s="34"/>
      <c r="Z143" s="34"/>
      <c r="AA143" s="34"/>
      <c r="AB143" s="34"/>
      <c r="AC143" s="32"/>
      <c r="AD143" s="15"/>
    </row>
    <row r="144" spans="1:30">
      <c r="A144" s="27"/>
      <c r="B144" s="28"/>
      <c r="C144" s="28"/>
      <c r="D144" s="28"/>
      <c r="E144" s="29"/>
      <c r="F144" s="30"/>
      <c r="G144" s="31"/>
      <c r="H144" s="30"/>
      <c r="I144" s="31"/>
      <c r="J144" s="31"/>
      <c r="K144" s="32"/>
      <c r="L144" s="33"/>
      <c r="M144" s="34"/>
      <c r="N144" s="34"/>
      <c r="O144" s="34"/>
      <c r="P144" s="34"/>
      <c r="Q144" s="34"/>
      <c r="R144" s="34"/>
      <c r="S144" s="32"/>
      <c r="T144" s="32"/>
      <c r="U144" s="32"/>
      <c r="V144" s="35"/>
      <c r="W144" s="34"/>
      <c r="X144" s="34"/>
      <c r="Y144" s="34"/>
      <c r="Z144" s="34"/>
      <c r="AA144" s="34"/>
      <c r="AB144" s="34"/>
      <c r="AC144" s="32"/>
      <c r="AD144" s="15"/>
    </row>
    <row r="145" spans="1:30">
      <c r="A145" s="27"/>
      <c r="B145" s="28"/>
      <c r="C145" s="28"/>
      <c r="D145" s="28"/>
      <c r="E145" s="29"/>
      <c r="F145" s="30"/>
      <c r="G145" s="31"/>
      <c r="H145" s="30"/>
      <c r="I145" s="31"/>
      <c r="J145" s="31"/>
      <c r="K145" s="32"/>
      <c r="L145" s="33"/>
      <c r="M145" s="34"/>
      <c r="N145" s="34"/>
      <c r="O145" s="34"/>
      <c r="P145" s="34"/>
      <c r="Q145" s="34"/>
      <c r="R145" s="34"/>
      <c r="S145" s="32"/>
      <c r="T145" s="32"/>
      <c r="U145" s="32"/>
      <c r="V145" s="35"/>
      <c r="W145" s="34"/>
      <c r="X145" s="34"/>
      <c r="Y145" s="34"/>
      <c r="Z145" s="34"/>
      <c r="AA145" s="34"/>
      <c r="AB145" s="34"/>
      <c r="AC145" s="32"/>
      <c r="AD145" s="15"/>
    </row>
    <row r="146" spans="1:30">
      <c r="A146" s="27"/>
      <c r="B146" s="28"/>
      <c r="C146" s="28"/>
      <c r="D146" s="28"/>
      <c r="E146" s="29"/>
      <c r="F146" s="30"/>
      <c r="G146" s="31"/>
      <c r="H146" s="30"/>
      <c r="I146" s="31"/>
      <c r="J146" s="31"/>
      <c r="K146" s="32"/>
      <c r="L146" s="33"/>
      <c r="M146" s="34"/>
      <c r="N146" s="34"/>
      <c r="O146" s="34"/>
      <c r="P146" s="34"/>
      <c r="Q146" s="34"/>
      <c r="R146" s="34"/>
      <c r="S146" s="32"/>
      <c r="T146" s="32"/>
      <c r="U146" s="32"/>
      <c r="V146" s="35"/>
      <c r="W146" s="34"/>
      <c r="X146" s="34"/>
      <c r="Y146" s="34"/>
      <c r="Z146" s="34"/>
      <c r="AA146" s="34"/>
      <c r="AB146" s="34"/>
      <c r="AC146" s="32"/>
      <c r="AD146" s="15"/>
    </row>
    <row r="147" spans="1:30">
      <c r="A147" s="27"/>
      <c r="B147" s="28"/>
      <c r="C147" s="28"/>
      <c r="D147" s="28"/>
      <c r="E147" s="29"/>
      <c r="F147" s="30"/>
      <c r="G147" s="31"/>
      <c r="H147" s="30"/>
      <c r="I147" s="31"/>
      <c r="J147" s="31"/>
      <c r="K147" s="32"/>
      <c r="L147" s="33"/>
      <c r="M147" s="34"/>
      <c r="N147" s="34"/>
      <c r="O147" s="34"/>
      <c r="P147" s="34"/>
      <c r="Q147" s="34"/>
      <c r="R147" s="34"/>
      <c r="S147" s="32"/>
      <c r="T147" s="32"/>
      <c r="U147" s="32"/>
      <c r="V147" s="35"/>
      <c r="W147" s="34"/>
      <c r="X147" s="34"/>
      <c r="Y147" s="34"/>
      <c r="Z147" s="34"/>
      <c r="AA147" s="34"/>
      <c r="AB147" s="34"/>
      <c r="AC147" s="32"/>
      <c r="AD147" s="15"/>
    </row>
    <row r="148" spans="1:30">
      <c r="A148" s="27"/>
      <c r="B148" s="28"/>
      <c r="C148" s="28"/>
      <c r="D148" s="28"/>
      <c r="E148" s="29"/>
      <c r="F148" s="30"/>
      <c r="G148" s="31"/>
      <c r="H148" s="30"/>
      <c r="I148" s="31"/>
      <c r="J148" s="31"/>
      <c r="K148" s="32"/>
      <c r="L148" s="33"/>
      <c r="M148" s="34"/>
      <c r="N148" s="34"/>
      <c r="O148" s="34"/>
      <c r="P148" s="34"/>
      <c r="Q148" s="34"/>
      <c r="R148" s="34"/>
      <c r="S148" s="32"/>
      <c r="T148" s="32"/>
      <c r="U148" s="32"/>
      <c r="V148" s="35"/>
      <c r="W148" s="34"/>
      <c r="X148" s="34"/>
      <c r="Y148" s="34"/>
      <c r="Z148" s="34"/>
      <c r="AA148" s="34"/>
      <c r="AB148" s="34"/>
      <c r="AC148" s="32"/>
      <c r="AD148" s="15"/>
    </row>
    <row r="149" spans="1:30">
      <c r="A149" s="27"/>
      <c r="B149" s="28"/>
      <c r="C149" s="28"/>
      <c r="D149" s="28"/>
      <c r="E149" s="29"/>
      <c r="F149" s="30"/>
      <c r="G149" s="31"/>
      <c r="H149" s="30"/>
      <c r="I149" s="31"/>
      <c r="J149" s="31"/>
      <c r="K149" s="32"/>
      <c r="L149" s="33"/>
      <c r="M149" s="34"/>
      <c r="N149" s="34"/>
      <c r="O149" s="34"/>
      <c r="P149" s="34"/>
      <c r="Q149" s="34"/>
      <c r="R149" s="34"/>
      <c r="S149" s="32"/>
      <c r="T149" s="32"/>
      <c r="U149" s="32"/>
      <c r="V149" s="35"/>
      <c r="W149" s="34"/>
      <c r="X149" s="34"/>
      <c r="Y149" s="34"/>
      <c r="Z149" s="34"/>
      <c r="AA149" s="34"/>
      <c r="AB149" s="34"/>
      <c r="AC149" s="32"/>
      <c r="AD149" s="15"/>
    </row>
    <row r="150" spans="1:30">
      <c r="A150" s="27"/>
      <c r="B150" s="28"/>
      <c r="C150" s="28"/>
      <c r="D150" s="28"/>
      <c r="E150" s="29"/>
      <c r="F150" s="30"/>
      <c r="G150" s="31"/>
      <c r="H150" s="30"/>
      <c r="I150" s="31"/>
      <c r="J150" s="31"/>
      <c r="K150" s="32"/>
      <c r="L150" s="33"/>
      <c r="M150" s="34"/>
      <c r="N150" s="34"/>
      <c r="O150" s="34"/>
      <c r="P150" s="34"/>
      <c r="Q150" s="34"/>
      <c r="R150" s="34"/>
      <c r="S150" s="32"/>
      <c r="T150" s="32"/>
      <c r="U150" s="32"/>
      <c r="V150" s="35"/>
      <c r="W150" s="34"/>
      <c r="X150" s="34"/>
      <c r="Y150" s="34"/>
      <c r="Z150" s="34"/>
      <c r="AA150" s="34"/>
      <c r="AB150" s="34"/>
      <c r="AC150" s="32"/>
      <c r="AD150" s="15"/>
    </row>
    <row r="151" spans="1:30">
      <c r="A151" s="27"/>
      <c r="B151" s="28"/>
      <c r="C151" s="28"/>
      <c r="D151" s="28"/>
      <c r="E151" s="29"/>
      <c r="F151" s="30"/>
      <c r="G151" s="31"/>
      <c r="H151" s="30"/>
      <c r="I151" s="31"/>
      <c r="J151" s="31"/>
      <c r="K151" s="32"/>
      <c r="L151" s="33"/>
      <c r="M151" s="34"/>
      <c r="N151" s="34"/>
      <c r="O151" s="34"/>
      <c r="P151" s="34"/>
      <c r="Q151" s="34"/>
      <c r="R151" s="34"/>
      <c r="S151" s="32"/>
      <c r="T151" s="32"/>
      <c r="U151" s="32"/>
      <c r="V151" s="35"/>
      <c r="W151" s="34"/>
      <c r="X151" s="34"/>
      <c r="Y151" s="34"/>
      <c r="Z151" s="34"/>
      <c r="AA151" s="34"/>
      <c r="AB151" s="34"/>
      <c r="AC151" s="32"/>
      <c r="AD151" s="15"/>
    </row>
    <row r="152" spans="1:30">
      <c r="A152" s="27"/>
      <c r="B152" s="28"/>
      <c r="C152" s="28"/>
      <c r="D152" s="28"/>
      <c r="E152" s="29"/>
      <c r="F152" s="30"/>
      <c r="G152" s="31"/>
      <c r="H152" s="30"/>
      <c r="I152" s="31"/>
      <c r="J152" s="31"/>
      <c r="K152" s="32"/>
      <c r="L152" s="33"/>
      <c r="M152" s="34"/>
      <c r="N152" s="34"/>
      <c r="O152" s="34"/>
      <c r="P152" s="34"/>
      <c r="Q152" s="34"/>
      <c r="R152" s="34"/>
      <c r="S152" s="32"/>
      <c r="T152" s="32"/>
      <c r="U152" s="32"/>
      <c r="V152" s="35"/>
      <c r="W152" s="34"/>
      <c r="X152" s="34"/>
      <c r="Y152" s="34"/>
      <c r="Z152" s="34"/>
      <c r="AA152" s="34"/>
      <c r="AB152" s="34"/>
      <c r="AC152" s="32"/>
      <c r="AD152" s="15"/>
    </row>
    <row r="153" spans="1:30">
      <c r="A153" s="27"/>
      <c r="B153" s="28"/>
      <c r="C153" s="28"/>
      <c r="D153" s="28"/>
      <c r="E153" s="29"/>
      <c r="F153" s="30"/>
      <c r="G153" s="31"/>
      <c r="H153" s="30"/>
      <c r="I153" s="31"/>
      <c r="J153" s="31"/>
      <c r="K153" s="32"/>
      <c r="L153" s="33"/>
      <c r="M153" s="34"/>
      <c r="N153" s="34"/>
      <c r="O153" s="34"/>
      <c r="P153" s="34"/>
      <c r="Q153" s="34"/>
      <c r="R153" s="34"/>
      <c r="S153" s="32"/>
      <c r="T153" s="32"/>
      <c r="U153" s="32"/>
      <c r="V153" s="35"/>
      <c r="W153" s="34"/>
      <c r="X153" s="34"/>
      <c r="Y153" s="34"/>
      <c r="Z153" s="34"/>
      <c r="AA153" s="34"/>
      <c r="AB153" s="34"/>
      <c r="AC153" s="32"/>
      <c r="AD153" s="15"/>
    </row>
    <row r="154" spans="1:30">
      <c r="A154" s="27"/>
      <c r="B154" s="28"/>
      <c r="C154" s="28"/>
      <c r="D154" s="28"/>
      <c r="E154" s="29"/>
      <c r="F154" s="30"/>
      <c r="G154" s="31"/>
      <c r="H154" s="30"/>
      <c r="I154" s="31"/>
      <c r="J154" s="31"/>
      <c r="K154" s="32"/>
      <c r="L154" s="33"/>
      <c r="M154" s="34"/>
      <c r="N154" s="34"/>
      <c r="O154" s="34"/>
      <c r="P154" s="34"/>
      <c r="Q154" s="34"/>
      <c r="R154" s="34"/>
      <c r="S154" s="32"/>
      <c r="T154" s="32"/>
      <c r="U154" s="32"/>
      <c r="V154" s="35"/>
      <c r="W154" s="34"/>
      <c r="X154" s="34"/>
      <c r="Y154" s="34"/>
      <c r="Z154" s="34"/>
      <c r="AA154" s="34"/>
      <c r="AB154" s="34"/>
      <c r="AC154" s="32"/>
      <c r="AD154" s="15"/>
    </row>
    <row r="155" spans="1:30">
      <c r="A155" s="27"/>
      <c r="B155" s="28"/>
      <c r="C155" s="28"/>
      <c r="D155" s="28"/>
      <c r="E155" s="29"/>
      <c r="F155" s="30"/>
      <c r="G155" s="31"/>
      <c r="H155" s="30"/>
      <c r="I155" s="31"/>
      <c r="J155" s="31"/>
      <c r="K155" s="32"/>
      <c r="L155" s="33"/>
      <c r="M155" s="34"/>
      <c r="N155" s="34"/>
      <c r="O155" s="34"/>
      <c r="P155" s="34"/>
      <c r="Q155" s="34"/>
      <c r="R155" s="34"/>
      <c r="S155" s="32"/>
      <c r="T155" s="32"/>
      <c r="U155" s="32"/>
      <c r="V155" s="35"/>
      <c r="W155" s="34"/>
      <c r="X155" s="34"/>
      <c r="Y155" s="34"/>
      <c r="Z155" s="34"/>
      <c r="AA155" s="34"/>
      <c r="AB155" s="34"/>
      <c r="AC155" s="32"/>
      <c r="AD155" s="15"/>
    </row>
    <row r="156" spans="1:30">
      <c r="A156" s="27"/>
      <c r="B156" s="28"/>
      <c r="C156" s="28"/>
      <c r="D156" s="28"/>
      <c r="E156" s="29"/>
      <c r="F156" s="30"/>
      <c r="G156" s="31"/>
      <c r="H156" s="30"/>
      <c r="I156" s="31"/>
      <c r="J156" s="31"/>
      <c r="K156" s="32"/>
      <c r="L156" s="33"/>
      <c r="M156" s="34"/>
      <c r="N156" s="34"/>
      <c r="O156" s="34"/>
      <c r="P156" s="34"/>
      <c r="Q156" s="34"/>
      <c r="R156" s="34"/>
      <c r="S156" s="32"/>
      <c r="T156" s="32"/>
      <c r="U156" s="32"/>
      <c r="V156" s="35"/>
      <c r="W156" s="34"/>
      <c r="X156" s="34"/>
      <c r="Y156" s="34"/>
      <c r="Z156" s="34"/>
      <c r="AA156" s="34"/>
      <c r="AB156" s="34"/>
      <c r="AC156" s="32"/>
      <c r="AD156" s="15"/>
    </row>
    <row r="157" spans="1:30">
      <c r="A157" s="27"/>
      <c r="B157" s="28"/>
      <c r="C157" s="28"/>
      <c r="D157" s="28"/>
      <c r="E157" s="29"/>
      <c r="F157" s="30"/>
      <c r="G157" s="31"/>
      <c r="H157" s="30"/>
      <c r="I157" s="31"/>
      <c r="J157" s="31"/>
      <c r="K157" s="32"/>
      <c r="L157" s="33"/>
      <c r="M157" s="34"/>
      <c r="N157" s="34"/>
      <c r="O157" s="34"/>
      <c r="P157" s="34"/>
      <c r="Q157" s="34"/>
      <c r="R157" s="34"/>
      <c r="S157" s="32"/>
      <c r="T157" s="32"/>
      <c r="U157" s="32"/>
      <c r="V157" s="35"/>
      <c r="W157" s="34"/>
      <c r="X157" s="34"/>
      <c r="Y157" s="34"/>
      <c r="Z157" s="34"/>
      <c r="AA157" s="34"/>
      <c r="AB157" s="34"/>
      <c r="AC157" s="32"/>
      <c r="AD157" s="15"/>
    </row>
    <row r="158" spans="1:30">
      <c r="A158" s="27"/>
      <c r="B158" s="28"/>
      <c r="C158" s="28"/>
      <c r="D158" s="28"/>
      <c r="E158" s="29"/>
      <c r="F158" s="30"/>
      <c r="G158" s="31"/>
      <c r="H158" s="30"/>
      <c r="I158" s="31"/>
      <c r="J158" s="31"/>
      <c r="K158" s="32"/>
      <c r="L158" s="33"/>
      <c r="M158" s="34"/>
      <c r="N158" s="34"/>
      <c r="O158" s="34"/>
      <c r="P158" s="34"/>
      <c r="Q158" s="34"/>
      <c r="R158" s="34"/>
      <c r="S158" s="32"/>
      <c r="T158" s="32"/>
      <c r="U158" s="32"/>
      <c r="V158" s="35"/>
      <c r="W158" s="34"/>
      <c r="X158" s="34"/>
      <c r="Y158" s="34"/>
      <c r="Z158" s="34"/>
      <c r="AA158" s="34"/>
      <c r="AB158" s="34"/>
      <c r="AC158" s="32"/>
      <c r="AD158" s="15"/>
    </row>
    <row r="159" spans="1:30">
      <c r="A159" s="27"/>
      <c r="B159" s="28"/>
      <c r="C159" s="28"/>
      <c r="D159" s="28"/>
      <c r="E159" s="29"/>
      <c r="F159" s="30"/>
      <c r="G159" s="31"/>
      <c r="H159" s="30"/>
      <c r="I159" s="31"/>
      <c r="J159" s="31"/>
      <c r="K159" s="32"/>
      <c r="L159" s="33"/>
      <c r="M159" s="34"/>
      <c r="N159" s="34"/>
      <c r="O159" s="34"/>
      <c r="P159" s="34"/>
      <c r="Q159" s="34"/>
      <c r="R159" s="34"/>
      <c r="S159" s="32"/>
      <c r="T159" s="32"/>
      <c r="U159" s="32"/>
      <c r="V159" s="35"/>
      <c r="W159" s="34"/>
      <c r="X159" s="34"/>
      <c r="Y159" s="34"/>
      <c r="Z159" s="34"/>
      <c r="AA159" s="34"/>
      <c r="AB159" s="34"/>
      <c r="AC159" s="32"/>
      <c r="AD159" s="15"/>
    </row>
    <row r="160" spans="1:30">
      <c r="A160" s="27"/>
      <c r="B160" s="28"/>
      <c r="C160" s="28"/>
      <c r="D160" s="28"/>
      <c r="E160" s="29"/>
      <c r="F160" s="30"/>
      <c r="G160" s="31"/>
      <c r="H160" s="30"/>
      <c r="I160" s="31"/>
      <c r="J160" s="31"/>
      <c r="K160" s="32"/>
      <c r="L160" s="33"/>
      <c r="M160" s="34"/>
      <c r="N160" s="34"/>
      <c r="O160" s="34"/>
      <c r="P160" s="34"/>
      <c r="Q160" s="34"/>
      <c r="R160" s="34"/>
      <c r="S160" s="32"/>
      <c r="T160" s="32"/>
      <c r="U160" s="32"/>
      <c r="V160" s="35"/>
      <c r="W160" s="34"/>
      <c r="X160" s="34"/>
      <c r="Y160" s="34"/>
      <c r="Z160" s="34"/>
      <c r="AA160" s="34"/>
      <c r="AB160" s="34"/>
      <c r="AC160" s="32"/>
      <c r="AD160" s="15"/>
    </row>
    <row r="161" spans="1:30">
      <c r="A161" s="27"/>
      <c r="B161" s="28"/>
      <c r="C161" s="28"/>
      <c r="D161" s="28"/>
      <c r="E161" s="29"/>
      <c r="F161" s="30"/>
      <c r="G161" s="31"/>
      <c r="H161" s="30"/>
      <c r="I161" s="31"/>
      <c r="J161" s="31"/>
      <c r="K161" s="32"/>
      <c r="L161" s="33"/>
      <c r="M161" s="34"/>
      <c r="N161" s="34"/>
      <c r="O161" s="34"/>
      <c r="P161" s="34"/>
      <c r="Q161" s="34"/>
      <c r="R161" s="34"/>
      <c r="S161" s="32"/>
      <c r="T161" s="32"/>
      <c r="U161" s="32"/>
      <c r="V161" s="35"/>
      <c r="W161" s="34"/>
      <c r="X161" s="34"/>
      <c r="Y161" s="34"/>
      <c r="Z161" s="34"/>
      <c r="AA161" s="34"/>
      <c r="AB161" s="34"/>
      <c r="AC161" s="32"/>
      <c r="AD161" s="15"/>
    </row>
    <row r="162" spans="1:30">
      <c r="A162" s="27"/>
      <c r="B162" s="28"/>
      <c r="C162" s="28"/>
      <c r="D162" s="28"/>
      <c r="E162" s="29"/>
      <c r="F162" s="30"/>
      <c r="G162" s="31"/>
      <c r="H162" s="30"/>
      <c r="I162" s="31"/>
      <c r="J162" s="31"/>
      <c r="K162" s="32"/>
      <c r="L162" s="33"/>
      <c r="M162" s="34"/>
      <c r="N162" s="34"/>
      <c r="O162" s="34"/>
      <c r="P162" s="34"/>
      <c r="Q162" s="34"/>
      <c r="R162" s="34"/>
      <c r="S162" s="32"/>
      <c r="T162" s="32"/>
      <c r="U162" s="32"/>
      <c r="V162" s="35"/>
      <c r="W162" s="34"/>
      <c r="X162" s="34"/>
      <c r="Y162" s="34"/>
      <c r="Z162" s="34"/>
      <c r="AA162" s="34"/>
      <c r="AB162" s="34"/>
      <c r="AC162" s="32"/>
      <c r="AD162" s="15"/>
    </row>
    <row r="163" spans="1:30">
      <c r="A163" s="27"/>
      <c r="B163" s="28"/>
      <c r="C163" s="28"/>
      <c r="D163" s="28"/>
      <c r="E163" s="29"/>
      <c r="F163" s="30"/>
      <c r="G163" s="31"/>
      <c r="H163" s="30"/>
      <c r="I163" s="31"/>
      <c r="J163" s="31"/>
      <c r="K163" s="32"/>
      <c r="L163" s="33"/>
      <c r="M163" s="34"/>
      <c r="N163" s="34"/>
      <c r="O163" s="34"/>
      <c r="P163" s="34"/>
      <c r="Q163" s="34"/>
      <c r="R163" s="34"/>
      <c r="S163" s="32"/>
      <c r="T163" s="32"/>
      <c r="U163" s="32"/>
      <c r="V163" s="35"/>
      <c r="W163" s="34"/>
      <c r="X163" s="34"/>
      <c r="Y163" s="34"/>
      <c r="Z163" s="34"/>
      <c r="AA163" s="34"/>
      <c r="AB163" s="34"/>
      <c r="AC163" s="32"/>
      <c r="AD163" s="15"/>
    </row>
    <row r="164" spans="1:30">
      <c r="A164" s="27"/>
      <c r="B164" s="28"/>
      <c r="C164" s="28"/>
      <c r="D164" s="28"/>
      <c r="E164" s="29"/>
      <c r="F164" s="30"/>
      <c r="G164" s="31"/>
      <c r="H164" s="30"/>
      <c r="I164" s="31"/>
      <c r="J164" s="31"/>
      <c r="K164" s="32"/>
      <c r="L164" s="33"/>
      <c r="M164" s="34"/>
      <c r="N164" s="34"/>
      <c r="O164" s="34"/>
      <c r="P164" s="34"/>
      <c r="Q164" s="34"/>
      <c r="R164" s="34"/>
      <c r="S164" s="32"/>
      <c r="T164" s="32"/>
      <c r="U164" s="32"/>
      <c r="V164" s="35"/>
      <c r="W164" s="34"/>
      <c r="X164" s="34"/>
      <c r="Y164" s="34"/>
      <c r="Z164" s="34"/>
      <c r="AA164" s="34"/>
      <c r="AB164" s="34"/>
      <c r="AC164" s="32"/>
      <c r="AD164" s="15"/>
    </row>
    <row r="165" spans="1:30">
      <c r="A165" s="27"/>
      <c r="B165" s="28"/>
      <c r="C165" s="28"/>
      <c r="D165" s="28"/>
      <c r="E165" s="29"/>
      <c r="F165" s="30"/>
      <c r="G165" s="31"/>
      <c r="H165" s="30"/>
      <c r="I165" s="31"/>
      <c r="J165" s="31"/>
      <c r="K165" s="32"/>
      <c r="L165" s="33"/>
      <c r="M165" s="34"/>
      <c r="N165" s="34"/>
      <c r="O165" s="34"/>
      <c r="P165" s="34"/>
      <c r="Q165" s="34"/>
      <c r="R165" s="34"/>
      <c r="S165" s="32"/>
      <c r="T165" s="32"/>
      <c r="U165" s="32"/>
      <c r="V165" s="35"/>
      <c r="W165" s="34"/>
      <c r="X165" s="34"/>
      <c r="Y165" s="34"/>
      <c r="Z165" s="34"/>
      <c r="AA165" s="34"/>
      <c r="AB165" s="34"/>
      <c r="AC165" s="32"/>
      <c r="AD165" s="15"/>
    </row>
    <row r="166" spans="1:30">
      <c r="A166" s="27"/>
      <c r="B166" s="28"/>
      <c r="C166" s="28"/>
      <c r="D166" s="28"/>
      <c r="E166" s="29"/>
      <c r="F166" s="30"/>
      <c r="G166" s="31"/>
      <c r="H166" s="30"/>
      <c r="I166" s="31"/>
      <c r="J166" s="31"/>
      <c r="K166" s="32"/>
      <c r="L166" s="33"/>
      <c r="M166" s="34"/>
      <c r="N166" s="34"/>
      <c r="O166" s="34"/>
      <c r="P166" s="34"/>
      <c r="Q166" s="34"/>
      <c r="R166" s="34"/>
      <c r="S166" s="32"/>
      <c r="T166" s="32"/>
      <c r="U166" s="32"/>
      <c r="V166" s="35"/>
      <c r="W166" s="34"/>
      <c r="X166" s="34"/>
      <c r="Y166" s="34"/>
      <c r="Z166" s="34"/>
      <c r="AA166" s="34"/>
      <c r="AB166" s="34"/>
      <c r="AC166" s="32"/>
      <c r="AD166" s="15"/>
    </row>
    <row r="167" spans="1:30">
      <c r="A167" s="27"/>
      <c r="B167" s="28"/>
      <c r="C167" s="28"/>
      <c r="D167" s="28"/>
      <c r="E167" s="29"/>
      <c r="F167" s="30"/>
      <c r="G167" s="31"/>
      <c r="H167" s="30"/>
      <c r="I167" s="31"/>
      <c r="J167" s="31"/>
      <c r="K167" s="32"/>
      <c r="L167" s="33"/>
      <c r="M167" s="34"/>
      <c r="N167" s="34"/>
      <c r="O167" s="34"/>
      <c r="P167" s="34"/>
      <c r="Q167" s="34"/>
      <c r="R167" s="34"/>
      <c r="S167" s="32"/>
      <c r="T167" s="32"/>
      <c r="U167" s="32"/>
      <c r="V167" s="35"/>
      <c r="W167" s="34"/>
      <c r="X167" s="34"/>
      <c r="Y167" s="34"/>
      <c r="Z167" s="34"/>
      <c r="AA167" s="34"/>
      <c r="AB167" s="34"/>
      <c r="AC167" s="32"/>
      <c r="AD167" s="15"/>
    </row>
    <row r="168" spans="1:30">
      <c r="A168" s="27"/>
      <c r="B168" s="28"/>
      <c r="C168" s="28"/>
      <c r="D168" s="28"/>
      <c r="E168" s="29"/>
      <c r="F168" s="30"/>
      <c r="G168" s="31"/>
      <c r="H168" s="30"/>
      <c r="I168" s="31"/>
      <c r="J168" s="31"/>
      <c r="K168" s="32"/>
      <c r="L168" s="33"/>
      <c r="M168" s="34"/>
      <c r="N168" s="34"/>
      <c r="O168" s="34"/>
      <c r="P168" s="34"/>
      <c r="Q168" s="34"/>
      <c r="R168" s="34"/>
      <c r="S168" s="32"/>
      <c r="T168" s="32"/>
      <c r="U168" s="32"/>
      <c r="V168" s="35"/>
      <c r="W168" s="34"/>
      <c r="X168" s="34"/>
      <c r="Y168" s="34"/>
      <c r="Z168" s="34"/>
      <c r="AA168" s="34"/>
      <c r="AB168" s="34"/>
      <c r="AC168" s="32"/>
      <c r="AD168" s="15"/>
    </row>
    <row r="169" spans="1:30">
      <c r="A169" s="27"/>
      <c r="B169" s="28"/>
      <c r="C169" s="28"/>
      <c r="D169" s="28"/>
      <c r="E169" s="29"/>
      <c r="F169" s="30"/>
      <c r="G169" s="31"/>
      <c r="H169" s="30"/>
      <c r="I169" s="31"/>
      <c r="J169" s="31"/>
      <c r="K169" s="32"/>
      <c r="L169" s="33"/>
      <c r="M169" s="34"/>
      <c r="N169" s="34"/>
      <c r="O169" s="34"/>
      <c r="P169" s="34"/>
      <c r="Q169" s="34"/>
      <c r="R169" s="34"/>
      <c r="S169" s="32"/>
      <c r="T169" s="32"/>
      <c r="U169" s="32"/>
      <c r="V169" s="35"/>
      <c r="W169" s="34"/>
      <c r="X169" s="34"/>
      <c r="Y169" s="34"/>
      <c r="Z169" s="34"/>
      <c r="AA169" s="34"/>
      <c r="AB169" s="34"/>
      <c r="AC169" s="32"/>
      <c r="AD169" s="15"/>
    </row>
    <row r="170" spans="1:30">
      <c r="A170" s="27"/>
      <c r="B170" s="28"/>
      <c r="C170" s="28"/>
      <c r="D170" s="28"/>
      <c r="E170" s="29"/>
      <c r="F170" s="30"/>
      <c r="G170" s="31"/>
      <c r="H170" s="30"/>
      <c r="I170" s="31"/>
      <c r="J170" s="31"/>
      <c r="K170" s="32"/>
      <c r="L170" s="33"/>
      <c r="M170" s="34"/>
      <c r="N170" s="34"/>
      <c r="O170" s="34"/>
      <c r="P170" s="34"/>
      <c r="Q170" s="34"/>
      <c r="R170" s="34"/>
      <c r="S170" s="32"/>
      <c r="T170" s="32"/>
      <c r="U170" s="32"/>
      <c r="V170" s="35"/>
      <c r="W170" s="34"/>
      <c r="X170" s="34"/>
      <c r="Y170" s="34"/>
      <c r="Z170" s="34"/>
      <c r="AA170" s="34"/>
      <c r="AB170" s="34"/>
      <c r="AC170" s="32"/>
      <c r="AD170" s="15"/>
    </row>
    <row r="171" spans="1:30">
      <c r="A171" s="27"/>
      <c r="B171" s="28"/>
      <c r="C171" s="28"/>
      <c r="D171" s="28"/>
      <c r="E171" s="29"/>
      <c r="F171" s="30"/>
      <c r="G171" s="31"/>
      <c r="H171" s="30"/>
      <c r="I171" s="31"/>
      <c r="J171" s="31"/>
      <c r="K171" s="32"/>
      <c r="L171" s="33"/>
      <c r="M171" s="34"/>
      <c r="N171" s="34"/>
      <c r="O171" s="34"/>
      <c r="P171" s="34"/>
      <c r="Q171" s="34"/>
      <c r="R171" s="34"/>
      <c r="S171" s="32"/>
      <c r="T171" s="32"/>
      <c r="U171" s="32"/>
      <c r="V171" s="35"/>
      <c r="W171" s="34"/>
      <c r="X171" s="34"/>
      <c r="Y171" s="34"/>
      <c r="Z171" s="34"/>
      <c r="AA171" s="34"/>
      <c r="AB171" s="34"/>
      <c r="AC171" s="32"/>
      <c r="AD171" s="15"/>
    </row>
    <row r="172" spans="1:30">
      <c r="A172" s="27"/>
      <c r="B172" s="28"/>
      <c r="C172" s="28"/>
      <c r="D172" s="28"/>
      <c r="E172" s="29"/>
      <c r="F172" s="30"/>
      <c r="G172" s="31"/>
      <c r="H172" s="30"/>
      <c r="I172" s="31"/>
      <c r="J172" s="31"/>
      <c r="K172" s="32"/>
      <c r="L172" s="33"/>
      <c r="M172" s="34"/>
      <c r="N172" s="34"/>
      <c r="O172" s="34"/>
      <c r="P172" s="34"/>
      <c r="Q172" s="34"/>
      <c r="R172" s="34"/>
      <c r="S172" s="32"/>
      <c r="T172" s="32"/>
      <c r="U172" s="32"/>
      <c r="V172" s="35"/>
      <c r="W172" s="34"/>
      <c r="X172" s="34"/>
      <c r="Y172" s="34"/>
      <c r="Z172" s="34"/>
      <c r="AA172" s="34"/>
      <c r="AB172" s="34"/>
      <c r="AC172" s="32"/>
      <c r="AD172" s="15"/>
    </row>
    <row r="173" spans="1:30">
      <c r="A173" s="27"/>
      <c r="B173" s="28"/>
      <c r="C173" s="28"/>
      <c r="D173" s="28"/>
      <c r="E173" s="29"/>
      <c r="F173" s="30"/>
      <c r="G173" s="31"/>
      <c r="H173" s="30"/>
      <c r="I173" s="31"/>
      <c r="J173" s="31"/>
      <c r="K173" s="32"/>
      <c r="L173" s="33"/>
      <c r="M173" s="34"/>
      <c r="N173" s="34"/>
      <c r="O173" s="34"/>
      <c r="P173" s="34"/>
      <c r="Q173" s="34"/>
      <c r="R173" s="34"/>
      <c r="S173" s="32"/>
      <c r="T173" s="32"/>
      <c r="U173" s="32"/>
      <c r="V173" s="35"/>
      <c r="W173" s="34"/>
      <c r="X173" s="34"/>
      <c r="Y173" s="34"/>
      <c r="Z173" s="34"/>
      <c r="AA173" s="34"/>
      <c r="AB173" s="34"/>
      <c r="AC173" s="32"/>
      <c r="AD173" s="15"/>
    </row>
    <row r="174" spans="1:30">
      <c r="A174" s="27"/>
      <c r="B174" s="28"/>
      <c r="C174" s="28"/>
      <c r="D174" s="28"/>
      <c r="E174" s="29"/>
      <c r="F174" s="30"/>
      <c r="G174" s="31"/>
      <c r="H174" s="30"/>
      <c r="I174" s="31"/>
      <c r="J174" s="31"/>
      <c r="K174" s="32"/>
      <c r="L174" s="33"/>
      <c r="M174" s="34"/>
      <c r="N174" s="34"/>
      <c r="O174" s="34"/>
      <c r="P174" s="34"/>
      <c r="Q174" s="34"/>
      <c r="R174" s="34"/>
      <c r="S174" s="32"/>
      <c r="T174" s="32"/>
      <c r="U174" s="32"/>
      <c r="V174" s="35"/>
      <c r="W174" s="34"/>
      <c r="X174" s="34"/>
      <c r="Y174" s="34"/>
      <c r="Z174" s="34"/>
      <c r="AA174" s="34"/>
      <c r="AB174" s="34"/>
      <c r="AC174" s="32"/>
      <c r="AD174" s="15"/>
    </row>
    <row r="175" spans="1:30">
      <c r="A175" s="27"/>
      <c r="B175" s="28"/>
      <c r="C175" s="28"/>
      <c r="D175" s="28"/>
      <c r="E175" s="29"/>
      <c r="F175" s="30"/>
      <c r="G175" s="31"/>
      <c r="H175" s="30"/>
      <c r="I175" s="31"/>
      <c r="J175" s="31"/>
      <c r="K175" s="32"/>
      <c r="L175" s="33"/>
      <c r="M175" s="34"/>
      <c r="N175" s="34"/>
      <c r="O175" s="34"/>
      <c r="P175" s="34"/>
      <c r="Q175" s="34"/>
      <c r="R175" s="34"/>
      <c r="S175" s="32"/>
      <c r="T175" s="32"/>
      <c r="U175" s="32"/>
      <c r="V175" s="35"/>
      <c r="W175" s="34"/>
      <c r="X175" s="34"/>
      <c r="Y175" s="34"/>
      <c r="Z175" s="34"/>
      <c r="AA175" s="34"/>
      <c r="AB175" s="34"/>
      <c r="AC175" s="32"/>
      <c r="AD175" s="15"/>
    </row>
    <row r="176" spans="1:30">
      <c r="A176" s="27"/>
      <c r="B176" s="28"/>
      <c r="C176" s="28"/>
      <c r="D176" s="28"/>
      <c r="E176" s="29"/>
      <c r="F176" s="30"/>
      <c r="G176" s="31"/>
      <c r="H176" s="30"/>
      <c r="I176" s="31"/>
      <c r="J176" s="31"/>
      <c r="K176" s="32"/>
      <c r="L176" s="33"/>
      <c r="M176" s="34"/>
      <c r="N176" s="34"/>
      <c r="O176" s="34"/>
      <c r="P176" s="34"/>
      <c r="Q176" s="34"/>
      <c r="R176" s="34"/>
      <c r="S176" s="32"/>
      <c r="T176" s="32"/>
      <c r="U176" s="32"/>
      <c r="V176" s="35"/>
      <c r="W176" s="34"/>
      <c r="X176" s="34"/>
      <c r="Y176" s="34"/>
      <c r="Z176" s="34"/>
      <c r="AA176" s="34"/>
      <c r="AB176" s="34"/>
      <c r="AC176" s="32"/>
      <c r="AD176" s="15"/>
    </row>
    <row r="177" spans="1:30">
      <c r="A177" s="27"/>
      <c r="B177" s="28"/>
      <c r="C177" s="28"/>
      <c r="D177" s="28"/>
      <c r="E177" s="29"/>
      <c r="F177" s="30"/>
      <c r="G177" s="31"/>
      <c r="H177" s="30"/>
      <c r="I177" s="31"/>
      <c r="J177" s="31"/>
      <c r="K177" s="32"/>
      <c r="L177" s="33"/>
      <c r="M177" s="34"/>
      <c r="N177" s="34"/>
      <c r="O177" s="34"/>
      <c r="P177" s="34"/>
      <c r="Q177" s="34"/>
      <c r="R177" s="34"/>
      <c r="S177" s="32"/>
      <c r="T177" s="32"/>
      <c r="U177" s="32"/>
      <c r="V177" s="35"/>
      <c r="W177" s="34"/>
      <c r="X177" s="34"/>
      <c r="Y177" s="34"/>
      <c r="Z177" s="34"/>
      <c r="AA177" s="34"/>
      <c r="AB177" s="34"/>
      <c r="AC177" s="32"/>
      <c r="AD177" s="15"/>
    </row>
    <row r="178" spans="1:30">
      <c r="A178" s="27"/>
      <c r="B178" s="28"/>
      <c r="C178" s="28"/>
      <c r="D178" s="28"/>
      <c r="E178" s="29"/>
      <c r="F178" s="30"/>
      <c r="G178" s="31"/>
      <c r="H178" s="30"/>
      <c r="I178" s="31"/>
      <c r="J178" s="31"/>
      <c r="K178" s="32"/>
      <c r="L178" s="33"/>
      <c r="M178" s="34"/>
      <c r="N178" s="34"/>
      <c r="O178" s="34"/>
      <c r="P178" s="34"/>
      <c r="Q178" s="34"/>
      <c r="R178" s="34"/>
      <c r="S178" s="32"/>
      <c r="T178" s="32"/>
      <c r="U178" s="32"/>
      <c r="V178" s="35"/>
      <c r="W178" s="34"/>
      <c r="X178" s="34"/>
      <c r="Y178" s="34"/>
      <c r="Z178" s="34"/>
      <c r="AA178" s="34"/>
      <c r="AB178" s="34"/>
      <c r="AC178" s="32"/>
      <c r="AD178" s="15"/>
    </row>
    <row r="179" spans="1:30">
      <c r="A179" s="27"/>
      <c r="B179" s="28"/>
      <c r="C179" s="28"/>
      <c r="D179" s="28"/>
      <c r="E179" s="29"/>
      <c r="F179" s="30"/>
      <c r="G179" s="31"/>
      <c r="H179" s="30"/>
      <c r="I179" s="31"/>
      <c r="J179" s="31"/>
      <c r="K179" s="32"/>
      <c r="L179" s="33"/>
      <c r="M179" s="34"/>
      <c r="N179" s="34"/>
      <c r="O179" s="34"/>
      <c r="P179" s="34"/>
      <c r="Q179" s="34"/>
      <c r="R179" s="34"/>
      <c r="S179" s="32"/>
      <c r="T179" s="32"/>
      <c r="U179" s="32"/>
      <c r="V179" s="35"/>
      <c r="W179" s="34"/>
      <c r="X179" s="34"/>
      <c r="Y179" s="34"/>
      <c r="Z179" s="34"/>
      <c r="AA179" s="34"/>
      <c r="AB179" s="34"/>
      <c r="AC179" s="32"/>
      <c r="AD179" s="15"/>
    </row>
    <row r="180" spans="1:30">
      <c r="A180" s="27"/>
      <c r="B180" s="28"/>
      <c r="C180" s="28"/>
      <c r="D180" s="28"/>
      <c r="E180" s="29"/>
      <c r="F180" s="30"/>
      <c r="G180" s="31"/>
      <c r="H180" s="30"/>
      <c r="I180" s="31"/>
      <c r="J180" s="31"/>
      <c r="K180" s="32"/>
      <c r="L180" s="33"/>
      <c r="M180" s="34"/>
      <c r="N180" s="34"/>
      <c r="O180" s="34"/>
      <c r="P180" s="34"/>
      <c r="Q180" s="34"/>
      <c r="R180" s="34"/>
      <c r="S180" s="32"/>
      <c r="T180" s="32"/>
      <c r="U180" s="32"/>
      <c r="V180" s="35"/>
      <c r="W180" s="34"/>
      <c r="X180" s="34"/>
      <c r="Y180" s="34"/>
      <c r="Z180" s="34"/>
      <c r="AA180" s="34"/>
      <c r="AB180" s="34"/>
      <c r="AC180" s="32"/>
      <c r="AD180" s="15"/>
    </row>
    <row r="181" spans="1:30">
      <c r="A181" s="27"/>
      <c r="B181" s="28"/>
      <c r="C181" s="28"/>
      <c r="D181" s="28"/>
      <c r="E181" s="29"/>
      <c r="F181" s="30"/>
      <c r="G181" s="31"/>
      <c r="H181" s="30"/>
      <c r="I181" s="31"/>
      <c r="J181" s="31"/>
      <c r="K181" s="32"/>
      <c r="L181" s="33"/>
      <c r="M181" s="34"/>
      <c r="N181" s="34"/>
      <c r="O181" s="34"/>
      <c r="P181" s="34"/>
      <c r="Q181" s="34"/>
      <c r="R181" s="34"/>
      <c r="S181" s="32"/>
      <c r="T181" s="32"/>
      <c r="U181" s="32"/>
      <c r="V181" s="35"/>
      <c r="W181" s="34"/>
      <c r="X181" s="34"/>
      <c r="Y181" s="34"/>
      <c r="Z181" s="34"/>
      <c r="AA181" s="34"/>
      <c r="AB181" s="34"/>
      <c r="AC181" s="32"/>
      <c r="AD181" s="15"/>
    </row>
    <row r="182" spans="1:30">
      <c r="A182" s="27"/>
      <c r="B182" s="28"/>
      <c r="C182" s="28"/>
      <c r="D182" s="28"/>
      <c r="E182" s="29"/>
      <c r="F182" s="30"/>
      <c r="G182" s="31"/>
      <c r="H182" s="30"/>
      <c r="I182" s="31"/>
      <c r="J182" s="31"/>
      <c r="K182" s="32"/>
      <c r="L182" s="33"/>
      <c r="M182" s="34"/>
      <c r="N182" s="34"/>
      <c r="O182" s="34"/>
      <c r="P182" s="34"/>
      <c r="Q182" s="34"/>
      <c r="R182" s="34"/>
      <c r="S182" s="32"/>
      <c r="T182" s="32"/>
      <c r="U182" s="32"/>
      <c r="V182" s="35"/>
      <c r="W182" s="34"/>
      <c r="X182" s="34"/>
      <c r="Y182" s="34"/>
      <c r="Z182" s="34"/>
      <c r="AA182" s="34"/>
      <c r="AB182" s="34"/>
      <c r="AC182" s="32"/>
      <c r="AD182" s="15"/>
    </row>
    <row r="183" spans="1:30">
      <c r="A183" s="27"/>
      <c r="B183" s="28"/>
      <c r="C183" s="28"/>
      <c r="D183" s="28"/>
      <c r="E183" s="29"/>
      <c r="F183" s="30"/>
      <c r="G183" s="31"/>
      <c r="H183" s="30"/>
      <c r="I183" s="31"/>
      <c r="J183" s="31"/>
      <c r="K183" s="32"/>
      <c r="L183" s="33"/>
      <c r="M183" s="34"/>
      <c r="N183" s="34"/>
      <c r="O183" s="34"/>
      <c r="P183" s="34"/>
      <c r="Q183" s="34"/>
      <c r="R183" s="34"/>
      <c r="S183" s="32"/>
      <c r="T183" s="32"/>
      <c r="U183" s="32"/>
      <c r="V183" s="35"/>
      <c r="W183" s="34"/>
      <c r="X183" s="34"/>
      <c r="Y183" s="34"/>
      <c r="Z183" s="34"/>
      <c r="AA183" s="34"/>
      <c r="AB183" s="34"/>
      <c r="AC183" s="32"/>
      <c r="AD183" s="15"/>
    </row>
    <row r="184" spans="1:30">
      <c r="A184" s="27"/>
      <c r="B184" s="28"/>
      <c r="C184" s="28"/>
      <c r="D184" s="28"/>
      <c r="E184" s="29"/>
      <c r="F184" s="30"/>
      <c r="G184" s="31"/>
      <c r="H184" s="30"/>
      <c r="I184" s="31"/>
      <c r="J184" s="31"/>
      <c r="K184" s="32"/>
      <c r="L184" s="33"/>
      <c r="M184" s="34"/>
      <c r="N184" s="34"/>
      <c r="O184" s="34"/>
      <c r="P184" s="34"/>
      <c r="Q184" s="34"/>
      <c r="R184" s="34"/>
      <c r="S184" s="32"/>
      <c r="T184" s="32"/>
      <c r="U184" s="32"/>
      <c r="V184" s="35"/>
      <c r="W184" s="34"/>
      <c r="X184" s="34"/>
      <c r="Y184" s="34"/>
      <c r="Z184" s="34"/>
      <c r="AA184" s="34"/>
      <c r="AB184" s="34"/>
      <c r="AC184" s="32"/>
      <c r="AD184" s="15"/>
    </row>
    <row r="185" spans="1:30">
      <c r="A185" s="27"/>
      <c r="B185" s="28"/>
      <c r="C185" s="28"/>
      <c r="D185" s="28"/>
      <c r="E185" s="29"/>
      <c r="F185" s="30"/>
      <c r="G185" s="31"/>
      <c r="H185" s="30"/>
      <c r="I185" s="31"/>
      <c r="J185" s="31"/>
      <c r="K185" s="32"/>
      <c r="L185" s="33"/>
      <c r="M185" s="34"/>
      <c r="N185" s="34"/>
      <c r="O185" s="34"/>
      <c r="P185" s="34"/>
      <c r="Q185" s="34"/>
      <c r="R185" s="34"/>
      <c r="S185" s="32"/>
      <c r="T185" s="32"/>
      <c r="U185" s="32"/>
      <c r="V185" s="35"/>
      <c r="W185" s="34"/>
      <c r="X185" s="34"/>
      <c r="Y185" s="34"/>
      <c r="Z185" s="34"/>
      <c r="AA185" s="34"/>
      <c r="AB185" s="34"/>
      <c r="AC185" s="32"/>
      <c r="AD185" s="15"/>
    </row>
    <row r="186" spans="1:30">
      <c r="A186" s="27"/>
      <c r="B186" s="28"/>
      <c r="C186" s="28"/>
      <c r="D186" s="28"/>
      <c r="E186" s="29"/>
      <c r="F186" s="30"/>
      <c r="G186" s="31"/>
      <c r="H186" s="30"/>
      <c r="I186" s="31"/>
      <c r="J186" s="31"/>
      <c r="K186" s="32"/>
      <c r="L186" s="33"/>
      <c r="M186" s="34"/>
      <c r="N186" s="34"/>
      <c r="O186" s="34"/>
      <c r="P186" s="34"/>
      <c r="Q186" s="34"/>
      <c r="R186" s="34"/>
      <c r="S186" s="32"/>
      <c r="T186" s="32"/>
      <c r="U186" s="32"/>
      <c r="V186" s="35"/>
      <c r="W186" s="34"/>
      <c r="X186" s="34"/>
      <c r="Y186" s="34"/>
      <c r="Z186" s="34"/>
      <c r="AA186" s="34"/>
      <c r="AB186" s="34"/>
      <c r="AC186" s="32"/>
      <c r="AD186" s="15"/>
    </row>
    <row r="187" spans="1:30">
      <c r="A187" s="27"/>
      <c r="B187" s="28"/>
      <c r="C187" s="28"/>
      <c r="D187" s="28"/>
      <c r="E187" s="29"/>
      <c r="F187" s="30"/>
      <c r="G187" s="31"/>
      <c r="H187" s="30"/>
      <c r="I187" s="31"/>
      <c r="J187" s="31"/>
      <c r="K187" s="32"/>
      <c r="L187" s="33"/>
      <c r="M187" s="34"/>
      <c r="N187" s="34"/>
      <c r="O187" s="34"/>
      <c r="P187" s="34"/>
      <c r="Q187" s="34"/>
      <c r="R187" s="34"/>
      <c r="S187" s="32"/>
      <c r="T187" s="32"/>
      <c r="U187" s="32"/>
      <c r="V187" s="35"/>
      <c r="W187" s="34"/>
      <c r="X187" s="34"/>
      <c r="Y187" s="34"/>
      <c r="Z187" s="34"/>
      <c r="AA187" s="34"/>
      <c r="AB187" s="34"/>
      <c r="AC187" s="32"/>
      <c r="AD187" s="15"/>
    </row>
    <row r="188" spans="1:30">
      <c r="A188" s="27"/>
      <c r="B188" s="28"/>
      <c r="C188" s="28"/>
      <c r="D188" s="28"/>
      <c r="E188" s="29"/>
      <c r="F188" s="30"/>
      <c r="G188" s="31"/>
      <c r="H188" s="30"/>
      <c r="I188" s="31"/>
      <c r="J188" s="31"/>
      <c r="K188" s="32"/>
      <c r="L188" s="33"/>
      <c r="M188" s="34"/>
      <c r="N188" s="34"/>
      <c r="O188" s="34"/>
      <c r="P188" s="34"/>
      <c r="Q188" s="34"/>
      <c r="R188" s="34"/>
      <c r="S188" s="32"/>
      <c r="T188" s="32"/>
      <c r="U188" s="32"/>
      <c r="V188" s="35"/>
      <c r="W188" s="34"/>
      <c r="X188" s="34"/>
      <c r="Y188" s="34"/>
      <c r="Z188" s="34"/>
      <c r="AA188" s="34"/>
      <c r="AB188" s="34"/>
      <c r="AC188" s="32"/>
      <c r="AD188" s="15"/>
    </row>
    <row r="189" spans="1:30">
      <c r="A189" s="27"/>
      <c r="B189" s="28"/>
      <c r="C189" s="28"/>
      <c r="D189" s="28"/>
      <c r="E189" s="29"/>
      <c r="F189" s="30"/>
      <c r="G189" s="31"/>
      <c r="H189" s="30"/>
      <c r="I189" s="31"/>
      <c r="J189" s="31"/>
      <c r="K189" s="32"/>
      <c r="L189" s="33"/>
      <c r="M189" s="34"/>
      <c r="N189" s="34"/>
      <c r="O189" s="34"/>
      <c r="P189" s="34"/>
      <c r="Q189" s="34"/>
      <c r="R189" s="34"/>
      <c r="S189" s="32"/>
      <c r="T189" s="32"/>
      <c r="U189" s="32"/>
      <c r="V189" s="35"/>
      <c r="W189" s="34"/>
      <c r="X189" s="34"/>
      <c r="Y189" s="34"/>
      <c r="Z189" s="34"/>
      <c r="AA189" s="34"/>
      <c r="AB189" s="34"/>
      <c r="AC189" s="32"/>
      <c r="AD189" s="15"/>
    </row>
    <row r="190" spans="1:30">
      <c r="A190" s="27"/>
      <c r="B190" s="28"/>
      <c r="C190" s="28"/>
      <c r="D190" s="28"/>
      <c r="E190" s="29"/>
      <c r="F190" s="30"/>
      <c r="G190" s="31"/>
      <c r="H190" s="30"/>
      <c r="I190" s="31"/>
      <c r="J190" s="31"/>
      <c r="K190" s="32"/>
      <c r="L190" s="33"/>
      <c r="M190" s="34"/>
      <c r="N190" s="34"/>
      <c r="O190" s="34"/>
      <c r="P190" s="34"/>
      <c r="Q190" s="34"/>
      <c r="R190" s="34"/>
      <c r="S190" s="32"/>
      <c r="T190" s="32"/>
      <c r="U190" s="32"/>
      <c r="V190" s="35"/>
      <c r="W190" s="34"/>
      <c r="X190" s="34"/>
      <c r="Y190" s="34"/>
      <c r="Z190" s="34"/>
      <c r="AA190" s="34"/>
      <c r="AB190" s="34"/>
      <c r="AC190" s="32"/>
      <c r="AD190" s="15"/>
    </row>
    <row r="191" spans="1:30">
      <c r="A191" s="27"/>
      <c r="B191" s="28"/>
      <c r="C191" s="28"/>
      <c r="D191" s="28"/>
      <c r="E191" s="29"/>
      <c r="F191" s="30"/>
      <c r="G191" s="31"/>
      <c r="H191" s="30"/>
      <c r="I191" s="31"/>
      <c r="J191" s="31"/>
      <c r="K191" s="32"/>
      <c r="L191" s="33"/>
      <c r="M191" s="34"/>
      <c r="N191" s="34"/>
      <c r="O191" s="34"/>
      <c r="P191" s="34"/>
      <c r="Q191" s="34"/>
      <c r="R191" s="34"/>
      <c r="S191" s="32"/>
      <c r="T191" s="32"/>
      <c r="U191" s="32"/>
      <c r="V191" s="35"/>
      <c r="W191" s="34"/>
      <c r="X191" s="34"/>
      <c r="Y191" s="34"/>
      <c r="Z191" s="34"/>
      <c r="AA191" s="34"/>
      <c r="AB191" s="34"/>
      <c r="AC191" s="32"/>
      <c r="AD191" s="15"/>
    </row>
    <row r="192" spans="1:30">
      <c r="A192" s="27"/>
      <c r="B192" s="28"/>
      <c r="C192" s="28"/>
      <c r="D192" s="28"/>
      <c r="E192" s="29"/>
      <c r="F192" s="30"/>
      <c r="G192" s="31"/>
      <c r="H192" s="30"/>
      <c r="I192" s="31"/>
      <c r="J192" s="31"/>
      <c r="K192" s="32"/>
      <c r="L192" s="33"/>
      <c r="M192" s="34"/>
      <c r="N192" s="34"/>
      <c r="O192" s="34"/>
      <c r="P192" s="34"/>
      <c r="Q192" s="34"/>
      <c r="R192" s="34"/>
      <c r="S192" s="32"/>
      <c r="T192" s="32"/>
      <c r="U192" s="32"/>
      <c r="V192" s="35"/>
      <c r="W192" s="34"/>
      <c r="X192" s="34"/>
      <c r="Y192" s="34"/>
      <c r="Z192" s="34"/>
      <c r="AA192" s="34"/>
      <c r="AB192" s="34"/>
      <c r="AC192" s="32"/>
      <c r="AD192" s="15"/>
    </row>
    <row r="193" spans="1:30">
      <c r="A193" s="27"/>
      <c r="B193" s="28"/>
      <c r="C193" s="28"/>
      <c r="D193" s="28"/>
      <c r="E193" s="29"/>
      <c r="F193" s="30"/>
      <c r="G193" s="31"/>
      <c r="H193" s="30"/>
      <c r="I193" s="31"/>
      <c r="J193" s="31"/>
      <c r="K193" s="32"/>
      <c r="L193" s="33"/>
      <c r="M193" s="34"/>
      <c r="N193" s="34"/>
      <c r="O193" s="34"/>
      <c r="P193" s="34"/>
      <c r="Q193" s="34"/>
      <c r="R193" s="34"/>
      <c r="S193" s="32"/>
      <c r="T193" s="32"/>
      <c r="U193" s="32"/>
      <c r="V193" s="35"/>
      <c r="W193" s="34"/>
      <c r="X193" s="34"/>
      <c r="Y193" s="34"/>
      <c r="Z193" s="34"/>
      <c r="AA193" s="34"/>
      <c r="AB193" s="34"/>
      <c r="AC193" s="32"/>
      <c r="AD193" s="15"/>
    </row>
    <row r="194" spans="1:30">
      <c r="A194" s="27"/>
      <c r="B194" s="28"/>
      <c r="C194" s="28"/>
      <c r="D194" s="28"/>
      <c r="E194" s="29"/>
      <c r="F194" s="30"/>
      <c r="G194" s="31"/>
      <c r="H194" s="30"/>
      <c r="I194" s="31"/>
      <c r="J194" s="31"/>
      <c r="K194" s="32"/>
      <c r="L194" s="33"/>
      <c r="M194" s="34"/>
      <c r="N194" s="34"/>
      <c r="O194" s="34"/>
      <c r="P194" s="34"/>
      <c r="Q194" s="34"/>
      <c r="R194" s="34"/>
      <c r="S194" s="32"/>
      <c r="T194" s="32"/>
      <c r="U194" s="32"/>
      <c r="V194" s="35"/>
      <c r="W194" s="34"/>
      <c r="X194" s="34"/>
      <c r="Y194" s="34"/>
      <c r="Z194" s="34"/>
      <c r="AA194" s="34"/>
      <c r="AB194" s="34"/>
      <c r="AC194" s="32"/>
      <c r="AD194" s="15"/>
    </row>
    <row r="195" spans="1:30">
      <c r="A195" s="27"/>
      <c r="B195" s="28"/>
      <c r="C195" s="28"/>
      <c r="D195" s="28"/>
      <c r="E195" s="29"/>
      <c r="F195" s="30"/>
      <c r="G195" s="31"/>
      <c r="H195" s="30"/>
      <c r="I195" s="31"/>
      <c r="J195" s="31"/>
      <c r="K195" s="32"/>
      <c r="L195" s="33"/>
      <c r="M195" s="34"/>
      <c r="N195" s="34"/>
      <c r="O195" s="34"/>
      <c r="P195" s="34"/>
      <c r="Q195" s="34"/>
      <c r="R195" s="34"/>
      <c r="S195" s="32"/>
      <c r="T195" s="32"/>
      <c r="U195" s="32"/>
      <c r="V195" s="35"/>
      <c r="W195" s="34"/>
      <c r="X195" s="34"/>
      <c r="Y195" s="34"/>
      <c r="Z195" s="34"/>
      <c r="AA195" s="34"/>
      <c r="AB195" s="34"/>
      <c r="AC195" s="32"/>
      <c r="AD195" s="15"/>
    </row>
    <row r="196" spans="1:30">
      <c r="A196" s="27"/>
      <c r="B196" s="28"/>
      <c r="C196" s="28"/>
      <c r="D196" s="28"/>
      <c r="E196" s="29"/>
      <c r="F196" s="30"/>
      <c r="G196" s="31"/>
      <c r="H196" s="30"/>
      <c r="I196" s="31"/>
      <c r="J196" s="31"/>
      <c r="K196" s="32"/>
      <c r="L196" s="33"/>
      <c r="M196" s="34"/>
      <c r="N196" s="34"/>
      <c r="O196" s="34"/>
      <c r="P196" s="34"/>
      <c r="Q196" s="34"/>
      <c r="R196" s="34"/>
      <c r="S196" s="32"/>
      <c r="T196" s="32"/>
      <c r="U196" s="32"/>
      <c r="V196" s="35"/>
      <c r="W196" s="34"/>
      <c r="X196" s="34"/>
      <c r="Y196" s="34"/>
      <c r="Z196" s="34"/>
      <c r="AA196" s="34"/>
      <c r="AB196" s="34"/>
      <c r="AC196" s="32"/>
      <c r="AD196" s="15"/>
    </row>
    <row r="197" spans="1:30">
      <c r="A197" s="27"/>
      <c r="B197" s="28"/>
      <c r="C197" s="28"/>
      <c r="D197" s="28"/>
      <c r="E197" s="29"/>
      <c r="F197" s="30"/>
      <c r="G197" s="31"/>
      <c r="H197" s="30"/>
      <c r="I197" s="31"/>
      <c r="J197" s="31"/>
      <c r="K197" s="32"/>
      <c r="L197" s="33"/>
      <c r="M197" s="34"/>
      <c r="N197" s="34"/>
      <c r="O197" s="34"/>
      <c r="P197" s="34"/>
      <c r="Q197" s="34"/>
      <c r="R197" s="34"/>
      <c r="S197" s="32"/>
      <c r="T197" s="32"/>
      <c r="U197" s="32"/>
      <c r="V197" s="35"/>
      <c r="W197" s="34"/>
      <c r="X197" s="34"/>
      <c r="Y197" s="34"/>
      <c r="Z197" s="34"/>
      <c r="AA197" s="34"/>
      <c r="AB197" s="34"/>
      <c r="AC197" s="32"/>
      <c r="AD197" s="15"/>
    </row>
    <row r="198" spans="1:30">
      <c r="A198" s="27"/>
      <c r="B198" s="28"/>
      <c r="C198" s="28"/>
      <c r="D198" s="28"/>
      <c r="E198" s="29"/>
      <c r="F198" s="30"/>
      <c r="G198" s="31"/>
      <c r="H198" s="30"/>
      <c r="I198" s="31"/>
      <c r="J198" s="31"/>
      <c r="K198" s="32"/>
      <c r="L198" s="33"/>
      <c r="M198" s="34"/>
      <c r="N198" s="34"/>
      <c r="O198" s="34"/>
      <c r="P198" s="34"/>
      <c r="Q198" s="34"/>
      <c r="R198" s="34"/>
      <c r="S198" s="32"/>
      <c r="T198" s="32"/>
      <c r="U198" s="32"/>
      <c r="V198" s="35"/>
      <c r="W198" s="34"/>
      <c r="X198" s="34"/>
      <c r="Y198" s="34"/>
      <c r="Z198" s="34"/>
      <c r="AA198" s="34"/>
      <c r="AB198" s="34"/>
      <c r="AC198" s="32"/>
      <c r="AD198" s="15"/>
    </row>
    <row r="199" spans="1:30">
      <c r="A199" s="27"/>
      <c r="B199" s="28"/>
      <c r="C199" s="28"/>
      <c r="D199" s="28"/>
      <c r="E199" s="29"/>
      <c r="F199" s="30"/>
      <c r="G199" s="31"/>
      <c r="H199" s="30"/>
      <c r="I199" s="31"/>
      <c r="J199" s="31"/>
      <c r="K199" s="32"/>
      <c r="L199" s="33"/>
      <c r="M199" s="34"/>
      <c r="N199" s="34"/>
      <c r="O199" s="34"/>
      <c r="P199" s="34"/>
      <c r="Q199" s="34"/>
      <c r="R199" s="34"/>
      <c r="S199" s="32"/>
      <c r="T199" s="32"/>
      <c r="U199" s="32"/>
      <c r="V199" s="35"/>
      <c r="W199" s="34"/>
      <c r="X199" s="34"/>
      <c r="Y199" s="34"/>
      <c r="Z199" s="34"/>
      <c r="AA199" s="34"/>
      <c r="AB199" s="34"/>
      <c r="AC199" s="32"/>
      <c r="AD199" s="15"/>
    </row>
    <row r="200" spans="1:30">
      <c r="A200" s="27"/>
      <c r="B200" s="28"/>
      <c r="C200" s="28"/>
      <c r="D200" s="28"/>
      <c r="E200" s="29"/>
      <c r="F200" s="30"/>
      <c r="G200" s="31"/>
      <c r="H200" s="30"/>
      <c r="I200" s="31"/>
      <c r="J200" s="31"/>
      <c r="K200" s="32"/>
      <c r="L200" s="33"/>
      <c r="M200" s="34"/>
      <c r="N200" s="34"/>
      <c r="O200" s="34"/>
      <c r="P200" s="34"/>
      <c r="Q200" s="34"/>
      <c r="R200" s="34"/>
      <c r="S200" s="32"/>
      <c r="T200" s="32"/>
      <c r="U200" s="32"/>
      <c r="V200" s="35"/>
      <c r="W200" s="34"/>
      <c r="X200" s="34"/>
      <c r="Y200" s="34"/>
      <c r="Z200" s="34"/>
      <c r="AA200" s="34"/>
      <c r="AB200" s="34"/>
      <c r="AC200" s="32"/>
      <c r="AD200" s="15"/>
    </row>
    <row r="201" spans="1:30">
      <c r="A201" s="27"/>
      <c r="B201" s="28"/>
      <c r="C201" s="28"/>
      <c r="D201" s="28"/>
      <c r="E201" s="29"/>
      <c r="F201" s="30"/>
      <c r="G201" s="31"/>
      <c r="H201" s="30"/>
      <c r="I201" s="31"/>
      <c r="J201" s="31"/>
      <c r="K201" s="32"/>
      <c r="L201" s="33"/>
      <c r="M201" s="34"/>
      <c r="N201" s="34"/>
      <c r="O201" s="34"/>
      <c r="P201" s="34"/>
      <c r="Q201" s="34"/>
      <c r="R201" s="34"/>
      <c r="S201" s="32"/>
      <c r="T201" s="32"/>
      <c r="U201" s="32"/>
      <c r="V201" s="35"/>
      <c r="W201" s="34"/>
      <c r="X201" s="34"/>
      <c r="Y201" s="34"/>
      <c r="Z201" s="34"/>
      <c r="AA201" s="34"/>
      <c r="AB201" s="34"/>
      <c r="AC201" s="32"/>
      <c r="AD201" s="15"/>
    </row>
    <row r="202" spans="1:30">
      <c r="A202" s="27"/>
      <c r="B202" s="28"/>
      <c r="C202" s="28"/>
      <c r="D202" s="28"/>
      <c r="E202" s="29"/>
      <c r="F202" s="30"/>
      <c r="G202" s="31"/>
      <c r="H202" s="30"/>
      <c r="I202" s="31"/>
      <c r="J202" s="31"/>
      <c r="K202" s="32"/>
      <c r="L202" s="33"/>
      <c r="M202" s="34"/>
      <c r="N202" s="34"/>
      <c r="O202" s="34"/>
      <c r="P202" s="34"/>
      <c r="Q202" s="34"/>
      <c r="R202" s="34"/>
      <c r="S202" s="32"/>
      <c r="T202" s="32"/>
      <c r="U202" s="32"/>
      <c r="V202" s="35"/>
      <c r="W202" s="34"/>
      <c r="X202" s="34"/>
      <c r="Y202" s="34"/>
      <c r="Z202" s="34"/>
      <c r="AA202" s="34"/>
      <c r="AB202" s="34"/>
      <c r="AC202" s="32"/>
      <c r="AD202" s="15"/>
    </row>
    <row r="203" spans="1:30">
      <c r="A203" s="27"/>
      <c r="B203" s="28"/>
      <c r="C203" s="28"/>
      <c r="D203" s="28"/>
      <c r="E203" s="29"/>
      <c r="F203" s="30"/>
      <c r="G203" s="31"/>
      <c r="H203" s="30"/>
      <c r="I203" s="31"/>
      <c r="J203" s="31"/>
      <c r="K203" s="32"/>
      <c r="L203" s="33"/>
      <c r="M203" s="34"/>
      <c r="N203" s="34"/>
      <c r="O203" s="34"/>
      <c r="P203" s="34"/>
      <c r="Q203" s="34"/>
      <c r="R203" s="34"/>
      <c r="S203" s="32"/>
      <c r="T203" s="32"/>
      <c r="U203" s="32"/>
      <c r="V203" s="35"/>
      <c r="W203" s="34"/>
      <c r="X203" s="34"/>
      <c r="Y203" s="34"/>
      <c r="Z203" s="34"/>
      <c r="AA203" s="34"/>
      <c r="AB203" s="34"/>
      <c r="AC203" s="32"/>
      <c r="AD203" s="15"/>
    </row>
    <row r="204" spans="1:30">
      <c r="A204" s="27"/>
      <c r="B204" s="28"/>
      <c r="C204" s="28"/>
      <c r="D204" s="28"/>
      <c r="E204" s="29"/>
      <c r="F204" s="30"/>
      <c r="G204" s="31"/>
      <c r="H204" s="30"/>
      <c r="I204" s="31"/>
      <c r="J204" s="31"/>
      <c r="K204" s="32"/>
      <c r="L204" s="33"/>
      <c r="M204" s="34"/>
      <c r="N204" s="34"/>
      <c r="O204" s="34"/>
      <c r="P204" s="34"/>
      <c r="Q204" s="34"/>
      <c r="R204" s="34"/>
      <c r="S204" s="32"/>
      <c r="T204" s="32"/>
      <c r="U204" s="32"/>
      <c r="V204" s="35"/>
      <c r="W204" s="34"/>
      <c r="X204" s="34"/>
      <c r="Y204" s="34"/>
      <c r="Z204" s="34"/>
      <c r="AA204" s="34"/>
      <c r="AB204" s="34"/>
      <c r="AC204" s="32"/>
      <c r="AD204" s="15"/>
    </row>
    <row r="205" spans="1:30">
      <c r="A205" s="27"/>
      <c r="B205" s="28"/>
      <c r="C205" s="28"/>
      <c r="D205" s="28"/>
      <c r="E205" s="29"/>
      <c r="F205" s="30"/>
      <c r="G205" s="31"/>
      <c r="H205" s="30"/>
      <c r="I205" s="31"/>
      <c r="J205" s="31"/>
      <c r="K205" s="32"/>
      <c r="L205" s="33"/>
      <c r="M205" s="34"/>
      <c r="N205" s="34"/>
      <c r="O205" s="34"/>
      <c r="P205" s="34"/>
      <c r="Q205" s="34"/>
      <c r="R205" s="34"/>
      <c r="S205" s="32"/>
      <c r="T205" s="32"/>
      <c r="U205" s="32"/>
      <c r="V205" s="35"/>
      <c r="W205" s="34"/>
      <c r="X205" s="34"/>
      <c r="Y205" s="34"/>
      <c r="Z205" s="34"/>
      <c r="AA205" s="34"/>
      <c r="AB205" s="34"/>
      <c r="AC205" s="32"/>
      <c r="AD205" s="15"/>
    </row>
    <row r="206" spans="1:30">
      <c r="A206" s="27"/>
      <c r="B206" s="28"/>
      <c r="C206" s="28"/>
      <c r="D206" s="28"/>
      <c r="E206" s="29"/>
      <c r="F206" s="30"/>
      <c r="G206" s="31"/>
      <c r="H206" s="30"/>
      <c r="I206" s="31"/>
      <c r="J206" s="31"/>
      <c r="K206" s="32"/>
      <c r="L206" s="33"/>
      <c r="M206" s="34"/>
      <c r="N206" s="34"/>
      <c r="O206" s="34"/>
      <c r="P206" s="34"/>
      <c r="Q206" s="34"/>
      <c r="R206" s="34"/>
      <c r="S206" s="32"/>
      <c r="T206" s="32"/>
      <c r="U206" s="32"/>
      <c r="V206" s="35"/>
      <c r="W206" s="34"/>
      <c r="X206" s="34"/>
      <c r="Y206" s="34"/>
      <c r="Z206" s="34"/>
      <c r="AA206" s="34"/>
      <c r="AB206" s="34"/>
      <c r="AC206" s="32"/>
      <c r="AD206" s="15"/>
    </row>
    <row r="207" spans="1:30">
      <c r="A207" s="27"/>
      <c r="B207" s="28"/>
      <c r="C207" s="28"/>
      <c r="D207" s="28"/>
      <c r="E207" s="29"/>
      <c r="F207" s="30"/>
      <c r="G207" s="31"/>
      <c r="H207" s="30"/>
      <c r="I207" s="31"/>
      <c r="J207" s="31"/>
      <c r="K207" s="32"/>
      <c r="L207" s="33"/>
      <c r="M207" s="34"/>
      <c r="N207" s="34"/>
      <c r="O207" s="34"/>
      <c r="P207" s="34"/>
      <c r="Q207" s="34"/>
      <c r="R207" s="34"/>
      <c r="S207" s="32"/>
      <c r="T207" s="32"/>
      <c r="U207" s="32"/>
      <c r="V207" s="35"/>
      <c r="W207" s="34"/>
      <c r="X207" s="34"/>
      <c r="Y207" s="34"/>
      <c r="Z207" s="34"/>
      <c r="AA207" s="34"/>
      <c r="AB207" s="34"/>
      <c r="AC207" s="32"/>
      <c r="AD207" s="15"/>
    </row>
    <row r="208" spans="1:30">
      <c r="A208" s="27"/>
      <c r="B208" s="28"/>
      <c r="C208" s="28"/>
      <c r="D208" s="28"/>
      <c r="E208" s="29"/>
      <c r="F208" s="30"/>
      <c r="G208" s="31"/>
      <c r="H208" s="30"/>
      <c r="I208" s="31"/>
      <c r="J208" s="31"/>
      <c r="K208" s="32"/>
      <c r="L208" s="33"/>
      <c r="M208" s="34"/>
      <c r="N208" s="34"/>
      <c r="O208" s="34"/>
      <c r="P208" s="34"/>
      <c r="Q208" s="34"/>
      <c r="R208" s="34"/>
      <c r="S208" s="32"/>
      <c r="T208" s="32"/>
      <c r="U208" s="32"/>
      <c r="V208" s="35"/>
      <c r="W208" s="34"/>
      <c r="X208" s="34"/>
      <c r="Y208" s="34"/>
      <c r="Z208" s="34"/>
      <c r="AA208" s="34"/>
      <c r="AB208" s="34"/>
      <c r="AC208" s="32"/>
      <c r="AD208" s="15"/>
    </row>
    <row r="209" spans="1:30">
      <c r="A209" s="27"/>
      <c r="B209" s="28"/>
      <c r="C209" s="28"/>
      <c r="D209" s="28"/>
      <c r="E209" s="29"/>
      <c r="F209" s="30"/>
      <c r="G209" s="31"/>
      <c r="H209" s="30"/>
      <c r="I209" s="31"/>
      <c r="J209" s="31"/>
      <c r="K209" s="32"/>
      <c r="L209" s="33"/>
      <c r="M209" s="34"/>
      <c r="N209" s="34"/>
      <c r="O209" s="34"/>
      <c r="P209" s="34"/>
      <c r="Q209" s="34"/>
      <c r="R209" s="34"/>
      <c r="S209" s="32"/>
      <c r="T209" s="32"/>
      <c r="U209" s="32"/>
      <c r="V209" s="35"/>
      <c r="W209" s="34"/>
      <c r="X209" s="34"/>
      <c r="Y209" s="34"/>
      <c r="Z209" s="34"/>
      <c r="AA209" s="34"/>
      <c r="AB209" s="34"/>
      <c r="AC209" s="32"/>
      <c r="AD209" s="15"/>
    </row>
    <row r="210" spans="1:30">
      <c r="A210" s="27"/>
      <c r="B210" s="28"/>
      <c r="C210" s="28"/>
      <c r="D210" s="28"/>
      <c r="E210" s="29"/>
      <c r="F210" s="30"/>
      <c r="G210" s="31"/>
      <c r="H210" s="30"/>
      <c r="I210" s="31"/>
      <c r="J210" s="31"/>
      <c r="K210" s="32"/>
      <c r="L210" s="33"/>
      <c r="M210" s="34"/>
      <c r="N210" s="34"/>
      <c r="O210" s="34"/>
      <c r="P210" s="34"/>
      <c r="Q210" s="34"/>
      <c r="R210" s="34"/>
      <c r="S210" s="32"/>
      <c r="T210" s="32"/>
      <c r="U210" s="32"/>
      <c r="V210" s="35"/>
      <c r="W210" s="34"/>
      <c r="X210" s="34"/>
      <c r="Y210" s="34"/>
      <c r="Z210" s="34"/>
      <c r="AA210" s="34"/>
      <c r="AB210" s="34"/>
      <c r="AC210" s="32"/>
      <c r="AD210" s="15"/>
    </row>
    <row r="211" spans="1:30">
      <c r="A211" s="27"/>
      <c r="B211" s="28"/>
      <c r="C211" s="28"/>
      <c r="D211" s="28"/>
      <c r="E211" s="29"/>
      <c r="F211" s="30"/>
      <c r="G211" s="31"/>
      <c r="H211" s="30"/>
      <c r="I211" s="31"/>
      <c r="J211" s="31"/>
      <c r="K211" s="32"/>
      <c r="L211" s="33"/>
      <c r="M211" s="34"/>
      <c r="N211" s="34"/>
      <c r="O211" s="34"/>
      <c r="P211" s="34"/>
      <c r="Q211" s="34"/>
      <c r="R211" s="34"/>
      <c r="S211" s="32"/>
      <c r="T211" s="32"/>
      <c r="U211" s="32"/>
      <c r="V211" s="35"/>
      <c r="W211" s="34"/>
      <c r="X211" s="34"/>
      <c r="Y211" s="34"/>
      <c r="Z211" s="34"/>
      <c r="AA211" s="34"/>
      <c r="AB211" s="34"/>
      <c r="AC211" s="32"/>
      <c r="AD211" s="15"/>
    </row>
    <row r="212" spans="1:30">
      <c r="A212" s="27"/>
      <c r="B212" s="28"/>
      <c r="C212" s="28"/>
      <c r="D212" s="28"/>
      <c r="E212" s="29"/>
      <c r="F212" s="30"/>
      <c r="G212" s="31"/>
      <c r="H212" s="30"/>
      <c r="I212" s="31"/>
      <c r="J212" s="31"/>
      <c r="K212" s="32"/>
      <c r="L212" s="33"/>
      <c r="M212" s="34"/>
      <c r="N212" s="34"/>
      <c r="O212" s="34"/>
      <c r="P212" s="34"/>
      <c r="Q212" s="34"/>
      <c r="R212" s="34"/>
      <c r="S212" s="32"/>
      <c r="T212" s="32"/>
      <c r="U212" s="32"/>
      <c r="V212" s="35"/>
      <c r="W212" s="34"/>
      <c r="X212" s="34"/>
      <c r="Y212" s="34"/>
      <c r="Z212" s="34"/>
      <c r="AA212" s="34"/>
      <c r="AB212" s="34"/>
      <c r="AC212" s="32"/>
      <c r="AD212" s="15"/>
    </row>
    <row r="213" spans="1:30">
      <c r="A213" s="27"/>
      <c r="B213" s="28"/>
      <c r="C213" s="28"/>
      <c r="D213" s="28"/>
      <c r="E213" s="29"/>
      <c r="F213" s="30"/>
      <c r="G213" s="31"/>
      <c r="H213" s="30"/>
      <c r="I213" s="31"/>
      <c r="J213" s="31"/>
      <c r="K213" s="32"/>
      <c r="L213" s="33"/>
      <c r="M213" s="34"/>
      <c r="N213" s="34"/>
      <c r="O213" s="34"/>
      <c r="P213" s="34"/>
      <c r="Q213" s="34"/>
      <c r="R213" s="34"/>
      <c r="S213" s="32"/>
      <c r="T213" s="32"/>
      <c r="U213" s="32"/>
      <c r="V213" s="35"/>
      <c r="W213" s="34"/>
      <c r="X213" s="34"/>
      <c r="Y213" s="34"/>
      <c r="Z213" s="34"/>
      <c r="AA213" s="34"/>
      <c r="AB213" s="34"/>
      <c r="AC213" s="32"/>
      <c r="AD213" s="15"/>
    </row>
    <row r="214" spans="1:30">
      <c r="A214" s="27"/>
      <c r="B214" s="28"/>
      <c r="C214" s="28"/>
      <c r="D214" s="28"/>
      <c r="E214" s="29"/>
      <c r="F214" s="30"/>
      <c r="G214" s="31"/>
      <c r="H214" s="30"/>
      <c r="I214" s="31"/>
      <c r="J214" s="31"/>
      <c r="K214" s="32"/>
      <c r="L214" s="33"/>
      <c r="M214" s="34"/>
      <c r="N214" s="34"/>
      <c r="O214" s="34"/>
      <c r="P214" s="34"/>
      <c r="Q214" s="34"/>
      <c r="R214" s="34"/>
      <c r="S214" s="32"/>
      <c r="T214" s="32"/>
      <c r="U214" s="32"/>
      <c r="V214" s="35"/>
      <c r="W214" s="34"/>
      <c r="X214" s="34"/>
      <c r="Y214" s="34"/>
      <c r="Z214" s="34"/>
      <c r="AA214" s="34"/>
      <c r="AB214" s="34"/>
      <c r="AC214" s="32"/>
      <c r="AD214" s="15"/>
    </row>
    <row r="215" spans="1:30">
      <c r="A215" s="27"/>
      <c r="B215" s="28"/>
      <c r="C215" s="28"/>
      <c r="D215" s="28"/>
      <c r="E215" s="29"/>
      <c r="F215" s="30"/>
      <c r="G215" s="31"/>
      <c r="H215" s="30"/>
      <c r="I215" s="31"/>
      <c r="J215" s="31"/>
      <c r="K215" s="32"/>
      <c r="L215" s="33"/>
      <c r="M215" s="34"/>
      <c r="N215" s="34"/>
      <c r="O215" s="34"/>
      <c r="P215" s="34"/>
      <c r="Q215" s="34"/>
      <c r="R215" s="34"/>
      <c r="S215" s="32"/>
      <c r="T215" s="32"/>
      <c r="U215" s="32"/>
      <c r="V215" s="35"/>
      <c r="W215" s="34"/>
      <c r="X215" s="34"/>
      <c r="Y215" s="34"/>
      <c r="Z215" s="34"/>
      <c r="AA215" s="34"/>
      <c r="AB215" s="34"/>
      <c r="AC215" s="32"/>
      <c r="AD215" s="15"/>
    </row>
    <row r="216" spans="1:30">
      <c r="A216" s="27"/>
      <c r="B216" s="28"/>
      <c r="C216" s="28"/>
      <c r="D216" s="28"/>
      <c r="E216" s="29"/>
      <c r="F216" s="30"/>
      <c r="G216" s="31"/>
      <c r="H216" s="30"/>
      <c r="I216" s="31"/>
      <c r="J216" s="31"/>
      <c r="K216" s="32"/>
      <c r="L216" s="33"/>
      <c r="M216" s="34"/>
      <c r="N216" s="34"/>
      <c r="O216" s="34"/>
      <c r="P216" s="34"/>
      <c r="Q216" s="34"/>
      <c r="R216" s="34"/>
      <c r="S216" s="32"/>
      <c r="T216" s="32"/>
      <c r="U216" s="32"/>
      <c r="V216" s="35"/>
      <c r="W216" s="34"/>
      <c r="X216" s="34"/>
      <c r="Y216" s="34"/>
      <c r="Z216" s="34"/>
      <c r="AA216" s="34"/>
      <c r="AB216" s="34"/>
      <c r="AC216" s="32"/>
      <c r="AD216" s="15"/>
    </row>
    <row r="217" spans="1:30">
      <c r="A217" s="27"/>
      <c r="B217" s="28"/>
      <c r="C217" s="28"/>
      <c r="D217" s="28"/>
      <c r="E217" s="29"/>
      <c r="F217" s="30"/>
      <c r="G217" s="31"/>
      <c r="H217" s="30"/>
      <c r="I217" s="31"/>
      <c r="J217" s="31"/>
      <c r="K217" s="32"/>
      <c r="L217" s="33"/>
      <c r="M217" s="34"/>
      <c r="N217" s="34"/>
      <c r="O217" s="34"/>
      <c r="P217" s="34"/>
      <c r="Q217" s="34"/>
      <c r="R217" s="34"/>
      <c r="S217" s="32"/>
      <c r="T217" s="32"/>
      <c r="U217" s="32"/>
      <c r="V217" s="35"/>
      <c r="W217" s="34"/>
      <c r="X217" s="34"/>
      <c r="Y217" s="34"/>
      <c r="Z217" s="34"/>
      <c r="AA217" s="34"/>
      <c r="AB217" s="34"/>
      <c r="AC217" s="32"/>
      <c r="AD217" s="15"/>
    </row>
    <row r="218" spans="1:30">
      <c r="A218" s="27"/>
      <c r="B218" s="28"/>
      <c r="C218" s="28"/>
      <c r="D218" s="28"/>
      <c r="E218" s="29"/>
      <c r="F218" s="30"/>
      <c r="G218" s="31"/>
      <c r="H218" s="30"/>
      <c r="I218" s="31"/>
      <c r="J218" s="31"/>
      <c r="K218" s="32"/>
      <c r="L218" s="33"/>
      <c r="M218" s="34"/>
      <c r="N218" s="34"/>
      <c r="O218" s="34"/>
      <c r="P218" s="34"/>
      <c r="Q218" s="34"/>
      <c r="R218" s="34"/>
      <c r="S218" s="32"/>
      <c r="T218" s="32"/>
      <c r="U218" s="32"/>
      <c r="V218" s="35"/>
      <c r="W218" s="34"/>
      <c r="X218" s="34"/>
      <c r="Y218" s="34"/>
      <c r="Z218" s="34"/>
      <c r="AA218" s="34"/>
      <c r="AB218" s="34"/>
      <c r="AC218" s="32"/>
      <c r="AD218" s="15"/>
    </row>
    <row r="219" spans="1:30">
      <c r="A219" s="27"/>
      <c r="B219" s="28"/>
      <c r="C219" s="28"/>
      <c r="D219" s="28"/>
      <c r="E219" s="29"/>
      <c r="F219" s="30"/>
      <c r="G219" s="31"/>
      <c r="H219" s="30"/>
      <c r="I219" s="31"/>
      <c r="J219" s="31"/>
      <c r="K219" s="32"/>
      <c r="L219" s="33"/>
      <c r="M219" s="34"/>
      <c r="N219" s="34"/>
      <c r="O219" s="34"/>
      <c r="P219" s="34"/>
      <c r="Q219" s="34"/>
      <c r="R219" s="34"/>
      <c r="S219" s="32"/>
      <c r="T219" s="32"/>
      <c r="U219" s="32"/>
      <c r="V219" s="35"/>
      <c r="W219" s="34"/>
      <c r="X219" s="34"/>
      <c r="Y219" s="34"/>
      <c r="Z219" s="34"/>
      <c r="AA219" s="34"/>
      <c r="AB219" s="34"/>
      <c r="AC219" s="32"/>
      <c r="AD219" s="15"/>
    </row>
    <row r="220" spans="1:30">
      <c r="A220" s="27"/>
      <c r="B220" s="28"/>
      <c r="C220" s="28"/>
      <c r="D220" s="28"/>
      <c r="E220" s="29"/>
      <c r="F220" s="30"/>
      <c r="G220" s="31"/>
      <c r="H220" s="30"/>
      <c r="I220" s="31"/>
      <c r="J220" s="31"/>
      <c r="K220" s="32"/>
      <c r="L220" s="33"/>
      <c r="M220" s="34"/>
      <c r="N220" s="34"/>
      <c r="O220" s="34"/>
      <c r="P220" s="34"/>
      <c r="Q220" s="34"/>
      <c r="R220" s="34"/>
      <c r="S220" s="32"/>
      <c r="T220" s="32"/>
      <c r="U220" s="32"/>
      <c r="V220" s="35"/>
      <c r="W220" s="34"/>
      <c r="X220" s="34"/>
      <c r="Y220" s="34"/>
      <c r="Z220" s="34"/>
      <c r="AA220" s="34"/>
      <c r="AB220" s="34"/>
      <c r="AC220" s="32"/>
      <c r="AD220" s="15"/>
    </row>
    <row r="221" spans="1:30">
      <c r="A221" s="27"/>
      <c r="B221" s="28"/>
      <c r="C221" s="28"/>
      <c r="D221" s="28"/>
      <c r="E221" s="29"/>
      <c r="F221" s="30"/>
      <c r="G221" s="31"/>
      <c r="H221" s="30"/>
      <c r="I221" s="31"/>
      <c r="J221" s="31"/>
      <c r="K221" s="32"/>
      <c r="L221" s="33"/>
      <c r="M221" s="34"/>
      <c r="N221" s="34"/>
      <c r="O221" s="34"/>
      <c r="P221" s="34"/>
      <c r="Q221" s="34"/>
      <c r="R221" s="34"/>
      <c r="S221" s="32"/>
      <c r="T221" s="32"/>
      <c r="U221" s="32"/>
      <c r="V221" s="35"/>
      <c r="W221" s="34"/>
      <c r="X221" s="34"/>
      <c r="Y221" s="34"/>
      <c r="Z221" s="34"/>
      <c r="AA221" s="34"/>
      <c r="AB221" s="34"/>
      <c r="AC221" s="32"/>
      <c r="AD221" s="15"/>
    </row>
    <row r="222" spans="1:30">
      <c r="A222" s="27"/>
      <c r="B222" s="28"/>
      <c r="C222" s="28"/>
      <c r="D222" s="28"/>
      <c r="E222" s="29"/>
      <c r="F222" s="30"/>
      <c r="G222" s="31"/>
      <c r="H222" s="30"/>
      <c r="I222" s="31"/>
      <c r="J222" s="31"/>
      <c r="K222" s="32"/>
      <c r="L222" s="33"/>
      <c r="M222" s="34"/>
      <c r="N222" s="34"/>
      <c r="O222" s="34"/>
      <c r="P222" s="34"/>
      <c r="Q222" s="34"/>
      <c r="R222" s="34"/>
      <c r="S222" s="32"/>
      <c r="T222" s="32"/>
      <c r="U222" s="32"/>
      <c r="V222" s="35"/>
      <c r="W222" s="34"/>
      <c r="X222" s="34"/>
      <c r="Y222" s="34"/>
      <c r="Z222" s="34"/>
      <c r="AA222" s="34"/>
      <c r="AB222" s="34"/>
      <c r="AC222" s="32"/>
      <c r="AD222" s="15"/>
    </row>
    <row r="223" spans="1:30">
      <c r="A223" s="27"/>
      <c r="B223" s="28"/>
      <c r="C223" s="28"/>
      <c r="D223" s="28"/>
      <c r="E223" s="29"/>
      <c r="F223" s="30"/>
      <c r="G223" s="31"/>
      <c r="H223" s="30"/>
      <c r="I223" s="31"/>
      <c r="J223" s="31"/>
      <c r="K223" s="32"/>
      <c r="L223" s="33"/>
      <c r="M223" s="34"/>
      <c r="N223" s="34"/>
      <c r="O223" s="34"/>
      <c r="P223" s="34"/>
      <c r="Q223" s="34"/>
      <c r="R223" s="34"/>
      <c r="S223" s="32"/>
      <c r="T223" s="32"/>
      <c r="U223" s="32"/>
      <c r="V223" s="35"/>
      <c r="W223" s="34"/>
      <c r="X223" s="34"/>
      <c r="Y223" s="34"/>
      <c r="Z223" s="34"/>
      <c r="AA223" s="34"/>
      <c r="AB223" s="34"/>
      <c r="AC223" s="32"/>
      <c r="AD223" s="15"/>
    </row>
    <row r="224" spans="1:30">
      <c r="A224" s="27"/>
      <c r="B224" s="28"/>
      <c r="C224" s="28"/>
      <c r="D224" s="28"/>
      <c r="E224" s="29"/>
      <c r="F224" s="30"/>
      <c r="G224" s="31"/>
      <c r="H224" s="30"/>
      <c r="I224" s="31"/>
      <c r="J224" s="31"/>
      <c r="K224" s="32"/>
      <c r="L224" s="33"/>
      <c r="M224" s="34"/>
      <c r="N224" s="34"/>
      <c r="O224" s="34"/>
      <c r="P224" s="34"/>
      <c r="Q224" s="34"/>
      <c r="R224" s="34"/>
      <c r="S224" s="32"/>
      <c r="T224" s="32"/>
      <c r="U224" s="32"/>
      <c r="V224" s="35"/>
      <c r="W224" s="34"/>
      <c r="X224" s="34"/>
      <c r="Y224" s="34"/>
      <c r="Z224" s="34"/>
      <c r="AA224" s="34"/>
      <c r="AB224" s="34"/>
      <c r="AC224" s="32"/>
      <c r="AD224" s="15"/>
    </row>
    <row r="225" spans="1:30">
      <c r="A225" s="27"/>
      <c r="B225" s="28"/>
      <c r="C225" s="28"/>
      <c r="D225" s="28"/>
      <c r="E225" s="29"/>
      <c r="F225" s="30"/>
      <c r="G225" s="31"/>
      <c r="H225" s="30"/>
      <c r="I225" s="31"/>
      <c r="J225" s="31"/>
      <c r="K225" s="32"/>
      <c r="L225" s="33"/>
      <c r="M225" s="34"/>
      <c r="N225" s="34"/>
      <c r="O225" s="34"/>
      <c r="P225" s="34"/>
      <c r="Q225" s="34"/>
      <c r="R225" s="34"/>
      <c r="S225" s="32"/>
      <c r="T225" s="32"/>
      <c r="U225" s="32"/>
      <c r="V225" s="35"/>
      <c r="W225" s="34"/>
      <c r="X225" s="34"/>
      <c r="Y225" s="34"/>
      <c r="Z225" s="34"/>
      <c r="AA225" s="34"/>
      <c r="AB225" s="34"/>
      <c r="AC225" s="32"/>
      <c r="AD225" s="15"/>
    </row>
    <row r="226" spans="1:30">
      <c r="A226" s="27"/>
      <c r="B226" s="28"/>
      <c r="C226" s="28"/>
      <c r="D226" s="28"/>
      <c r="E226" s="29"/>
      <c r="F226" s="30"/>
      <c r="G226" s="31"/>
      <c r="H226" s="30"/>
      <c r="I226" s="31"/>
      <c r="J226" s="31"/>
      <c r="K226" s="32"/>
      <c r="L226" s="33"/>
      <c r="M226" s="34"/>
      <c r="N226" s="34"/>
      <c r="O226" s="34"/>
      <c r="P226" s="34"/>
      <c r="Q226" s="34"/>
      <c r="R226" s="34"/>
      <c r="S226" s="32"/>
      <c r="T226" s="32"/>
      <c r="U226" s="32"/>
      <c r="V226" s="35"/>
      <c r="W226" s="34"/>
      <c r="X226" s="34"/>
      <c r="Y226" s="34"/>
      <c r="Z226" s="34"/>
      <c r="AA226" s="34"/>
      <c r="AB226" s="34"/>
      <c r="AC226" s="32"/>
      <c r="AD226" s="15"/>
    </row>
    <row r="227" spans="1:30">
      <c r="A227" s="27"/>
      <c r="B227" s="28"/>
      <c r="C227" s="28"/>
      <c r="D227" s="28"/>
      <c r="E227" s="29"/>
      <c r="F227" s="30"/>
      <c r="G227" s="31"/>
      <c r="H227" s="30"/>
      <c r="I227" s="31"/>
      <c r="J227" s="31"/>
      <c r="K227" s="32"/>
      <c r="L227" s="33"/>
      <c r="M227" s="34"/>
      <c r="N227" s="34"/>
      <c r="O227" s="34"/>
      <c r="P227" s="34"/>
      <c r="Q227" s="34"/>
      <c r="R227" s="34"/>
      <c r="S227" s="32"/>
      <c r="T227" s="32"/>
      <c r="U227" s="32"/>
      <c r="V227" s="35"/>
      <c r="W227" s="34"/>
      <c r="X227" s="34"/>
      <c r="Y227" s="34"/>
      <c r="Z227" s="34"/>
      <c r="AA227" s="34"/>
      <c r="AB227" s="34"/>
      <c r="AC227" s="32"/>
      <c r="AD227" s="15"/>
    </row>
    <row r="228" spans="1:30">
      <c r="A228" s="27"/>
      <c r="B228" s="28"/>
      <c r="C228" s="28"/>
      <c r="D228" s="28"/>
      <c r="E228" s="29"/>
      <c r="F228" s="30"/>
      <c r="G228" s="31"/>
      <c r="H228" s="30"/>
      <c r="I228" s="31"/>
      <c r="J228" s="31"/>
      <c r="K228" s="32"/>
      <c r="L228" s="33"/>
      <c r="M228" s="34"/>
      <c r="N228" s="34"/>
      <c r="O228" s="34"/>
      <c r="P228" s="34"/>
      <c r="Q228" s="34"/>
      <c r="R228" s="34"/>
      <c r="S228" s="32"/>
      <c r="T228" s="32"/>
      <c r="U228" s="32"/>
      <c r="V228" s="35"/>
      <c r="W228" s="34"/>
      <c r="X228" s="34"/>
      <c r="Y228" s="34"/>
      <c r="Z228" s="34"/>
      <c r="AA228" s="34"/>
      <c r="AB228" s="34"/>
      <c r="AC228" s="32"/>
      <c r="AD228" s="15"/>
    </row>
    <row r="229" spans="1:30">
      <c r="A229" s="27"/>
      <c r="B229" s="28"/>
      <c r="C229" s="28"/>
      <c r="D229" s="28"/>
      <c r="E229" s="29"/>
      <c r="F229" s="30"/>
      <c r="G229" s="31"/>
      <c r="H229" s="30"/>
      <c r="I229" s="31"/>
      <c r="J229" s="31"/>
      <c r="K229" s="32"/>
      <c r="L229" s="33"/>
      <c r="M229" s="34"/>
      <c r="N229" s="34"/>
      <c r="O229" s="34"/>
      <c r="P229" s="34"/>
      <c r="Q229" s="34"/>
      <c r="R229" s="34"/>
      <c r="S229" s="32"/>
      <c r="T229" s="32"/>
      <c r="U229" s="32"/>
      <c r="V229" s="35"/>
      <c r="W229" s="34"/>
      <c r="X229" s="34"/>
      <c r="Y229" s="34"/>
      <c r="Z229" s="34"/>
      <c r="AA229" s="34"/>
      <c r="AB229" s="34"/>
      <c r="AC229" s="32"/>
      <c r="AD229" s="15"/>
    </row>
    <row r="230" spans="1:30">
      <c r="A230" s="27"/>
      <c r="B230" s="28"/>
      <c r="C230" s="28"/>
      <c r="D230" s="28"/>
      <c r="E230" s="29"/>
      <c r="F230" s="30"/>
      <c r="G230" s="31"/>
      <c r="H230" s="30"/>
      <c r="I230" s="31"/>
      <c r="J230" s="31"/>
      <c r="K230" s="32"/>
      <c r="L230" s="33"/>
      <c r="M230" s="34"/>
      <c r="N230" s="34"/>
      <c r="O230" s="34"/>
      <c r="P230" s="34"/>
      <c r="Q230" s="34"/>
      <c r="R230" s="34"/>
      <c r="S230" s="32"/>
      <c r="T230" s="32"/>
      <c r="U230" s="32"/>
      <c r="V230" s="35"/>
      <c r="W230" s="34"/>
      <c r="X230" s="34"/>
      <c r="Y230" s="34"/>
      <c r="Z230" s="34"/>
      <c r="AA230" s="34"/>
      <c r="AB230" s="34"/>
      <c r="AC230" s="32"/>
      <c r="AD230" s="15"/>
    </row>
    <row r="231" spans="1:30">
      <c r="A231" s="27"/>
      <c r="B231" s="28"/>
      <c r="C231" s="28"/>
      <c r="D231" s="28"/>
      <c r="E231" s="29"/>
      <c r="F231" s="30"/>
      <c r="G231" s="31"/>
      <c r="H231" s="30"/>
      <c r="I231" s="31"/>
      <c r="J231" s="31"/>
      <c r="K231" s="32"/>
      <c r="L231" s="33"/>
      <c r="M231" s="34"/>
      <c r="N231" s="34"/>
      <c r="O231" s="34"/>
      <c r="P231" s="34"/>
      <c r="Q231" s="34"/>
      <c r="R231" s="34"/>
      <c r="S231" s="32"/>
      <c r="T231" s="32"/>
      <c r="U231" s="32"/>
      <c r="V231" s="35"/>
      <c r="W231" s="34"/>
      <c r="X231" s="34"/>
      <c r="Y231" s="34"/>
      <c r="Z231" s="34"/>
      <c r="AA231" s="34"/>
      <c r="AB231" s="34"/>
      <c r="AC231" s="32"/>
      <c r="AD231" s="15"/>
    </row>
    <row r="232" spans="1:30">
      <c r="A232" s="27"/>
      <c r="B232" s="28"/>
      <c r="C232" s="28"/>
      <c r="D232" s="28"/>
      <c r="E232" s="29"/>
      <c r="F232" s="30"/>
      <c r="G232" s="31"/>
      <c r="H232" s="30"/>
      <c r="I232" s="31"/>
      <c r="J232" s="31"/>
      <c r="K232" s="32"/>
      <c r="L232" s="33"/>
      <c r="M232" s="34"/>
      <c r="N232" s="34"/>
      <c r="O232" s="34"/>
      <c r="P232" s="34"/>
      <c r="Q232" s="34"/>
      <c r="R232" s="34"/>
      <c r="S232" s="32"/>
      <c r="T232" s="32"/>
      <c r="U232" s="32"/>
      <c r="V232" s="35"/>
      <c r="W232" s="34"/>
      <c r="X232" s="34"/>
      <c r="Y232" s="34"/>
      <c r="Z232" s="34"/>
      <c r="AA232" s="34"/>
      <c r="AB232" s="34"/>
      <c r="AC232" s="32"/>
      <c r="AD232" s="15"/>
    </row>
    <row r="233" spans="1:30">
      <c r="A233" s="27"/>
      <c r="B233" s="28"/>
      <c r="C233" s="28"/>
      <c r="D233" s="28"/>
      <c r="E233" s="29"/>
      <c r="F233" s="30"/>
      <c r="G233" s="31"/>
      <c r="H233" s="30"/>
      <c r="I233" s="31"/>
      <c r="J233" s="31"/>
      <c r="K233" s="32"/>
      <c r="L233" s="33"/>
      <c r="M233" s="34"/>
      <c r="N233" s="34"/>
      <c r="O233" s="34"/>
      <c r="P233" s="34"/>
      <c r="Q233" s="34"/>
      <c r="R233" s="34"/>
      <c r="S233" s="32"/>
      <c r="T233" s="32"/>
      <c r="U233" s="32"/>
      <c r="V233" s="35"/>
      <c r="W233" s="34"/>
      <c r="X233" s="34"/>
      <c r="Y233" s="34"/>
      <c r="Z233" s="34"/>
      <c r="AA233" s="34"/>
      <c r="AB233" s="34"/>
      <c r="AC233" s="32"/>
      <c r="AD233" s="15"/>
    </row>
    <row r="234" spans="1:30">
      <c r="A234" s="27"/>
      <c r="B234" s="28"/>
      <c r="C234" s="28"/>
      <c r="D234" s="28"/>
      <c r="E234" s="29"/>
      <c r="F234" s="30"/>
      <c r="G234" s="31"/>
      <c r="H234" s="30"/>
      <c r="I234" s="31"/>
      <c r="J234" s="31"/>
      <c r="K234" s="32"/>
      <c r="L234" s="33"/>
      <c r="M234" s="34"/>
      <c r="N234" s="34"/>
      <c r="O234" s="34"/>
      <c r="P234" s="34"/>
      <c r="Q234" s="34"/>
      <c r="R234" s="34"/>
      <c r="S234" s="32"/>
      <c r="T234" s="32"/>
      <c r="U234" s="32"/>
      <c r="V234" s="35"/>
      <c r="W234" s="34"/>
      <c r="X234" s="34"/>
      <c r="Y234" s="34"/>
      <c r="Z234" s="34"/>
      <c r="AA234" s="34"/>
      <c r="AB234" s="34"/>
      <c r="AC234" s="32"/>
      <c r="AD234" s="15"/>
    </row>
    <row r="235" spans="1:30">
      <c r="A235" s="27"/>
      <c r="B235" s="28"/>
      <c r="C235" s="28"/>
      <c r="D235" s="28"/>
      <c r="E235" s="29"/>
      <c r="F235" s="30"/>
      <c r="G235" s="31"/>
      <c r="H235" s="30"/>
      <c r="I235" s="31"/>
      <c r="J235" s="31"/>
      <c r="K235" s="32"/>
      <c r="L235" s="33"/>
      <c r="M235" s="34"/>
      <c r="N235" s="34"/>
      <c r="O235" s="34"/>
      <c r="P235" s="34"/>
      <c r="Q235" s="34"/>
      <c r="R235" s="34"/>
      <c r="S235" s="32"/>
      <c r="T235" s="32"/>
      <c r="U235" s="32"/>
      <c r="V235" s="35"/>
      <c r="W235" s="34"/>
      <c r="X235" s="34"/>
      <c r="Y235" s="34"/>
      <c r="Z235" s="34"/>
      <c r="AA235" s="34"/>
      <c r="AB235" s="34"/>
      <c r="AC235" s="32"/>
      <c r="AD235" s="15"/>
    </row>
    <row r="236" spans="1:30">
      <c r="A236" s="27"/>
      <c r="B236" s="28"/>
      <c r="C236" s="28"/>
      <c r="D236" s="28"/>
      <c r="E236" s="29"/>
      <c r="F236" s="30"/>
      <c r="G236" s="31"/>
      <c r="H236" s="30"/>
      <c r="I236" s="31"/>
      <c r="J236" s="31"/>
      <c r="K236" s="32"/>
      <c r="L236" s="33"/>
      <c r="M236" s="34"/>
      <c r="N236" s="34"/>
      <c r="O236" s="34"/>
      <c r="P236" s="34"/>
      <c r="Q236" s="34"/>
      <c r="R236" s="34"/>
      <c r="S236" s="32"/>
      <c r="T236" s="32"/>
      <c r="U236" s="32"/>
      <c r="V236" s="35"/>
      <c r="W236" s="34"/>
      <c r="X236" s="34"/>
      <c r="Y236" s="34"/>
      <c r="Z236" s="34"/>
      <c r="AA236" s="34"/>
      <c r="AB236" s="34"/>
      <c r="AC236" s="32"/>
      <c r="AD236" s="15"/>
    </row>
    <row r="237" spans="1:30">
      <c r="A237" s="27"/>
      <c r="B237" s="28"/>
      <c r="C237" s="28"/>
      <c r="D237" s="28"/>
      <c r="E237" s="29"/>
      <c r="F237" s="30"/>
      <c r="G237" s="31"/>
      <c r="H237" s="30"/>
      <c r="I237" s="31"/>
      <c r="J237" s="31"/>
      <c r="K237" s="32"/>
      <c r="L237" s="33"/>
      <c r="M237" s="34"/>
      <c r="N237" s="34"/>
      <c r="O237" s="34"/>
      <c r="P237" s="34"/>
      <c r="Q237" s="34"/>
      <c r="R237" s="34"/>
      <c r="S237" s="32"/>
      <c r="T237" s="32"/>
      <c r="U237" s="32"/>
      <c r="V237" s="35"/>
      <c r="W237" s="34"/>
      <c r="X237" s="34"/>
      <c r="Y237" s="34"/>
      <c r="Z237" s="34"/>
      <c r="AA237" s="34"/>
      <c r="AB237" s="34"/>
      <c r="AC237" s="32"/>
      <c r="AD237" s="15"/>
    </row>
    <row r="238" spans="1:30">
      <c r="A238" s="27"/>
      <c r="B238" s="28"/>
      <c r="C238" s="28"/>
      <c r="D238" s="28"/>
      <c r="E238" s="29"/>
      <c r="F238" s="30"/>
      <c r="G238" s="31"/>
      <c r="H238" s="30"/>
      <c r="I238" s="31"/>
      <c r="J238" s="31"/>
      <c r="K238" s="32"/>
      <c r="L238" s="33"/>
      <c r="M238" s="34"/>
      <c r="N238" s="34"/>
      <c r="O238" s="34"/>
      <c r="P238" s="34"/>
      <c r="Q238" s="34"/>
      <c r="R238" s="34"/>
      <c r="S238" s="32"/>
      <c r="T238" s="32"/>
      <c r="U238" s="32"/>
      <c r="V238" s="35"/>
      <c r="W238" s="34"/>
      <c r="X238" s="34"/>
      <c r="Y238" s="34"/>
      <c r="Z238" s="34"/>
      <c r="AA238" s="34"/>
      <c r="AB238" s="34"/>
      <c r="AC238" s="32"/>
      <c r="AD238" s="15"/>
    </row>
    <row r="239" spans="1:30">
      <c r="A239" s="27"/>
      <c r="B239" s="28"/>
      <c r="C239" s="28"/>
      <c r="D239" s="28"/>
      <c r="E239" s="29"/>
      <c r="F239" s="30"/>
      <c r="G239" s="31"/>
      <c r="H239" s="30"/>
      <c r="I239" s="31"/>
      <c r="J239" s="31"/>
      <c r="K239" s="32"/>
      <c r="L239" s="33"/>
      <c r="M239" s="34"/>
      <c r="N239" s="34"/>
      <c r="O239" s="34"/>
      <c r="P239" s="34"/>
      <c r="Q239" s="34"/>
      <c r="R239" s="34"/>
      <c r="S239" s="32"/>
      <c r="T239" s="32"/>
      <c r="U239" s="32"/>
      <c r="V239" s="35"/>
      <c r="W239" s="34"/>
      <c r="X239" s="34"/>
      <c r="Y239" s="34"/>
      <c r="Z239" s="34"/>
      <c r="AA239" s="34"/>
      <c r="AB239" s="34"/>
      <c r="AC239" s="32"/>
      <c r="AD239" s="15"/>
    </row>
    <row r="240" spans="1:30">
      <c r="A240" s="27"/>
      <c r="B240" s="28"/>
      <c r="C240" s="28"/>
      <c r="D240" s="28"/>
      <c r="E240" s="29"/>
      <c r="F240" s="30"/>
      <c r="G240" s="31"/>
      <c r="H240" s="30"/>
      <c r="I240" s="31"/>
      <c r="J240" s="31"/>
      <c r="K240" s="32"/>
      <c r="L240" s="33"/>
      <c r="M240" s="34"/>
      <c r="N240" s="34"/>
      <c r="O240" s="34"/>
      <c r="P240" s="34"/>
      <c r="Q240" s="34"/>
      <c r="R240" s="34"/>
      <c r="S240" s="32"/>
      <c r="T240" s="32"/>
      <c r="U240" s="32"/>
      <c r="V240" s="35"/>
      <c r="W240" s="34"/>
      <c r="X240" s="34"/>
      <c r="Y240" s="34"/>
      <c r="Z240" s="34"/>
      <c r="AA240" s="34"/>
      <c r="AB240" s="34"/>
      <c r="AC240" s="32"/>
      <c r="AD240" s="15"/>
    </row>
    <row r="241" spans="1:30">
      <c r="A241" s="27"/>
      <c r="B241" s="28"/>
      <c r="C241" s="28"/>
      <c r="D241" s="28"/>
      <c r="E241" s="29"/>
      <c r="F241" s="30"/>
      <c r="G241" s="31"/>
      <c r="H241" s="30"/>
      <c r="I241" s="31"/>
      <c r="J241" s="31"/>
      <c r="K241" s="32"/>
      <c r="L241" s="33"/>
      <c r="M241" s="34"/>
      <c r="N241" s="34"/>
      <c r="O241" s="34"/>
      <c r="P241" s="34"/>
      <c r="Q241" s="34"/>
      <c r="R241" s="34"/>
      <c r="S241" s="32"/>
      <c r="T241" s="32"/>
      <c r="U241" s="32"/>
      <c r="V241" s="35"/>
      <c r="W241" s="34"/>
      <c r="X241" s="34"/>
      <c r="Y241" s="34"/>
      <c r="Z241" s="34"/>
      <c r="AA241" s="34"/>
      <c r="AB241" s="34"/>
      <c r="AC241" s="32"/>
      <c r="AD241" s="15"/>
    </row>
    <row r="242" spans="1:30">
      <c r="A242" s="27"/>
      <c r="B242" s="28"/>
      <c r="C242" s="28"/>
      <c r="D242" s="28"/>
      <c r="E242" s="29"/>
      <c r="F242" s="30"/>
      <c r="G242" s="31"/>
      <c r="H242" s="30"/>
      <c r="I242" s="31"/>
      <c r="J242" s="31"/>
      <c r="K242" s="32"/>
      <c r="L242" s="33"/>
      <c r="M242" s="34"/>
      <c r="N242" s="34"/>
      <c r="O242" s="34"/>
      <c r="P242" s="34"/>
      <c r="Q242" s="34"/>
      <c r="R242" s="34"/>
      <c r="S242" s="32"/>
      <c r="T242" s="32"/>
      <c r="U242" s="32"/>
      <c r="V242" s="35"/>
      <c r="W242" s="34"/>
      <c r="X242" s="34"/>
      <c r="Y242" s="34"/>
      <c r="Z242" s="34"/>
      <c r="AA242" s="34"/>
      <c r="AB242" s="34"/>
      <c r="AC242" s="32"/>
      <c r="AD242" s="15"/>
    </row>
    <row r="243" spans="1:30">
      <c r="A243" s="27"/>
      <c r="B243" s="28"/>
      <c r="C243" s="28"/>
      <c r="D243" s="28"/>
      <c r="E243" s="29"/>
      <c r="F243" s="30"/>
      <c r="G243" s="31"/>
      <c r="H243" s="30"/>
      <c r="I243" s="31"/>
      <c r="J243" s="31"/>
      <c r="K243" s="32"/>
      <c r="L243" s="33"/>
      <c r="M243" s="34"/>
      <c r="N243" s="34"/>
      <c r="O243" s="34"/>
      <c r="P243" s="34"/>
      <c r="Q243" s="34"/>
      <c r="R243" s="34"/>
      <c r="S243" s="32"/>
      <c r="T243" s="32"/>
      <c r="U243" s="32"/>
      <c r="V243" s="35"/>
      <c r="W243" s="34"/>
      <c r="X243" s="34"/>
      <c r="Y243" s="34"/>
      <c r="Z243" s="34"/>
      <c r="AA243" s="34"/>
      <c r="AB243" s="34"/>
      <c r="AC243" s="32"/>
      <c r="AD243" s="15"/>
    </row>
    <row r="244" spans="1:30">
      <c r="A244" s="27"/>
      <c r="B244" s="28"/>
      <c r="C244" s="28"/>
      <c r="D244" s="28"/>
      <c r="E244" s="29"/>
      <c r="F244" s="30"/>
      <c r="G244" s="31"/>
      <c r="H244" s="30"/>
      <c r="I244" s="31"/>
      <c r="J244" s="31"/>
      <c r="K244" s="32"/>
      <c r="L244" s="33"/>
      <c r="M244" s="34"/>
      <c r="N244" s="34"/>
      <c r="O244" s="34"/>
      <c r="P244" s="34"/>
      <c r="Q244" s="34"/>
      <c r="R244" s="34"/>
      <c r="S244" s="32"/>
      <c r="T244" s="32"/>
      <c r="U244" s="32"/>
      <c r="V244" s="35"/>
      <c r="W244" s="34"/>
      <c r="X244" s="34"/>
      <c r="Y244" s="34"/>
      <c r="Z244" s="34"/>
      <c r="AA244" s="34"/>
      <c r="AB244" s="34"/>
      <c r="AC244" s="32"/>
      <c r="AD244" s="15"/>
    </row>
    <row r="245" spans="1:30">
      <c r="A245" s="27"/>
      <c r="B245" s="28"/>
      <c r="C245" s="28"/>
      <c r="D245" s="28"/>
      <c r="E245" s="29"/>
      <c r="F245" s="30"/>
      <c r="G245" s="31"/>
      <c r="H245" s="30"/>
      <c r="I245" s="31"/>
      <c r="J245" s="31"/>
      <c r="K245" s="32"/>
      <c r="L245" s="33"/>
      <c r="M245" s="34"/>
      <c r="N245" s="34"/>
      <c r="O245" s="34"/>
      <c r="P245" s="34"/>
      <c r="Q245" s="34"/>
      <c r="R245" s="34"/>
      <c r="S245" s="32"/>
      <c r="T245" s="32"/>
      <c r="U245" s="32"/>
      <c r="V245" s="35"/>
      <c r="W245" s="34"/>
      <c r="X245" s="34"/>
      <c r="Y245" s="34"/>
      <c r="Z245" s="34"/>
      <c r="AA245" s="34"/>
      <c r="AB245" s="34"/>
      <c r="AC245" s="32"/>
      <c r="AD245" s="15"/>
    </row>
    <row r="246" spans="1:30">
      <c r="A246" s="27"/>
      <c r="B246" s="28"/>
      <c r="C246" s="28"/>
      <c r="D246" s="28"/>
      <c r="E246" s="29"/>
      <c r="F246" s="30"/>
      <c r="G246" s="31"/>
      <c r="H246" s="30"/>
      <c r="I246" s="31"/>
      <c r="J246" s="31"/>
      <c r="K246" s="32"/>
      <c r="L246" s="33"/>
      <c r="M246" s="34"/>
      <c r="N246" s="34"/>
      <c r="O246" s="34"/>
      <c r="P246" s="34"/>
      <c r="Q246" s="34"/>
      <c r="R246" s="34"/>
      <c r="S246" s="32"/>
      <c r="T246" s="32"/>
      <c r="U246" s="32"/>
      <c r="V246" s="35"/>
      <c r="W246" s="34"/>
      <c r="X246" s="34"/>
      <c r="Y246" s="34"/>
      <c r="Z246" s="34"/>
      <c r="AA246" s="34"/>
      <c r="AB246" s="34"/>
      <c r="AC246" s="32"/>
      <c r="AD246" s="15"/>
    </row>
    <row r="247" spans="1:30">
      <c r="A247" s="27"/>
      <c r="B247" s="28"/>
      <c r="C247" s="28"/>
      <c r="D247" s="28"/>
      <c r="E247" s="29"/>
      <c r="F247" s="30"/>
      <c r="G247" s="31"/>
      <c r="H247" s="30"/>
      <c r="I247" s="31"/>
      <c r="J247" s="31"/>
      <c r="K247" s="32"/>
      <c r="L247" s="33"/>
      <c r="M247" s="34"/>
      <c r="N247" s="34"/>
      <c r="O247" s="34"/>
      <c r="P247" s="34"/>
      <c r="Q247" s="34"/>
      <c r="R247" s="34"/>
      <c r="S247" s="32"/>
      <c r="T247" s="32"/>
      <c r="U247" s="32"/>
      <c r="V247" s="35"/>
      <c r="W247" s="34"/>
      <c r="X247" s="34"/>
      <c r="Y247" s="34"/>
      <c r="Z247" s="34"/>
      <c r="AA247" s="34"/>
      <c r="AB247" s="34"/>
      <c r="AC247" s="32"/>
      <c r="AD247" s="15"/>
    </row>
    <row r="248" spans="1:30">
      <c r="A248" s="27"/>
      <c r="B248" s="28"/>
      <c r="C248" s="28"/>
      <c r="D248" s="28"/>
      <c r="E248" s="29"/>
      <c r="F248" s="30"/>
      <c r="G248" s="31"/>
      <c r="H248" s="30"/>
      <c r="I248" s="31"/>
      <c r="J248" s="31"/>
      <c r="K248" s="32"/>
      <c r="L248" s="33"/>
      <c r="M248" s="34"/>
      <c r="N248" s="34"/>
      <c r="O248" s="34"/>
      <c r="P248" s="34"/>
      <c r="Q248" s="34"/>
      <c r="R248" s="34"/>
      <c r="S248" s="32"/>
      <c r="T248" s="32"/>
      <c r="U248" s="32"/>
      <c r="V248" s="35"/>
      <c r="W248" s="34"/>
      <c r="X248" s="34"/>
      <c r="Y248" s="34"/>
      <c r="Z248" s="34"/>
      <c r="AA248" s="34"/>
      <c r="AB248" s="34"/>
      <c r="AC248" s="32"/>
      <c r="AD248" s="15"/>
    </row>
    <row r="249" spans="1:30">
      <c r="A249" s="27"/>
      <c r="B249" s="28"/>
      <c r="C249" s="28"/>
      <c r="D249" s="28"/>
      <c r="E249" s="29"/>
      <c r="F249" s="30"/>
      <c r="G249" s="31"/>
      <c r="H249" s="30"/>
      <c r="I249" s="31"/>
      <c r="J249" s="31"/>
      <c r="K249" s="32"/>
      <c r="L249" s="33"/>
      <c r="M249" s="34"/>
      <c r="N249" s="34"/>
      <c r="O249" s="34"/>
      <c r="P249" s="34"/>
      <c r="Q249" s="34"/>
      <c r="R249" s="34"/>
      <c r="S249" s="32"/>
      <c r="T249" s="32"/>
      <c r="U249" s="32"/>
      <c r="V249" s="35"/>
      <c r="W249" s="34"/>
      <c r="X249" s="34"/>
      <c r="Y249" s="34"/>
      <c r="Z249" s="34"/>
      <c r="AA249" s="34"/>
      <c r="AB249" s="34"/>
      <c r="AC249" s="32"/>
      <c r="AD249" s="15"/>
    </row>
    <row r="250" spans="1:30">
      <c r="A250" s="27"/>
      <c r="B250" s="28"/>
      <c r="C250" s="28"/>
      <c r="D250" s="28"/>
      <c r="E250" s="29"/>
      <c r="F250" s="30"/>
      <c r="G250" s="31"/>
      <c r="H250" s="30"/>
      <c r="I250" s="31"/>
      <c r="J250" s="31"/>
      <c r="K250" s="32"/>
      <c r="L250" s="33"/>
      <c r="M250" s="34"/>
      <c r="N250" s="34"/>
      <c r="O250" s="34"/>
      <c r="P250" s="34"/>
      <c r="Q250" s="34"/>
      <c r="R250" s="34"/>
      <c r="S250" s="32"/>
      <c r="T250" s="32"/>
      <c r="U250" s="32"/>
      <c r="V250" s="35"/>
      <c r="W250" s="34"/>
      <c r="X250" s="34"/>
      <c r="Y250" s="34"/>
      <c r="Z250" s="34"/>
      <c r="AA250" s="34"/>
      <c r="AB250" s="34"/>
      <c r="AC250" s="32"/>
      <c r="AD250" s="15"/>
    </row>
    <row r="251" spans="1:30">
      <c r="A251" s="27"/>
      <c r="B251" s="28"/>
      <c r="C251" s="28"/>
      <c r="D251" s="28"/>
      <c r="E251" s="29"/>
      <c r="F251" s="30"/>
      <c r="G251" s="31"/>
      <c r="H251" s="30"/>
      <c r="I251" s="31"/>
      <c r="J251" s="31"/>
      <c r="K251" s="32"/>
      <c r="L251" s="33"/>
      <c r="M251" s="34"/>
      <c r="N251" s="34"/>
      <c r="O251" s="34"/>
      <c r="P251" s="34"/>
      <c r="Q251" s="34"/>
      <c r="R251" s="34"/>
      <c r="S251" s="32"/>
      <c r="T251" s="32"/>
      <c r="U251" s="32"/>
      <c r="V251" s="35"/>
      <c r="W251" s="34"/>
      <c r="X251" s="34"/>
      <c r="Y251" s="34"/>
      <c r="Z251" s="34"/>
      <c r="AA251" s="34"/>
      <c r="AB251" s="34"/>
      <c r="AC251" s="32"/>
      <c r="AD251" s="15"/>
    </row>
    <row r="252" spans="1:30">
      <c r="A252" s="27"/>
      <c r="B252" s="28"/>
      <c r="C252" s="28"/>
      <c r="D252" s="28"/>
      <c r="E252" s="29"/>
      <c r="F252" s="30"/>
      <c r="G252" s="31"/>
      <c r="H252" s="30"/>
      <c r="I252" s="31"/>
      <c r="J252" s="31"/>
      <c r="K252" s="32"/>
      <c r="L252" s="33"/>
      <c r="M252" s="34"/>
      <c r="N252" s="34"/>
      <c r="O252" s="34"/>
      <c r="P252" s="34"/>
      <c r="Q252" s="34"/>
      <c r="R252" s="34"/>
      <c r="S252" s="32"/>
      <c r="T252" s="32"/>
      <c r="U252" s="32"/>
      <c r="V252" s="35"/>
      <c r="W252" s="34"/>
      <c r="X252" s="34"/>
      <c r="Y252" s="34"/>
      <c r="Z252" s="34"/>
      <c r="AA252" s="34"/>
      <c r="AB252" s="34"/>
      <c r="AC252" s="32"/>
      <c r="AD252" s="15"/>
    </row>
    <row r="253" spans="1:30">
      <c r="A253" s="27"/>
      <c r="B253" s="28"/>
      <c r="C253" s="28"/>
      <c r="D253" s="28"/>
      <c r="E253" s="29"/>
      <c r="F253" s="30"/>
      <c r="G253" s="31"/>
      <c r="H253" s="30"/>
      <c r="I253" s="31"/>
      <c r="J253" s="31"/>
      <c r="K253" s="32"/>
      <c r="L253" s="33"/>
      <c r="M253" s="34"/>
      <c r="N253" s="34"/>
      <c r="O253" s="34"/>
      <c r="P253" s="34"/>
      <c r="Q253" s="34"/>
      <c r="R253" s="34"/>
      <c r="S253" s="32"/>
      <c r="T253" s="32"/>
      <c r="U253" s="32"/>
      <c r="V253" s="35"/>
      <c r="W253" s="34"/>
      <c r="X253" s="34"/>
      <c r="Y253" s="34"/>
      <c r="Z253" s="34"/>
      <c r="AA253" s="34"/>
      <c r="AB253" s="34"/>
      <c r="AC253" s="32"/>
      <c r="AD253" s="15"/>
    </row>
    <row r="254" spans="1:30">
      <c r="A254" s="27"/>
      <c r="B254" s="28"/>
      <c r="C254" s="28"/>
      <c r="D254" s="28"/>
      <c r="E254" s="29"/>
      <c r="F254" s="30"/>
      <c r="G254" s="31"/>
      <c r="H254" s="30"/>
      <c r="I254" s="31"/>
      <c r="J254" s="31"/>
      <c r="K254" s="32"/>
      <c r="L254" s="33"/>
      <c r="M254" s="34"/>
      <c r="N254" s="34"/>
      <c r="O254" s="34"/>
      <c r="P254" s="34"/>
      <c r="Q254" s="34"/>
      <c r="R254" s="34"/>
      <c r="S254" s="32"/>
      <c r="T254" s="32"/>
      <c r="U254" s="32"/>
      <c r="V254" s="35"/>
      <c r="W254" s="34"/>
      <c r="X254" s="34"/>
      <c r="Y254" s="34"/>
      <c r="Z254" s="34"/>
      <c r="AA254" s="34"/>
      <c r="AB254" s="34"/>
      <c r="AC254" s="32"/>
      <c r="AD254" s="15"/>
    </row>
    <row r="255" spans="1:30">
      <c r="A255" s="27"/>
      <c r="B255" s="28"/>
      <c r="C255" s="28"/>
      <c r="D255" s="28"/>
      <c r="E255" s="29"/>
      <c r="F255" s="30"/>
      <c r="G255" s="31"/>
      <c r="H255" s="30"/>
      <c r="I255" s="31"/>
      <c r="J255" s="31"/>
      <c r="K255" s="32"/>
      <c r="L255" s="33"/>
      <c r="M255" s="34"/>
      <c r="N255" s="34"/>
      <c r="O255" s="34"/>
      <c r="P255" s="34"/>
      <c r="Q255" s="34"/>
      <c r="R255" s="34"/>
      <c r="S255" s="32"/>
      <c r="T255" s="32"/>
      <c r="U255" s="32"/>
      <c r="V255" s="35"/>
      <c r="W255" s="34"/>
      <c r="X255" s="34"/>
      <c r="Y255" s="34"/>
      <c r="Z255" s="34"/>
      <c r="AA255" s="34"/>
      <c r="AB255" s="34"/>
      <c r="AC255" s="32"/>
      <c r="AD255" s="15"/>
    </row>
    <row r="256" spans="1:30">
      <c r="A256" s="27"/>
      <c r="B256" s="28"/>
      <c r="C256" s="28"/>
      <c r="D256" s="28"/>
      <c r="E256" s="29"/>
      <c r="F256" s="30"/>
      <c r="G256" s="31"/>
      <c r="H256" s="30"/>
      <c r="I256" s="31"/>
      <c r="J256" s="31"/>
      <c r="K256" s="32"/>
      <c r="L256" s="33"/>
      <c r="M256" s="34"/>
      <c r="N256" s="34"/>
      <c r="O256" s="34"/>
      <c r="P256" s="34"/>
      <c r="Q256" s="34"/>
      <c r="R256" s="34"/>
      <c r="S256" s="32"/>
      <c r="T256" s="32"/>
      <c r="U256" s="32"/>
      <c r="V256" s="35"/>
      <c r="W256" s="34"/>
      <c r="X256" s="34"/>
      <c r="Y256" s="34"/>
      <c r="Z256" s="34"/>
      <c r="AA256" s="34"/>
      <c r="AB256" s="34"/>
      <c r="AC256" s="32"/>
      <c r="AD256" s="15"/>
    </row>
    <row r="257" spans="1:30">
      <c r="A257" s="27"/>
      <c r="B257" s="28"/>
      <c r="C257" s="28"/>
      <c r="D257" s="28"/>
      <c r="E257" s="29"/>
      <c r="F257" s="30"/>
      <c r="G257" s="31"/>
      <c r="H257" s="30"/>
      <c r="I257" s="31"/>
      <c r="J257" s="31"/>
      <c r="K257" s="32"/>
      <c r="L257" s="33"/>
      <c r="M257" s="34"/>
      <c r="N257" s="34"/>
      <c r="O257" s="34"/>
      <c r="P257" s="34"/>
      <c r="Q257" s="34"/>
      <c r="R257" s="34"/>
      <c r="S257" s="32"/>
      <c r="T257" s="32"/>
      <c r="U257" s="32"/>
      <c r="V257" s="35"/>
      <c r="W257" s="34"/>
      <c r="X257" s="34"/>
      <c r="Y257" s="34"/>
      <c r="Z257" s="34"/>
      <c r="AA257" s="34"/>
      <c r="AB257" s="34"/>
      <c r="AC257" s="32"/>
      <c r="AD257" s="15"/>
    </row>
    <row r="258" spans="1:30">
      <c r="A258" s="27"/>
      <c r="B258" s="28"/>
      <c r="C258" s="28"/>
      <c r="D258" s="28"/>
      <c r="E258" s="29"/>
      <c r="F258" s="30"/>
      <c r="G258" s="31"/>
      <c r="H258" s="30"/>
      <c r="I258" s="31"/>
      <c r="J258" s="31"/>
      <c r="K258" s="32"/>
      <c r="L258" s="33"/>
      <c r="M258" s="34"/>
      <c r="N258" s="34"/>
      <c r="O258" s="34"/>
      <c r="P258" s="34"/>
      <c r="Q258" s="34"/>
      <c r="R258" s="34"/>
      <c r="S258" s="32"/>
      <c r="T258" s="32"/>
      <c r="U258" s="32"/>
      <c r="V258" s="35"/>
      <c r="W258" s="34"/>
      <c r="X258" s="34"/>
      <c r="Y258" s="34"/>
      <c r="Z258" s="34"/>
      <c r="AA258" s="34"/>
      <c r="AB258" s="34"/>
      <c r="AC258" s="32"/>
      <c r="AD258" s="15"/>
    </row>
    <row r="259" spans="1:30">
      <c r="A259" s="27"/>
      <c r="B259" s="28"/>
      <c r="C259" s="28"/>
      <c r="D259" s="28"/>
      <c r="E259" s="29"/>
      <c r="F259" s="30"/>
      <c r="G259" s="31"/>
      <c r="H259" s="30"/>
      <c r="I259" s="31"/>
      <c r="J259" s="31"/>
      <c r="K259" s="32"/>
      <c r="L259" s="33"/>
      <c r="M259" s="34"/>
      <c r="N259" s="34"/>
      <c r="O259" s="34"/>
      <c r="P259" s="34"/>
      <c r="Q259" s="34"/>
      <c r="R259" s="34"/>
      <c r="S259" s="32"/>
      <c r="T259" s="32"/>
      <c r="U259" s="32"/>
      <c r="V259" s="35"/>
      <c r="W259" s="34"/>
      <c r="X259" s="34"/>
      <c r="Y259" s="34"/>
      <c r="Z259" s="34"/>
      <c r="AA259" s="34"/>
      <c r="AB259" s="34"/>
      <c r="AC259" s="32"/>
      <c r="AD259" s="15"/>
    </row>
    <row r="260" spans="1:30">
      <c r="A260" s="27"/>
      <c r="B260" s="28"/>
      <c r="C260" s="28"/>
      <c r="D260" s="28"/>
      <c r="E260" s="29"/>
      <c r="F260" s="30"/>
      <c r="G260" s="31"/>
      <c r="H260" s="30"/>
      <c r="I260" s="31"/>
      <c r="J260" s="31"/>
      <c r="K260" s="32"/>
      <c r="L260" s="33"/>
      <c r="M260" s="34"/>
      <c r="N260" s="34"/>
      <c r="O260" s="34"/>
      <c r="P260" s="34"/>
      <c r="Q260" s="34"/>
      <c r="R260" s="34"/>
      <c r="S260" s="32"/>
      <c r="T260" s="32"/>
      <c r="U260" s="32"/>
      <c r="V260" s="35"/>
      <c r="W260" s="34"/>
      <c r="X260" s="34"/>
      <c r="Y260" s="34"/>
      <c r="Z260" s="34"/>
      <c r="AA260" s="34"/>
      <c r="AB260" s="34"/>
      <c r="AC260" s="32"/>
      <c r="AD260" s="15"/>
    </row>
    <row r="261" spans="1:30">
      <c r="A261" s="27"/>
      <c r="B261" s="28"/>
      <c r="C261" s="28"/>
      <c r="D261" s="28"/>
      <c r="E261" s="29"/>
      <c r="F261" s="30"/>
      <c r="G261" s="31"/>
      <c r="H261" s="30"/>
      <c r="I261" s="31"/>
      <c r="J261" s="31"/>
      <c r="K261" s="32"/>
      <c r="L261" s="33"/>
      <c r="M261" s="34"/>
      <c r="N261" s="34"/>
      <c r="O261" s="34"/>
      <c r="P261" s="34"/>
      <c r="Q261" s="34"/>
      <c r="R261" s="34"/>
      <c r="S261" s="32"/>
      <c r="T261" s="32"/>
      <c r="U261" s="32"/>
      <c r="V261" s="35"/>
      <c r="W261" s="34"/>
      <c r="X261" s="34"/>
      <c r="Y261" s="34"/>
      <c r="Z261" s="34"/>
      <c r="AA261" s="34"/>
      <c r="AB261" s="34"/>
      <c r="AC261" s="32"/>
      <c r="AD261" s="15"/>
    </row>
    <row r="262" spans="1:30">
      <c r="A262" s="27"/>
      <c r="B262" s="28"/>
      <c r="C262" s="28"/>
      <c r="D262" s="28"/>
      <c r="E262" s="29"/>
      <c r="F262" s="30"/>
      <c r="G262" s="31"/>
      <c r="H262" s="30"/>
      <c r="I262" s="31"/>
      <c r="J262" s="31"/>
      <c r="K262" s="32"/>
      <c r="L262" s="33"/>
      <c r="M262" s="34"/>
      <c r="N262" s="34"/>
      <c r="O262" s="34"/>
      <c r="P262" s="34"/>
      <c r="Q262" s="34"/>
      <c r="R262" s="34"/>
      <c r="S262" s="32"/>
      <c r="T262" s="32"/>
      <c r="U262" s="32"/>
      <c r="V262" s="35"/>
      <c r="W262" s="34"/>
      <c r="X262" s="34"/>
      <c r="Y262" s="34"/>
      <c r="Z262" s="34"/>
      <c r="AA262" s="34"/>
      <c r="AB262" s="34"/>
      <c r="AC262" s="32"/>
      <c r="AD262" s="15"/>
    </row>
    <row r="263" spans="1:30">
      <c r="A263" s="27"/>
      <c r="B263" s="28"/>
      <c r="C263" s="28"/>
      <c r="D263" s="28"/>
      <c r="E263" s="29"/>
      <c r="F263" s="30"/>
      <c r="G263" s="31"/>
      <c r="H263" s="30"/>
      <c r="I263" s="31"/>
      <c r="J263" s="31"/>
      <c r="K263" s="32"/>
      <c r="L263" s="33"/>
      <c r="M263" s="34"/>
      <c r="N263" s="34"/>
      <c r="O263" s="34"/>
      <c r="P263" s="34"/>
      <c r="Q263" s="34"/>
      <c r="R263" s="34"/>
      <c r="S263" s="32"/>
      <c r="T263" s="32"/>
      <c r="U263" s="32"/>
      <c r="V263" s="35"/>
      <c r="W263" s="34"/>
      <c r="X263" s="34"/>
      <c r="Y263" s="34"/>
      <c r="Z263" s="34"/>
      <c r="AA263" s="34"/>
      <c r="AB263" s="34"/>
      <c r="AC263" s="32"/>
      <c r="AD263" s="15"/>
    </row>
    <row r="264" spans="1:30">
      <c r="A264" s="27"/>
      <c r="B264" s="28"/>
      <c r="C264" s="28"/>
      <c r="D264" s="28"/>
      <c r="E264" s="29"/>
      <c r="F264" s="30"/>
      <c r="G264" s="31"/>
      <c r="H264" s="30"/>
      <c r="I264" s="31"/>
      <c r="J264" s="31"/>
      <c r="K264" s="32"/>
      <c r="L264" s="33"/>
      <c r="M264" s="34"/>
      <c r="N264" s="34"/>
      <c r="O264" s="34"/>
      <c r="P264" s="34"/>
      <c r="Q264" s="34"/>
      <c r="R264" s="34"/>
      <c r="S264" s="32"/>
      <c r="T264" s="32"/>
      <c r="U264" s="32"/>
      <c r="V264" s="35"/>
      <c r="W264" s="34"/>
      <c r="X264" s="34"/>
      <c r="Y264" s="34"/>
      <c r="Z264" s="34"/>
      <c r="AA264" s="34"/>
      <c r="AB264" s="34"/>
      <c r="AC264" s="32"/>
      <c r="AD264" s="15"/>
    </row>
    <row r="265" spans="1:30">
      <c r="A265" s="27"/>
      <c r="B265" s="28"/>
      <c r="C265" s="28"/>
      <c r="D265" s="28"/>
      <c r="E265" s="29"/>
      <c r="F265" s="30"/>
      <c r="G265" s="31"/>
      <c r="H265" s="30"/>
      <c r="I265" s="31"/>
      <c r="J265" s="31"/>
      <c r="K265" s="32"/>
      <c r="L265" s="33"/>
      <c r="M265" s="34"/>
      <c r="N265" s="34"/>
      <c r="O265" s="34"/>
      <c r="P265" s="34"/>
      <c r="Q265" s="34"/>
      <c r="R265" s="34"/>
      <c r="S265" s="32"/>
      <c r="T265" s="32"/>
      <c r="U265" s="32"/>
      <c r="V265" s="35"/>
      <c r="W265" s="34"/>
      <c r="X265" s="34"/>
      <c r="Y265" s="34"/>
      <c r="Z265" s="34"/>
      <c r="AA265" s="34"/>
      <c r="AB265" s="34"/>
      <c r="AC265" s="32"/>
      <c r="AD265" s="15"/>
    </row>
    <row r="266" spans="1:30">
      <c r="A266" s="27"/>
      <c r="B266" s="28"/>
      <c r="C266" s="28"/>
      <c r="D266" s="28"/>
      <c r="E266" s="29"/>
      <c r="F266" s="30"/>
      <c r="G266" s="31"/>
      <c r="H266" s="30"/>
      <c r="I266" s="31"/>
      <c r="J266" s="31"/>
      <c r="K266" s="32"/>
      <c r="L266" s="33"/>
      <c r="M266" s="34"/>
      <c r="N266" s="34"/>
      <c r="O266" s="34"/>
      <c r="P266" s="34"/>
      <c r="Q266" s="34"/>
      <c r="R266" s="34"/>
      <c r="S266" s="32"/>
      <c r="T266" s="32"/>
      <c r="U266" s="32"/>
      <c r="V266" s="35"/>
      <c r="W266" s="34"/>
      <c r="X266" s="34"/>
      <c r="Y266" s="34"/>
      <c r="Z266" s="34"/>
      <c r="AA266" s="34"/>
      <c r="AB266" s="34"/>
      <c r="AC266" s="32"/>
      <c r="AD266" s="15"/>
    </row>
    <row r="267" spans="1:30">
      <c r="A267" s="27"/>
      <c r="B267" s="28"/>
      <c r="C267" s="28"/>
      <c r="D267" s="28"/>
      <c r="E267" s="29"/>
      <c r="F267" s="30"/>
      <c r="G267" s="31"/>
      <c r="H267" s="30"/>
      <c r="I267" s="31"/>
      <c r="J267" s="31"/>
      <c r="K267" s="32"/>
      <c r="L267" s="33"/>
      <c r="M267" s="34"/>
      <c r="N267" s="34"/>
      <c r="O267" s="34"/>
      <c r="P267" s="34"/>
      <c r="Q267" s="34"/>
      <c r="R267" s="34"/>
      <c r="S267" s="32"/>
      <c r="T267" s="32"/>
      <c r="U267" s="32"/>
      <c r="V267" s="35"/>
      <c r="W267" s="34"/>
      <c r="X267" s="34"/>
      <c r="Y267" s="34"/>
      <c r="Z267" s="34"/>
      <c r="AA267" s="34"/>
      <c r="AB267" s="34"/>
      <c r="AC267" s="32"/>
      <c r="AD267" s="15"/>
    </row>
    <row r="268" spans="1:30">
      <c r="A268" s="27"/>
      <c r="B268" s="28"/>
      <c r="C268" s="28"/>
      <c r="D268" s="28"/>
      <c r="E268" s="29"/>
      <c r="F268" s="30"/>
      <c r="G268" s="31"/>
      <c r="H268" s="30"/>
      <c r="I268" s="31"/>
      <c r="J268" s="31"/>
      <c r="K268" s="32"/>
      <c r="L268" s="33"/>
      <c r="M268" s="34"/>
      <c r="N268" s="34"/>
      <c r="O268" s="34"/>
      <c r="P268" s="34"/>
      <c r="Q268" s="34"/>
      <c r="R268" s="34"/>
      <c r="S268" s="32"/>
      <c r="T268" s="32"/>
      <c r="U268" s="32"/>
      <c r="V268" s="35"/>
      <c r="W268" s="34"/>
      <c r="X268" s="34"/>
      <c r="Y268" s="34"/>
      <c r="Z268" s="34"/>
      <c r="AA268" s="34"/>
      <c r="AB268" s="34"/>
      <c r="AC268" s="32"/>
      <c r="AD268" s="15"/>
    </row>
    <row r="269" spans="1:30">
      <c r="A269" s="27"/>
      <c r="B269" s="28"/>
      <c r="C269" s="28"/>
      <c r="D269" s="28"/>
      <c r="E269" s="29"/>
      <c r="F269" s="30"/>
      <c r="G269" s="31"/>
      <c r="H269" s="30"/>
      <c r="I269" s="31"/>
      <c r="J269" s="31"/>
      <c r="K269" s="32"/>
      <c r="L269" s="33"/>
      <c r="M269" s="34"/>
      <c r="N269" s="34"/>
      <c r="O269" s="34"/>
      <c r="P269" s="34"/>
      <c r="Q269" s="34"/>
      <c r="R269" s="34"/>
      <c r="S269" s="32"/>
      <c r="T269" s="32"/>
      <c r="U269" s="32"/>
      <c r="V269" s="35"/>
      <c r="W269" s="34"/>
      <c r="X269" s="34"/>
      <c r="Y269" s="34"/>
      <c r="Z269" s="34"/>
      <c r="AA269" s="34"/>
      <c r="AB269" s="34"/>
      <c r="AC269" s="32"/>
      <c r="AD269" s="15"/>
    </row>
    <row r="270" spans="1:30">
      <c r="A270" s="27"/>
      <c r="B270" s="28"/>
      <c r="C270" s="28"/>
      <c r="D270" s="28"/>
      <c r="E270" s="29"/>
      <c r="F270" s="30"/>
      <c r="G270" s="31"/>
      <c r="H270" s="30"/>
      <c r="I270" s="31"/>
      <c r="J270" s="31"/>
      <c r="K270" s="32"/>
      <c r="L270" s="33"/>
      <c r="M270" s="34"/>
      <c r="N270" s="34"/>
      <c r="O270" s="34"/>
      <c r="P270" s="34"/>
      <c r="Q270" s="34"/>
      <c r="R270" s="34"/>
      <c r="S270" s="32"/>
      <c r="T270" s="32"/>
      <c r="U270" s="32"/>
      <c r="V270" s="35"/>
      <c r="W270" s="34"/>
      <c r="X270" s="34"/>
      <c r="Y270" s="34"/>
      <c r="Z270" s="34"/>
      <c r="AA270" s="34"/>
      <c r="AB270" s="34"/>
      <c r="AC270" s="32"/>
      <c r="AD270" s="15"/>
    </row>
    <row r="271" spans="1:30">
      <c r="A271" s="27"/>
      <c r="B271" s="28"/>
      <c r="C271" s="28"/>
      <c r="D271" s="28"/>
      <c r="E271" s="29"/>
      <c r="F271" s="30"/>
      <c r="G271" s="31"/>
      <c r="H271" s="30"/>
      <c r="I271" s="31"/>
      <c r="J271" s="31"/>
      <c r="K271" s="32"/>
      <c r="L271" s="33"/>
      <c r="M271" s="34"/>
      <c r="N271" s="34"/>
      <c r="O271" s="34"/>
      <c r="P271" s="34"/>
      <c r="Q271" s="34"/>
      <c r="R271" s="34"/>
      <c r="S271" s="32"/>
      <c r="T271" s="32"/>
      <c r="U271" s="32"/>
      <c r="V271" s="35"/>
      <c r="W271" s="34"/>
      <c r="X271" s="34"/>
      <c r="Y271" s="34"/>
      <c r="Z271" s="34"/>
      <c r="AA271" s="34"/>
      <c r="AB271" s="34"/>
      <c r="AC271" s="32"/>
      <c r="AD271" s="15"/>
    </row>
    <row r="272" spans="1:30">
      <c r="A272" s="27"/>
      <c r="B272" s="28"/>
      <c r="C272" s="28"/>
      <c r="D272" s="28"/>
      <c r="E272" s="29"/>
      <c r="F272" s="30"/>
      <c r="G272" s="31"/>
      <c r="H272" s="30"/>
      <c r="I272" s="31"/>
      <c r="J272" s="31"/>
      <c r="K272" s="32"/>
      <c r="L272" s="33"/>
      <c r="M272" s="34"/>
      <c r="N272" s="34"/>
      <c r="O272" s="34"/>
      <c r="P272" s="34"/>
      <c r="Q272" s="34"/>
      <c r="R272" s="34"/>
      <c r="S272" s="32"/>
      <c r="T272" s="32"/>
      <c r="U272" s="32"/>
      <c r="V272" s="35"/>
      <c r="W272" s="34"/>
      <c r="X272" s="34"/>
      <c r="Y272" s="34"/>
      <c r="Z272" s="34"/>
      <c r="AA272" s="34"/>
      <c r="AB272" s="34"/>
      <c r="AC272" s="32"/>
      <c r="AD272" s="15"/>
    </row>
    <row r="273" spans="1:30">
      <c r="A273" s="27"/>
      <c r="B273" s="28"/>
      <c r="C273" s="28"/>
      <c r="D273" s="28"/>
      <c r="E273" s="29"/>
      <c r="F273" s="30"/>
      <c r="G273" s="31"/>
      <c r="H273" s="30"/>
      <c r="I273" s="31"/>
      <c r="J273" s="31"/>
      <c r="K273" s="32"/>
      <c r="L273" s="33"/>
      <c r="M273" s="34"/>
      <c r="N273" s="34"/>
      <c r="O273" s="34"/>
      <c r="P273" s="34"/>
      <c r="Q273" s="34"/>
      <c r="R273" s="34"/>
      <c r="S273" s="32"/>
      <c r="T273" s="32"/>
      <c r="U273" s="32"/>
      <c r="V273" s="35"/>
      <c r="W273" s="34"/>
      <c r="X273" s="34"/>
      <c r="Y273" s="34"/>
      <c r="Z273" s="34"/>
      <c r="AA273" s="34"/>
      <c r="AB273" s="34"/>
      <c r="AC273" s="32"/>
      <c r="AD273" s="15"/>
    </row>
    <row r="274" spans="1:30">
      <c r="A274" s="27"/>
      <c r="B274" s="28"/>
      <c r="C274" s="28"/>
      <c r="D274" s="28"/>
      <c r="E274" s="29"/>
      <c r="F274" s="30"/>
      <c r="G274" s="31"/>
      <c r="H274" s="30"/>
      <c r="I274" s="31"/>
      <c r="J274" s="31"/>
      <c r="K274" s="32"/>
      <c r="L274" s="33"/>
      <c r="M274" s="34"/>
      <c r="N274" s="34"/>
      <c r="O274" s="34"/>
      <c r="P274" s="34"/>
      <c r="Q274" s="34"/>
      <c r="R274" s="34"/>
      <c r="S274" s="32"/>
      <c r="T274" s="32"/>
      <c r="U274" s="32"/>
      <c r="V274" s="35"/>
      <c r="W274" s="34"/>
      <c r="X274" s="34"/>
      <c r="Y274" s="34"/>
      <c r="Z274" s="34"/>
      <c r="AA274" s="34"/>
      <c r="AB274" s="34"/>
      <c r="AC274" s="32"/>
      <c r="AD274" s="15"/>
    </row>
    <row r="275" spans="1:30">
      <c r="A275" s="27"/>
      <c r="B275" s="28"/>
      <c r="C275" s="28"/>
      <c r="D275" s="28"/>
      <c r="E275" s="29"/>
      <c r="F275" s="30"/>
      <c r="G275" s="31"/>
      <c r="H275" s="30"/>
      <c r="I275" s="31"/>
      <c r="J275" s="31"/>
      <c r="K275" s="32"/>
      <c r="L275" s="33"/>
      <c r="M275" s="34"/>
      <c r="N275" s="34"/>
      <c r="O275" s="34"/>
      <c r="P275" s="34"/>
      <c r="Q275" s="34"/>
      <c r="R275" s="34"/>
      <c r="S275" s="32"/>
      <c r="T275" s="32"/>
      <c r="U275" s="32"/>
      <c r="V275" s="35"/>
      <c r="W275" s="34"/>
      <c r="X275" s="34"/>
      <c r="Y275" s="34"/>
      <c r="Z275" s="34"/>
      <c r="AA275" s="34"/>
      <c r="AB275" s="34"/>
      <c r="AC275" s="32"/>
      <c r="AD275" s="15"/>
    </row>
    <row r="276" spans="1:30">
      <c r="A276" s="27"/>
      <c r="B276" s="28"/>
      <c r="C276" s="28"/>
      <c r="D276" s="28"/>
      <c r="E276" s="29"/>
      <c r="F276" s="30"/>
      <c r="G276" s="31"/>
      <c r="H276" s="30"/>
      <c r="I276" s="31"/>
      <c r="J276" s="31"/>
      <c r="K276" s="32"/>
      <c r="L276" s="33"/>
      <c r="M276" s="34"/>
      <c r="N276" s="34"/>
      <c r="O276" s="34"/>
      <c r="P276" s="34"/>
      <c r="Q276" s="34"/>
      <c r="R276" s="34"/>
      <c r="S276" s="32"/>
      <c r="T276" s="32"/>
      <c r="U276" s="32"/>
      <c r="V276" s="35"/>
      <c r="W276" s="34"/>
      <c r="X276" s="34"/>
      <c r="Y276" s="34"/>
      <c r="Z276" s="34"/>
      <c r="AA276" s="34"/>
      <c r="AB276" s="34"/>
      <c r="AC276" s="32"/>
      <c r="AD276" s="15"/>
    </row>
    <row r="277" spans="1:30">
      <c r="A277" s="27"/>
      <c r="B277" s="28"/>
      <c r="C277" s="28"/>
      <c r="D277" s="28"/>
      <c r="E277" s="29"/>
      <c r="F277" s="30"/>
      <c r="G277" s="31"/>
      <c r="H277" s="30"/>
      <c r="I277" s="31"/>
      <c r="J277" s="31"/>
      <c r="K277" s="32"/>
      <c r="L277" s="33"/>
      <c r="M277" s="34"/>
      <c r="N277" s="34"/>
      <c r="O277" s="34"/>
      <c r="P277" s="34"/>
      <c r="Q277" s="34"/>
      <c r="R277" s="34"/>
      <c r="S277" s="32"/>
      <c r="T277" s="32"/>
      <c r="U277" s="32"/>
      <c r="V277" s="35"/>
      <c r="W277" s="34"/>
      <c r="X277" s="34"/>
      <c r="Y277" s="34"/>
      <c r="Z277" s="34"/>
      <c r="AA277" s="34"/>
      <c r="AB277" s="34"/>
      <c r="AC277" s="32"/>
      <c r="AD277" s="15"/>
    </row>
    <row r="278" spans="1:30">
      <c r="A278" s="27"/>
      <c r="B278" s="28"/>
      <c r="C278" s="28"/>
      <c r="D278" s="28"/>
      <c r="E278" s="29"/>
      <c r="F278" s="30"/>
      <c r="G278" s="31"/>
      <c r="H278" s="30"/>
      <c r="I278" s="31"/>
      <c r="J278" s="31"/>
      <c r="K278" s="32"/>
      <c r="L278" s="33"/>
      <c r="M278" s="34"/>
      <c r="N278" s="34"/>
      <c r="O278" s="34"/>
      <c r="P278" s="34"/>
      <c r="Q278" s="34"/>
      <c r="R278" s="34"/>
      <c r="S278" s="32"/>
      <c r="T278" s="32"/>
      <c r="U278" s="32"/>
      <c r="V278" s="35"/>
      <c r="W278" s="34"/>
      <c r="X278" s="34"/>
      <c r="Y278" s="34"/>
      <c r="Z278" s="34"/>
      <c r="AA278" s="34"/>
      <c r="AB278" s="34"/>
      <c r="AC278" s="32"/>
      <c r="AD278" s="15"/>
    </row>
    <row r="279" spans="1:30">
      <c r="A279" s="27"/>
      <c r="B279" s="28"/>
      <c r="C279" s="28"/>
      <c r="D279" s="28"/>
      <c r="E279" s="29"/>
      <c r="F279" s="30"/>
      <c r="G279" s="31"/>
      <c r="H279" s="30"/>
      <c r="I279" s="31"/>
      <c r="J279" s="31"/>
      <c r="K279" s="32"/>
      <c r="L279" s="33"/>
      <c r="M279" s="34"/>
      <c r="N279" s="34"/>
      <c r="O279" s="34"/>
      <c r="P279" s="34"/>
      <c r="Q279" s="34"/>
      <c r="R279" s="34"/>
      <c r="S279" s="32"/>
      <c r="T279" s="32"/>
      <c r="U279" s="32"/>
      <c r="V279" s="35"/>
      <c r="W279" s="34"/>
      <c r="X279" s="34"/>
      <c r="Y279" s="34"/>
      <c r="Z279" s="34"/>
      <c r="AA279" s="34"/>
      <c r="AB279" s="34"/>
      <c r="AC279" s="32"/>
      <c r="AD279" s="15"/>
    </row>
    <row r="280" spans="1:30">
      <c r="A280" s="27"/>
      <c r="B280" s="28"/>
      <c r="C280" s="28"/>
      <c r="D280" s="28"/>
      <c r="E280" s="29"/>
      <c r="F280" s="30"/>
      <c r="G280" s="31"/>
      <c r="H280" s="30"/>
      <c r="I280" s="31"/>
      <c r="J280" s="31"/>
      <c r="K280" s="32"/>
      <c r="L280" s="33"/>
      <c r="M280" s="34"/>
      <c r="N280" s="34"/>
      <c r="O280" s="34"/>
      <c r="P280" s="34"/>
      <c r="Q280" s="34"/>
      <c r="R280" s="34"/>
      <c r="S280" s="32"/>
      <c r="T280" s="32"/>
      <c r="U280" s="32"/>
      <c r="V280" s="35"/>
      <c r="W280" s="34"/>
      <c r="X280" s="34"/>
      <c r="Y280" s="34"/>
      <c r="Z280" s="34"/>
      <c r="AA280" s="34"/>
      <c r="AB280" s="34"/>
      <c r="AC280" s="32"/>
      <c r="AD280" s="15"/>
    </row>
    <row r="281" spans="1:30">
      <c r="A281" s="27"/>
      <c r="B281" s="28"/>
      <c r="C281" s="28"/>
      <c r="D281" s="28"/>
      <c r="E281" s="29"/>
      <c r="F281" s="30"/>
      <c r="G281" s="31"/>
      <c r="H281" s="30"/>
      <c r="I281" s="31"/>
      <c r="J281" s="31"/>
      <c r="K281" s="32"/>
      <c r="L281" s="33"/>
      <c r="M281" s="34"/>
      <c r="N281" s="34"/>
      <c r="O281" s="34"/>
      <c r="P281" s="34"/>
      <c r="Q281" s="34"/>
      <c r="R281" s="34"/>
      <c r="S281" s="32"/>
      <c r="T281" s="32"/>
      <c r="U281" s="32"/>
      <c r="V281" s="35"/>
      <c r="W281" s="34"/>
      <c r="X281" s="34"/>
      <c r="Y281" s="34"/>
      <c r="Z281" s="34"/>
      <c r="AA281" s="34"/>
      <c r="AB281" s="34"/>
      <c r="AC281" s="32"/>
      <c r="AD281" s="15"/>
    </row>
    <row r="282" spans="1:30">
      <c r="A282" s="27"/>
      <c r="B282" s="28"/>
      <c r="C282" s="28"/>
      <c r="D282" s="28"/>
      <c r="E282" s="29"/>
      <c r="F282" s="30"/>
      <c r="G282" s="31"/>
      <c r="H282" s="30"/>
      <c r="I282" s="31"/>
      <c r="J282" s="31"/>
      <c r="K282" s="32"/>
      <c r="L282" s="33"/>
      <c r="M282" s="34"/>
      <c r="N282" s="34"/>
      <c r="O282" s="34"/>
      <c r="P282" s="34"/>
      <c r="Q282" s="34"/>
      <c r="R282" s="34"/>
      <c r="S282" s="32"/>
      <c r="T282" s="32"/>
      <c r="U282" s="32"/>
      <c r="V282" s="35"/>
      <c r="W282" s="34"/>
      <c r="X282" s="34"/>
      <c r="Y282" s="34"/>
      <c r="Z282" s="34"/>
      <c r="AA282" s="34"/>
      <c r="AB282" s="34"/>
      <c r="AC282" s="32"/>
      <c r="AD282" s="15"/>
    </row>
    <row r="283" spans="1:30">
      <c r="A283" s="27"/>
      <c r="B283" s="28"/>
      <c r="C283" s="28"/>
      <c r="D283" s="28"/>
      <c r="E283" s="29"/>
      <c r="F283" s="30"/>
      <c r="G283" s="31"/>
      <c r="H283" s="30"/>
      <c r="I283" s="31"/>
      <c r="J283" s="31"/>
      <c r="K283" s="32"/>
      <c r="L283" s="33"/>
      <c r="M283" s="34"/>
      <c r="N283" s="34"/>
      <c r="O283" s="34"/>
      <c r="P283" s="34"/>
      <c r="Q283" s="34"/>
      <c r="R283" s="34"/>
      <c r="S283" s="32"/>
      <c r="T283" s="32"/>
      <c r="U283" s="32"/>
      <c r="V283" s="35"/>
      <c r="W283" s="34"/>
      <c r="X283" s="34"/>
      <c r="Y283" s="34"/>
      <c r="Z283" s="34"/>
      <c r="AA283" s="34"/>
      <c r="AB283" s="34"/>
      <c r="AC283" s="32"/>
      <c r="AD283" s="15"/>
    </row>
    <row r="284" spans="1:30">
      <c r="A284" s="27"/>
      <c r="B284" s="28"/>
      <c r="C284" s="28"/>
      <c r="D284" s="28"/>
      <c r="E284" s="29"/>
      <c r="F284" s="30"/>
      <c r="G284" s="31"/>
      <c r="H284" s="30"/>
      <c r="I284" s="31"/>
      <c r="J284" s="31"/>
      <c r="K284" s="32"/>
      <c r="L284" s="33"/>
      <c r="M284" s="34"/>
      <c r="N284" s="34"/>
      <c r="O284" s="34"/>
      <c r="P284" s="34"/>
      <c r="Q284" s="34"/>
      <c r="R284" s="34"/>
      <c r="S284" s="32"/>
      <c r="T284" s="32"/>
      <c r="U284" s="32"/>
      <c r="V284" s="35"/>
      <c r="W284" s="34"/>
      <c r="X284" s="34"/>
      <c r="Y284" s="34"/>
      <c r="Z284" s="34"/>
      <c r="AA284" s="34"/>
      <c r="AB284" s="34"/>
      <c r="AC284" s="32"/>
      <c r="AD284" s="15"/>
    </row>
    <row r="285" spans="1:30">
      <c r="A285" s="27"/>
      <c r="B285" s="28"/>
      <c r="C285" s="28"/>
      <c r="D285" s="28"/>
      <c r="E285" s="29"/>
      <c r="F285" s="30"/>
      <c r="G285" s="31"/>
      <c r="H285" s="30"/>
      <c r="I285" s="31"/>
      <c r="J285" s="31"/>
      <c r="K285" s="32"/>
      <c r="L285" s="33"/>
      <c r="M285" s="34"/>
      <c r="N285" s="34"/>
      <c r="O285" s="34"/>
      <c r="P285" s="34"/>
      <c r="Q285" s="34"/>
      <c r="R285" s="34"/>
      <c r="S285" s="32"/>
      <c r="T285" s="32"/>
      <c r="U285" s="32"/>
      <c r="V285" s="35"/>
      <c r="W285" s="34"/>
      <c r="X285" s="34"/>
      <c r="Y285" s="34"/>
      <c r="Z285" s="34"/>
      <c r="AA285" s="34"/>
      <c r="AB285" s="34"/>
      <c r="AC285" s="32"/>
      <c r="AD285" s="15"/>
    </row>
    <row r="286" spans="1:30">
      <c r="A286" s="27"/>
      <c r="B286" s="28"/>
      <c r="C286" s="28"/>
      <c r="D286" s="28"/>
      <c r="E286" s="29"/>
      <c r="F286" s="30"/>
      <c r="G286" s="31"/>
      <c r="H286" s="30"/>
      <c r="I286" s="31"/>
      <c r="J286" s="31"/>
      <c r="K286" s="32"/>
      <c r="L286" s="33"/>
      <c r="M286" s="34"/>
      <c r="N286" s="34"/>
      <c r="O286" s="34"/>
      <c r="P286" s="34"/>
      <c r="Q286" s="34"/>
      <c r="R286" s="34"/>
      <c r="S286" s="32"/>
      <c r="T286" s="32"/>
      <c r="U286" s="32"/>
      <c r="V286" s="35"/>
      <c r="W286" s="34"/>
      <c r="X286" s="34"/>
      <c r="Y286" s="34"/>
      <c r="Z286" s="34"/>
      <c r="AA286" s="34"/>
      <c r="AB286" s="34"/>
      <c r="AC286" s="32"/>
      <c r="AD286" s="15"/>
    </row>
    <row r="287" spans="1:30">
      <c r="A287" s="27"/>
      <c r="B287" s="28"/>
      <c r="C287" s="28"/>
      <c r="D287" s="28"/>
      <c r="E287" s="29"/>
      <c r="F287" s="30"/>
      <c r="G287" s="31"/>
      <c r="H287" s="30"/>
      <c r="I287" s="31"/>
      <c r="J287" s="31"/>
      <c r="K287" s="32"/>
      <c r="L287" s="33"/>
      <c r="M287" s="34"/>
      <c r="N287" s="34"/>
      <c r="O287" s="34"/>
      <c r="P287" s="34"/>
      <c r="Q287" s="34"/>
      <c r="R287" s="34"/>
      <c r="S287" s="32"/>
      <c r="T287" s="32"/>
      <c r="U287" s="32"/>
      <c r="V287" s="35"/>
      <c r="W287" s="34"/>
      <c r="X287" s="34"/>
      <c r="Y287" s="34"/>
      <c r="Z287" s="34"/>
      <c r="AA287" s="34"/>
      <c r="AB287" s="34"/>
      <c r="AC287" s="32"/>
      <c r="AD287" s="15"/>
    </row>
    <row r="288" spans="1:30">
      <c r="A288" s="27"/>
      <c r="B288" s="28"/>
      <c r="C288" s="28"/>
      <c r="D288" s="28"/>
      <c r="E288" s="29"/>
      <c r="F288" s="30"/>
      <c r="G288" s="31"/>
      <c r="H288" s="30"/>
      <c r="I288" s="31"/>
      <c r="J288" s="31"/>
      <c r="K288" s="32"/>
      <c r="L288" s="33"/>
      <c r="M288" s="34"/>
      <c r="N288" s="34"/>
      <c r="O288" s="34"/>
      <c r="P288" s="34"/>
      <c r="Q288" s="34"/>
      <c r="R288" s="34"/>
      <c r="S288" s="32"/>
      <c r="T288" s="32"/>
      <c r="U288" s="32"/>
      <c r="V288" s="35"/>
      <c r="W288" s="34"/>
      <c r="X288" s="34"/>
      <c r="Y288" s="34"/>
      <c r="Z288" s="34"/>
      <c r="AA288" s="34"/>
      <c r="AB288" s="34"/>
      <c r="AC288" s="32"/>
      <c r="AD288" s="15"/>
    </row>
    <row r="289" spans="1:30">
      <c r="A289" s="27"/>
      <c r="B289" s="28"/>
      <c r="C289" s="28"/>
      <c r="D289" s="28"/>
      <c r="E289" s="29"/>
      <c r="F289" s="30"/>
      <c r="G289" s="31"/>
      <c r="H289" s="30"/>
      <c r="I289" s="31"/>
      <c r="J289" s="31"/>
      <c r="K289" s="32"/>
      <c r="L289" s="33"/>
      <c r="M289" s="34"/>
      <c r="N289" s="34"/>
      <c r="O289" s="34"/>
      <c r="P289" s="34"/>
      <c r="Q289" s="34"/>
      <c r="R289" s="34"/>
      <c r="S289" s="32"/>
      <c r="T289" s="32"/>
      <c r="U289" s="32"/>
      <c r="V289" s="35"/>
      <c r="W289" s="34"/>
      <c r="X289" s="34"/>
      <c r="Y289" s="34"/>
      <c r="Z289" s="34"/>
      <c r="AA289" s="34"/>
      <c r="AB289" s="34"/>
      <c r="AC289" s="32"/>
      <c r="AD289" s="15"/>
    </row>
    <row r="290" spans="1:30">
      <c r="A290" s="27"/>
      <c r="B290" s="28"/>
      <c r="C290" s="28"/>
      <c r="D290" s="28"/>
      <c r="E290" s="29"/>
      <c r="F290" s="30"/>
      <c r="G290" s="31"/>
      <c r="H290" s="30"/>
      <c r="I290" s="31"/>
      <c r="J290" s="31"/>
      <c r="K290" s="32"/>
      <c r="L290" s="33"/>
      <c r="M290" s="34"/>
      <c r="N290" s="34"/>
      <c r="O290" s="34"/>
      <c r="P290" s="34"/>
      <c r="Q290" s="34"/>
      <c r="R290" s="34"/>
      <c r="S290" s="32"/>
      <c r="T290" s="32"/>
      <c r="U290" s="32"/>
      <c r="V290" s="35"/>
      <c r="W290" s="34"/>
      <c r="X290" s="34"/>
      <c r="Y290" s="34"/>
      <c r="Z290" s="34"/>
      <c r="AA290" s="34"/>
      <c r="AB290" s="34"/>
      <c r="AC290" s="32"/>
      <c r="AD290" s="15"/>
    </row>
    <row r="291" spans="1:30">
      <c r="A291" s="27"/>
      <c r="B291" s="28"/>
      <c r="C291" s="28"/>
      <c r="D291" s="28"/>
      <c r="E291" s="29"/>
      <c r="F291" s="30"/>
      <c r="G291" s="31"/>
      <c r="H291" s="30"/>
      <c r="I291" s="31"/>
      <c r="J291" s="31"/>
      <c r="K291" s="32"/>
      <c r="L291" s="33"/>
      <c r="M291" s="34"/>
      <c r="N291" s="34"/>
      <c r="O291" s="34"/>
      <c r="P291" s="34"/>
      <c r="Q291" s="34"/>
      <c r="R291" s="34"/>
      <c r="S291" s="32"/>
      <c r="T291" s="32"/>
      <c r="U291" s="32"/>
      <c r="V291" s="35"/>
      <c r="W291" s="34"/>
      <c r="X291" s="34"/>
      <c r="Y291" s="34"/>
      <c r="Z291" s="34"/>
      <c r="AA291" s="34"/>
      <c r="AB291" s="34"/>
      <c r="AC291" s="32"/>
      <c r="AD291" s="15"/>
    </row>
    <row r="292" spans="1:30">
      <c r="A292" s="27"/>
      <c r="B292" s="28"/>
      <c r="C292" s="28"/>
      <c r="D292" s="28"/>
      <c r="E292" s="29"/>
      <c r="F292" s="30"/>
      <c r="G292" s="31"/>
      <c r="H292" s="30"/>
      <c r="I292" s="31"/>
      <c r="J292" s="31"/>
      <c r="K292" s="32"/>
      <c r="L292" s="33"/>
      <c r="M292" s="34"/>
      <c r="N292" s="34"/>
      <c r="O292" s="34"/>
      <c r="P292" s="34"/>
      <c r="Q292" s="34"/>
      <c r="R292" s="34"/>
      <c r="S292" s="32"/>
      <c r="T292" s="32"/>
      <c r="U292" s="32"/>
      <c r="V292" s="35"/>
      <c r="W292" s="34"/>
      <c r="X292" s="34"/>
      <c r="Y292" s="34"/>
      <c r="Z292" s="34"/>
      <c r="AA292" s="34"/>
      <c r="AB292" s="34"/>
      <c r="AC292" s="32"/>
      <c r="AD292" s="15"/>
    </row>
    <row r="293" spans="1:30">
      <c r="A293" s="27"/>
      <c r="B293" s="28"/>
      <c r="C293" s="28"/>
      <c r="D293" s="28"/>
      <c r="E293" s="29"/>
      <c r="F293" s="30"/>
      <c r="G293" s="31"/>
      <c r="H293" s="30"/>
      <c r="I293" s="31"/>
      <c r="J293" s="31"/>
      <c r="K293" s="32"/>
      <c r="L293" s="33"/>
      <c r="M293" s="34"/>
      <c r="N293" s="34"/>
      <c r="O293" s="34"/>
      <c r="P293" s="34"/>
      <c r="Q293" s="34"/>
      <c r="R293" s="34"/>
      <c r="S293" s="32"/>
      <c r="T293" s="32"/>
      <c r="U293" s="32"/>
      <c r="V293" s="35"/>
      <c r="W293" s="34"/>
      <c r="X293" s="34"/>
      <c r="Y293" s="34"/>
      <c r="Z293" s="34"/>
      <c r="AA293" s="34"/>
      <c r="AB293" s="34"/>
      <c r="AC293" s="32"/>
      <c r="AD293" s="15"/>
    </row>
    <row r="294" spans="1:30">
      <c r="A294" s="27"/>
      <c r="B294" s="28"/>
      <c r="C294" s="28"/>
      <c r="D294" s="28"/>
      <c r="E294" s="29"/>
      <c r="F294" s="30"/>
      <c r="G294" s="31"/>
      <c r="H294" s="30"/>
      <c r="I294" s="31"/>
      <c r="J294" s="31"/>
      <c r="K294" s="32"/>
      <c r="L294" s="33"/>
      <c r="M294" s="34"/>
      <c r="N294" s="34"/>
      <c r="O294" s="34"/>
      <c r="P294" s="34"/>
      <c r="Q294" s="34"/>
      <c r="R294" s="34"/>
      <c r="S294" s="32"/>
      <c r="T294" s="32"/>
      <c r="U294" s="32"/>
      <c r="V294" s="35"/>
      <c r="W294" s="34"/>
      <c r="X294" s="34"/>
      <c r="Y294" s="34"/>
      <c r="Z294" s="34"/>
      <c r="AA294" s="34"/>
      <c r="AB294" s="34"/>
      <c r="AC294" s="32"/>
      <c r="AD294" s="15"/>
    </row>
    <row r="295" spans="1:30">
      <c r="A295" s="27"/>
      <c r="B295" s="28"/>
      <c r="C295" s="28"/>
      <c r="D295" s="28"/>
      <c r="E295" s="29"/>
      <c r="F295" s="30"/>
      <c r="G295" s="31"/>
      <c r="H295" s="30"/>
      <c r="I295" s="31"/>
      <c r="J295" s="31"/>
      <c r="K295" s="32"/>
      <c r="L295" s="33"/>
      <c r="M295" s="34"/>
      <c r="N295" s="34"/>
      <c r="O295" s="34"/>
      <c r="P295" s="34"/>
      <c r="Q295" s="34"/>
      <c r="R295" s="34"/>
      <c r="S295" s="32"/>
      <c r="T295" s="32"/>
      <c r="U295" s="32"/>
      <c r="V295" s="35"/>
      <c r="W295" s="34"/>
      <c r="X295" s="34"/>
      <c r="Y295" s="34"/>
      <c r="Z295" s="34"/>
      <c r="AA295" s="34"/>
      <c r="AB295" s="34"/>
      <c r="AC295" s="32"/>
      <c r="AD295" s="15"/>
    </row>
    <row r="296" spans="1:30">
      <c r="A296" s="27"/>
      <c r="B296" s="28"/>
      <c r="C296" s="28"/>
      <c r="D296" s="28"/>
      <c r="E296" s="29"/>
      <c r="F296" s="30"/>
      <c r="G296" s="31"/>
      <c r="H296" s="30"/>
      <c r="I296" s="31"/>
      <c r="J296" s="31"/>
      <c r="K296" s="32"/>
      <c r="L296" s="33"/>
      <c r="M296" s="34"/>
      <c r="N296" s="34"/>
      <c r="O296" s="34"/>
      <c r="P296" s="34"/>
      <c r="Q296" s="34"/>
      <c r="R296" s="34"/>
      <c r="S296" s="32"/>
      <c r="T296" s="32"/>
      <c r="U296" s="32"/>
      <c r="V296" s="35"/>
      <c r="W296" s="34"/>
      <c r="X296" s="34"/>
      <c r="Y296" s="34"/>
      <c r="Z296" s="34"/>
      <c r="AA296" s="34"/>
      <c r="AB296" s="34"/>
      <c r="AC296" s="32"/>
      <c r="AD296" s="15"/>
    </row>
    <row r="297" spans="1:30">
      <c r="A297" s="27"/>
      <c r="B297" s="28"/>
      <c r="C297" s="28"/>
      <c r="D297" s="28"/>
      <c r="E297" s="29"/>
      <c r="F297" s="30"/>
      <c r="G297" s="31"/>
      <c r="H297" s="30"/>
      <c r="I297" s="31"/>
      <c r="J297" s="31"/>
      <c r="K297" s="32"/>
      <c r="L297" s="33"/>
      <c r="M297" s="34"/>
      <c r="N297" s="34"/>
      <c r="O297" s="34"/>
      <c r="P297" s="34"/>
      <c r="Q297" s="34"/>
      <c r="R297" s="34"/>
      <c r="S297" s="32"/>
      <c r="T297" s="32"/>
      <c r="U297" s="32"/>
      <c r="V297" s="35"/>
      <c r="W297" s="34"/>
      <c r="X297" s="34"/>
      <c r="Y297" s="34"/>
      <c r="Z297" s="34"/>
      <c r="AA297" s="34"/>
      <c r="AB297" s="34"/>
      <c r="AC297" s="32"/>
      <c r="AD297" s="15"/>
    </row>
    <row r="298" spans="1:30">
      <c r="A298" s="27"/>
      <c r="B298" s="28"/>
      <c r="C298" s="28"/>
      <c r="D298" s="28"/>
      <c r="E298" s="29"/>
      <c r="F298" s="30"/>
      <c r="G298" s="31"/>
      <c r="H298" s="30"/>
      <c r="I298" s="31"/>
      <c r="J298" s="31"/>
      <c r="K298" s="32"/>
      <c r="L298" s="33"/>
      <c r="M298" s="34"/>
      <c r="N298" s="34"/>
      <c r="O298" s="34"/>
      <c r="P298" s="34"/>
      <c r="Q298" s="34"/>
      <c r="R298" s="34"/>
      <c r="S298" s="32"/>
      <c r="T298" s="32"/>
      <c r="U298" s="32"/>
      <c r="V298" s="35"/>
      <c r="W298" s="34"/>
      <c r="X298" s="34"/>
      <c r="Y298" s="34"/>
      <c r="Z298" s="34"/>
      <c r="AA298" s="34"/>
      <c r="AB298" s="34"/>
      <c r="AC298" s="32"/>
      <c r="AD298" s="15"/>
    </row>
    <row r="299" spans="1:30">
      <c r="A299" s="27"/>
      <c r="B299" s="28"/>
      <c r="C299" s="28"/>
      <c r="D299" s="28"/>
      <c r="E299" s="29"/>
      <c r="F299" s="30"/>
      <c r="G299" s="31"/>
      <c r="H299" s="30"/>
      <c r="I299" s="31"/>
      <c r="J299" s="31"/>
      <c r="K299" s="32"/>
      <c r="L299" s="33"/>
      <c r="M299" s="34"/>
      <c r="N299" s="34"/>
      <c r="O299" s="34"/>
      <c r="P299" s="34"/>
      <c r="Q299" s="34"/>
      <c r="R299" s="34"/>
      <c r="S299" s="32"/>
      <c r="T299" s="32"/>
      <c r="U299" s="32"/>
      <c r="V299" s="35"/>
      <c r="W299" s="34"/>
      <c r="X299" s="34"/>
      <c r="Y299" s="34"/>
      <c r="Z299" s="34"/>
      <c r="AA299" s="34"/>
      <c r="AB299" s="34"/>
      <c r="AC299" s="32"/>
      <c r="AD299" s="15"/>
    </row>
  </sheetData>
  <mergeCells count="43">
    <mergeCell ref="Y2:AC2"/>
    <mergeCell ref="W8:W9"/>
    <mergeCell ref="Y8:Z8"/>
    <mergeCell ref="R5:R10"/>
    <mergeCell ref="U5:Z5"/>
    <mergeCell ref="A4:AC4"/>
    <mergeCell ref="A59:AC59"/>
    <mergeCell ref="A58:H58"/>
    <mergeCell ref="W7:Z7"/>
    <mergeCell ref="D5:D10"/>
    <mergeCell ref="E5:F6"/>
    <mergeCell ref="O6:O9"/>
    <mergeCell ref="P6:Q6"/>
    <mergeCell ref="M7:M9"/>
    <mergeCell ref="AC5:AC9"/>
    <mergeCell ref="AB5:AB9"/>
    <mergeCell ref="P7:P9"/>
    <mergeCell ref="A88:H88"/>
    <mergeCell ref="A33:AC33"/>
    <mergeCell ref="AA5:AA9"/>
    <mergeCell ref="C5:C10"/>
    <mergeCell ref="S5:S9"/>
    <mergeCell ref="J5:J9"/>
    <mergeCell ref="L5:N5"/>
    <mergeCell ref="A5:A10"/>
    <mergeCell ref="B5:B10"/>
    <mergeCell ref="K5:K9"/>
    <mergeCell ref="E7:E10"/>
    <mergeCell ref="A32:H32"/>
    <mergeCell ref="V6:Z6"/>
    <mergeCell ref="I5:I9"/>
    <mergeCell ref="H5:H10"/>
    <mergeCell ref="O5:Q5"/>
    <mergeCell ref="L6:L9"/>
    <mergeCell ref="M6:N6"/>
    <mergeCell ref="F7:F10"/>
    <mergeCell ref="G5:G10"/>
    <mergeCell ref="A12:AC12"/>
    <mergeCell ref="Q7:Q9"/>
    <mergeCell ref="N7:N9"/>
    <mergeCell ref="T5:T9"/>
    <mergeCell ref="U6:U9"/>
    <mergeCell ref="V7:V9"/>
  </mergeCells>
  <phoneticPr fontId="4" type="noConversion"/>
  <printOptions horizontalCentered="1"/>
  <pageMargins left="0.23622047244094491" right="0.23622047244094491" top="0.74803149606299213" bottom="0.55118110236220474" header="0.31496062992125984" footer="0.31496062992125984"/>
  <pageSetup paperSize="9" scale="49" fitToHeight="7" orientation="landscape" r:id="rId1"/>
  <headerFooter alignWithMargins="0">
    <oddHeader>&amp;C19</oddHeader>
  </headerFooter>
  <rowBreaks count="2" manualBreakCount="2">
    <brk id="1" max="16383" man="1"/>
    <brk id="6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O320"/>
  <sheetViews>
    <sheetView view="pageBreakPreview" topLeftCell="A279" zoomScaleSheetLayoutView="100" workbookViewId="0">
      <selection sqref="A1:N304"/>
    </sheetView>
  </sheetViews>
  <sheetFormatPr defaultColWidth="9.1796875" defaultRowHeight="13"/>
  <cols>
    <col min="1" max="1" width="4.26953125" style="64" customWidth="1"/>
    <col min="2" max="2" width="50.26953125" style="85" customWidth="1"/>
    <col min="3" max="3" width="8.1796875" style="63" customWidth="1"/>
    <col min="4" max="4" width="7" style="63" customWidth="1"/>
    <col min="5" max="5" width="12.7265625" style="63" customWidth="1"/>
    <col min="6" max="6" width="8" style="63" customWidth="1"/>
    <col min="7" max="7" width="7.81640625" style="63" customWidth="1"/>
    <col min="8" max="8" width="9" style="63" customWidth="1"/>
    <col min="9" max="9" width="12.54296875" style="63" customWidth="1"/>
    <col min="10" max="10" width="12.1796875" style="65" customWidth="1"/>
    <col min="11" max="11" width="15.81640625" style="86" customWidth="1"/>
    <col min="12" max="12" width="13.7265625" style="64" customWidth="1"/>
    <col min="13" max="13" width="15.26953125" style="64" customWidth="1"/>
    <col min="14" max="14" width="11.26953125" style="64" customWidth="1"/>
    <col min="15" max="15" width="0" style="64" hidden="1" customWidth="1"/>
    <col min="16" max="16384" width="9.1796875" style="64"/>
  </cols>
  <sheetData>
    <row r="1" spans="1:15" ht="87" customHeight="1">
      <c r="K1" s="494" t="s">
        <v>563</v>
      </c>
      <c r="L1" s="494"/>
      <c r="M1" s="494"/>
      <c r="N1" s="494"/>
    </row>
    <row r="2" spans="1:15" s="87" customFormat="1" ht="40.5" customHeight="1">
      <c r="A2" s="495" t="s">
        <v>541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</row>
    <row r="3" spans="1:15" ht="30" customHeight="1">
      <c r="A3" s="496" t="s">
        <v>418</v>
      </c>
      <c r="B3" s="496" t="s">
        <v>410</v>
      </c>
      <c r="C3" s="499" t="s">
        <v>411</v>
      </c>
      <c r="D3" s="500"/>
      <c r="E3" s="500"/>
      <c r="F3" s="501"/>
      <c r="G3" s="499" t="s">
        <v>412</v>
      </c>
      <c r="H3" s="501"/>
      <c r="I3" s="483" t="s">
        <v>162</v>
      </c>
      <c r="J3" s="483" t="s">
        <v>165</v>
      </c>
      <c r="K3" s="493" t="s">
        <v>426</v>
      </c>
      <c r="L3" s="493"/>
      <c r="M3" s="493"/>
      <c r="N3" s="483" t="s">
        <v>167</v>
      </c>
    </row>
    <row r="4" spans="1:15" ht="24" customHeight="1">
      <c r="A4" s="497"/>
      <c r="B4" s="497"/>
      <c r="C4" s="502"/>
      <c r="D4" s="503"/>
      <c r="E4" s="503"/>
      <c r="F4" s="504"/>
      <c r="G4" s="502"/>
      <c r="H4" s="504"/>
      <c r="I4" s="484"/>
      <c r="J4" s="484"/>
      <c r="K4" s="484" t="s">
        <v>334</v>
      </c>
      <c r="L4" s="491" t="s">
        <v>335</v>
      </c>
      <c r="M4" s="484" t="s">
        <v>160</v>
      </c>
      <c r="N4" s="484"/>
    </row>
    <row r="5" spans="1:15" ht="23.25" customHeight="1">
      <c r="A5" s="497"/>
      <c r="B5" s="497"/>
      <c r="C5" s="502"/>
      <c r="D5" s="503"/>
      <c r="E5" s="503"/>
      <c r="F5" s="504"/>
      <c r="G5" s="502"/>
      <c r="H5" s="504"/>
      <c r="I5" s="484"/>
      <c r="J5" s="484"/>
      <c r="K5" s="484"/>
      <c r="L5" s="491"/>
      <c r="M5" s="484"/>
      <c r="N5" s="484"/>
    </row>
    <row r="6" spans="1:15" ht="13.5" hidden="1" customHeight="1">
      <c r="A6" s="497"/>
      <c r="B6" s="497"/>
      <c r="C6" s="505"/>
      <c r="D6" s="506"/>
      <c r="E6" s="506"/>
      <c r="F6" s="507"/>
      <c r="G6" s="505"/>
      <c r="H6" s="507"/>
      <c r="I6" s="484"/>
      <c r="J6" s="484"/>
      <c r="K6" s="484"/>
      <c r="L6" s="491"/>
      <c r="M6" s="484"/>
      <c r="N6" s="484"/>
    </row>
    <row r="7" spans="1:15" ht="129" customHeight="1">
      <c r="A7" s="497"/>
      <c r="B7" s="497"/>
      <c r="C7" s="101" t="s">
        <v>413</v>
      </c>
      <c r="D7" s="102" t="s">
        <v>414</v>
      </c>
      <c r="E7" s="103" t="s">
        <v>415</v>
      </c>
      <c r="F7" s="103" t="s">
        <v>340</v>
      </c>
      <c r="G7" s="104" t="s">
        <v>416</v>
      </c>
      <c r="H7" s="105" t="s">
        <v>417</v>
      </c>
      <c r="I7" s="485"/>
      <c r="J7" s="485"/>
      <c r="K7" s="485"/>
      <c r="L7" s="492"/>
      <c r="M7" s="485"/>
      <c r="N7" s="485"/>
    </row>
    <row r="8" spans="1:15" ht="24" customHeight="1">
      <c r="A8" s="498"/>
      <c r="B8" s="498"/>
      <c r="C8" s="16" t="s">
        <v>341</v>
      </c>
      <c r="D8" s="12" t="s">
        <v>342</v>
      </c>
      <c r="E8" s="9" t="s">
        <v>434</v>
      </c>
      <c r="F8" s="9" t="s">
        <v>435</v>
      </c>
      <c r="G8" s="1" t="s">
        <v>435</v>
      </c>
      <c r="H8" s="1" t="s">
        <v>435</v>
      </c>
      <c r="I8" s="9" t="s">
        <v>434</v>
      </c>
      <c r="J8" s="106" t="s">
        <v>434</v>
      </c>
      <c r="K8" s="106" t="s">
        <v>168</v>
      </c>
      <c r="L8" s="106" t="s">
        <v>168</v>
      </c>
      <c r="M8" s="106" t="s">
        <v>168</v>
      </c>
      <c r="N8" s="106" t="s">
        <v>169</v>
      </c>
    </row>
    <row r="9" spans="1:15" ht="12" customHeight="1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>
        <v>13</v>
      </c>
      <c r="N9" s="9">
        <v>14</v>
      </c>
    </row>
    <row r="10" spans="1:15" ht="15" customHeight="1">
      <c r="A10" s="489" t="s">
        <v>40</v>
      </c>
      <c r="B10" s="489"/>
      <c r="C10" s="489"/>
      <c r="D10" s="489"/>
      <c r="E10" s="489"/>
      <c r="F10" s="489"/>
      <c r="G10" s="489"/>
      <c r="H10" s="489"/>
      <c r="I10" s="489"/>
      <c r="J10" s="489"/>
      <c r="K10" s="490"/>
      <c r="L10" s="490"/>
      <c r="M10" s="490"/>
      <c r="N10" s="490"/>
    </row>
    <row r="11" spans="1:15" ht="15" customHeight="1">
      <c r="A11" s="17">
        <v>1</v>
      </c>
      <c r="B11" s="107" t="s">
        <v>63</v>
      </c>
      <c r="C11" s="7">
        <v>1937</v>
      </c>
      <c r="D11" s="7">
        <v>64</v>
      </c>
      <c r="E11" s="108">
        <v>589.29999999999995</v>
      </c>
      <c r="F11" s="7">
        <v>8</v>
      </c>
      <c r="G11" s="7">
        <v>14</v>
      </c>
      <c r="H11" s="7">
        <v>42</v>
      </c>
      <c r="I11" s="108">
        <v>589.29999999999995</v>
      </c>
      <c r="J11" s="109">
        <f t="shared" ref="J11:J49" si="0">I11</f>
        <v>589.29999999999995</v>
      </c>
      <c r="K11" s="110">
        <f t="shared" ref="K11:K42" si="1">J11*N11</f>
        <v>25634.6</v>
      </c>
      <c r="L11" s="110">
        <v>0</v>
      </c>
      <c r="M11" s="111">
        <f t="shared" ref="M11:M49" si="2">K11</f>
        <v>25634.6</v>
      </c>
      <c r="N11" s="62">
        <v>43.5</v>
      </c>
      <c r="O11" s="81">
        <v>41</v>
      </c>
    </row>
    <row r="12" spans="1:15" ht="15" customHeight="1">
      <c r="A12" s="17">
        <v>2</v>
      </c>
      <c r="B12" s="107" t="s">
        <v>1</v>
      </c>
      <c r="C12" s="7">
        <v>1937</v>
      </c>
      <c r="D12" s="7">
        <v>64</v>
      </c>
      <c r="E12" s="108">
        <v>604.9</v>
      </c>
      <c r="F12" s="7">
        <v>8</v>
      </c>
      <c r="G12" s="7">
        <v>15</v>
      </c>
      <c r="H12" s="7">
        <v>34</v>
      </c>
      <c r="I12" s="108">
        <v>604.9</v>
      </c>
      <c r="J12" s="109">
        <f t="shared" si="0"/>
        <v>604.9</v>
      </c>
      <c r="K12" s="110">
        <f t="shared" si="1"/>
        <v>26313.200000000001</v>
      </c>
      <c r="L12" s="110">
        <v>0</v>
      </c>
      <c r="M12" s="111">
        <f t="shared" si="2"/>
        <v>26313.200000000001</v>
      </c>
      <c r="N12" s="62">
        <v>43.5</v>
      </c>
      <c r="O12" s="81">
        <v>41</v>
      </c>
    </row>
    <row r="13" spans="1:15" ht="15" customHeight="1">
      <c r="A13" s="17">
        <v>3</v>
      </c>
      <c r="B13" s="107" t="s">
        <v>2</v>
      </c>
      <c r="C13" s="7">
        <v>1940</v>
      </c>
      <c r="D13" s="7">
        <v>76</v>
      </c>
      <c r="E13" s="108">
        <v>463.6</v>
      </c>
      <c r="F13" s="7">
        <v>8</v>
      </c>
      <c r="G13" s="7">
        <v>7</v>
      </c>
      <c r="H13" s="7">
        <v>15</v>
      </c>
      <c r="I13" s="108">
        <v>463.6</v>
      </c>
      <c r="J13" s="109">
        <f t="shared" si="0"/>
        <v>463.6</v>
      </c>
      <c r="K13" s="110">
        <f t="shared" si="1"/>
        <v>20166.599999999999</v>
      </c>
      <c r="L13" s="110">
        <v>0</v>
      </c>
      <c r="M13" s="111">
        <f t="shared" si="2"/>
        <v>20166.599999999999</v>
      </c>
      <c r="N13" s="62">
        <v>43.5</v>
      </c>
      <c r="O13" s="81">
        <v>41</v>
      </c>
    </row>
    <row r="14" spans="1:15" ht="15" customHeight="1">
      <c r="A14" s="17">
        <v>4</v>
      </c>
      <c r="B14" s="107" t="s">
        <v>3</v>
      </c>
      <c r="C14" s="7">
        <v>1940</v>
      </c>
      <c r="D14" s="7">
        <v>44</v>
      </c>
      <c r="E14" s="108">
        <v>603.9</v>
      </c>
      <c r="F14" s="7">
        <v>8</v>
      </c>
      <c r="G14" s="7">
        <v>17</v>
      </c>
      <c r="H14" s="7">
        <v>43</v>
      </c>
      <c r="I14" s="108">
        <v>603.9</v>
      </c>
      <c r="J14" s="109">
        <f t="shared" si="0"/>
        <v>603.9</v>
      </c>
      <c r="K14" s="110">
        <f t="shared" si="1"/>
        <v>26269.7</v>
      </c>
      <c r="L14" s="110">
        <v>0</v>
      </c>
      <c r="M14" s="111">
        <f t="shared" si="2"/>
        <v>26269.7</v>
      </c>
      <c r="N14" s="62">
        <v>43.5</v>
      </c>
      <c r="O14" s="81">
        <v>41</v>
      </c>
    </row>
    <row r="15" spans="1:15" ht="15" customHeight="1">
      <c r="A15" s="17">
        <v>5</v>
      </c>
      <c r="B15" s="107" t="s">
        <v>4</v>
      </c>
      <c r="C15" s="7">
        <v>1944</v>
      </c>
      <c r="D15" s="7">
        <v>79</v>
      </c>
      <c r="E15" s="108">
        <v>471</v>
      </c>
      <c r="F15" s="7">
        <v>8</v>
      </c>
      <c r="G15" s="7">
        <v>9</v>
      </c>
      <c r="H15" s="7">
        <v>26</v>
      </c>
      <c r="I15" s="108">
        <v>471</v>
      </c>
      <c r="J15" s="109">
        <f t="shared" si="0"/>
        <v>471</v>
      </c>
      <c r="K15" s="110">
        <f t="shared" si="1"/>
        <v>20488.5</v>
      </c>
      <c r="L15" s="110">
        <v>0</v>
      </c>
      <c r="M15" s="111">
        <f t="shared" si="2"/>
        <v>20488.5</v>
      </c>
      <c r="N15" s="62">
        <v>43.5</v>
      </c>
      <c r="O15" s="81">
        <v>41</v>
      </c>
    </row>
    <row r="16" spans="1:15" ht="15" customHeight="1">
      <c r="A16" s="17">
        <v>6</v>
      </c>
      <c r="B16" s="107" t="s">
        <v>5</v>
      </c>
      <c r="C16" s="7">
        <v>1944</v>
      </c>
      <c r="D16" s="7">
        <v>77</v>
      </c>
      <c r="E16" s="108">
        <v>429.3</v>
      </c>
      <c r="F16" s="7">
        <v>8</v>
      </c>
      <c r="G16" s="7">
        <v>8</v>
      </c>
      <c r="H16" s="7">
        <v>20</v>
      </c>
      <c r="I16" s="108">
        <v>429.3</v>
      </c>
      <c r="J16" s="109">
        <f t="shared" si="0"/>
        <v>429.3</v>
      </c>
      <c r="K16" s="110">
        <f t="shared" si="1"/>
        <v>18674.599999999999</v>
      </c>
      <c r="L16" s="110">
        <v>0</v>
      </c>
      <c r="M16" s="111">
        <f t="shared" si="2"/>
        <v>18674.599999999999</v>
      </c>
      <c r="N16" s="62">
        <v>43.5</v>
      </c>
      <c r="O16" s="81">
        <v>41</v>
      </c>
    </row>
    <row r="17" spans="1:15" ht="15" customHeight="1">
      <c r="A17" s="17">
        <v>7</v>
      </c>
      <c r="B17" s="107" t="s">
        <v>6</v>
      </c>
      <c r="C17" s="7">
        <v>1945</v>
      </c>
      <c r="D17" s="7">
        <v>93</v>
      </c>
      <c r="E17" s="108">
        <v>444.8</v>
      </c>
      <c r="F17" s="7">
        <v>8</v>
      </c>
      <c r="G17" s="7">
        <v>6</v>
      </c>
      <c r="H17" s="7">
        <v>17</v>
      </c>
      <c r="I17" s="108">
        <v>444.8</v>
      </c>
      <c r="J17" s="109">
        <f t="shared" si="0"/>
        <v>444.8</v>
      </c>
      <c r="K17" s="110">
        <f t="shared" si="1"/>
        <v>19348.8</v>
      </c>
      <c r="L17" s="110">
        <v>0</v>
      </c>
      <c r="M17" s="111">
        <f t="shared" si="2"/>
        <v>19348.8</v>
      </c>
      <c r="N17" s="62">
        <v>43.5</v>
      </c>
      <c r="O17" s="81">
        <v>41</v>
      </c>
    </row>
    <row r="18" spans="1:15" ht="15" customHeight="1">
      <c r="A18" s="17">
        <v>8</v>
      </c>
      <c r="B18" s="107" t="s">
        <v>7</v>
      </c>
      <c r="C18" s="7">
        <v>1945</v>
      </c>
      <c r="D18" s="7">
        <v>86</v>
      </c>
      <c r="E18" s="108">
        <v>453.5</v>
      </c>
      <c r="F18" s="7">
        <v>7</v>
      </c>
      <c r="G18" s="7">
        <v>8</v>
      </c>
      <c r="H18" s="7">
        <v>20</v>
      </c>
      <c r="I18" s="108">
        <v>453.5</v>
      </c>
      <c r="J18" s="109">
        <f t="shared" si="0"/>
        <v>453.5</v>
      </c>
      <c r="K18" s="110">
        <f t="shared" si="1"/>
        <v>19727.3</v>
      </c>
      <c r="L18" s="110">
        <v>0</v>
      </c>
      <c r="M18" s="111">
        <f t="shared" si="2"/>
        <v>19727.3</v>
      </c>
      <c r="N18" s="62">
        <v>43.5</v>
      </c>
      <c r="O18" s="81">
        <v>41</v>
      </c>
    </row>
    <row r="19" spans="1:15" ht="15" customHeight="1">
      <c r="A19" s="17">
        <v>9</v>
      </c>
      <c r="B19" s="107" t="s">
        <v>8</v>
      </c>
      <c r="C19" s="7">
        <v>1946</v>
      </c>
      <c r="D19" s="7">
        <v>100</v>
      </c>
      <c r="E19" s="108">
        <v>599.1</v>
      </c>
      <c r="F19" s="7">
        <v>16</v>
      </c>
      <c r="G19" s="7">
        <v>14</v>
      </c>
      <c r="H19" s="7">
        <v>32</v>
      </c>
      <c r="I19" s="108">
        <v>599.1</v>
      </c>
      <c r="J19" s="109">
        <f t="shared" si="0"/>
        <v>599.1</v>
      </c>
      <c r="K19" s="110">
        <f t="shared" si="1"/>
        <v>26060.9</v>
      </c>
      <c r="L19" s="110">
        <v>0</v>
      </c>
      <c r="M19" s="111">
        <f t="shared" si="2"/>
        <v>26060.9</v>
      </c>
      <c r="N19" s="62">
        <v>43.5</v>
      </c>
      <c r="O19" s="81">
        <v>41</v>
      </c>
    </row>
    <row r="20" spans="1:15" ht="15" customHeight="1">
      <c r="A20" s="17">
        <v>10</v>
      </c>
      <c r="B20" s="107" t="s">
        <v>9</v>
      </c>
      <c r="C20" s="7">
        <v>1948</v>
      </c>
      <c r="D20" s="7">
        <v>65</v>
      </c>
      <c r="E20" s="108">
        <v>593.6</v>
      </c>
      <c r="F20" s="7">
        <v>8</v>
      </c>
      <c r="G20" s="7">
        <v>13</v>
      </c>
      <c r="H20" s="7">
        <v>31</v>
      </c>
      <c r="I20" s="108">
        <v>593.6</v>
      </c>
      <c r="J20" s="109">
        <f t="shared" si="0"/>
        <v>593.6</v>
      </c>
      <c r="K20" s="110">
        <f t="shared" si="1"/>
        <v>25821.599999999999</v>
      </c>
      <c r="L20" s="110">
        <v>0</v>
      </c>
      <c r="M20" s="111">
        <f t="shared" si="2"/>
        <v>25821.599999999999</v>
      </c>
      <c r="N20" s="62">
        <v>43.5</v>
      </c>
      <c r="O20" s="81">
        <v>41</v>
      </c>
    </row>
    <row r="21" spans="1:15" ht="15" customHeight="1">
      <c r="A21" s="17">
        <v>11</v>
      </c>
      <c r="B21" s="107" t="s">
        <v>10</v>
      </c>
      <c r="C21" s="7">
        <v>1948</v>
      </c>
      <c r="D21" s="7">
        <v>60</v>
      </c>
      <c r="E21" s="108">
        <v>409.7</v>
      </c>
      <c r="F21" s="7">
        <v>8</v>
      </c>
      <c r="G21" s="7">
        <v>10</v>
      </c>
      <c r="H21" s="7">
        <v>24</v>
      </c>
      <c r="I21" s="108">
        <v>409.7</v>
      </c>
      <c r="J21" s="109">
        <f t="shared" si="0"/>
        <v>409.7</v>
      </c>
      <c r="K21" s="110">
        <f t="shared" si="1"/>
        <v>17822</v>
      </c>
      <c r="L21" s="110">
        <v>0</v>
      </c>
      <c r="M21" s="111">
        <f t="shared" si="2"/>
        <v>17822</v>
      </c>
      <c r="N21" s="62">
        <v>43.5</v>
      </c>
      <c r="O21" s="81">
        <v>41</v>
      </c>
    </row>
    <row r="22" spans="1:15" ht="15" customHeight="1">
      <c r="A22" s="17">
        <v>12</v>
      </c>
      <c r="B22" s="107" t="s">
        <v>11</v>
      </c>
      <c r="C22" s="7">
        <v>1949</v>
      </c>
      <c r="D22" s="7">
        <v>59</v>
      </c>
      <c r="E22" s="108">
        <v>572.5</v>
      </c>
      <c r="F22" s="7">
        <v>12</v>
      </c>
      <c r="G22" s="7">
        <v>26</v>
      </c>
      <c r="H22" s="7">
        <v>35</v>
      </c>
      <c r="I22" s="108">
        <v>572.5</v>
      </c>
      <c r="J22" s="109">
        <f t="shared" si="0"/>
        <v>572.5</v>
      </c>
      <c r="K22" s="110">
        <f t="shared" si="1"/>
        <v>24903.8</v>
      </c>
      <c r="L22" s="110">
        <v>0</v>
      </c>
      <c r="M22" s="111">
        <f t="shared" si="2"/>
        <v>24903.8</v>
      </c>
      <c r="N22" s="62">
        <v>43.5</v>
      </c>
      <c r="O22" s="81">
        <v>41</v>
      </c>
    </row>
    <row r="23" spans="1:15" ht="15" customHeight="1">
      <c r="A23" s="17">
        <v>13</v>
      </c>
      <c r="B23" s="107" t="s">
        <v>12</v>
      </c>
      <c r="C23" s="7">
        <v>1950</v>
      </c>
      <c r="D23" s="7">
        <v>67</v>
      </c>
      <c r="E23" s="108">
        <v>526</v>
      </c>
      <c r="F23" s="7">
        <v>8</v>
      </c>
      <c r="G23" s="7">
        <v>16</v>
      </c>
      <c r="H23" s="7">
        <v>41</v>
      </c>
      <c r="I23" s="108">
        <v>526</v>
      </c>
      <c r="J23" s="109">
        <f t="shared" si="0"/>
        <v>526</v>
      </c>
      <c r="K23" s="110">
        <f t="shared" si="1"/>
        <v>22881</v>
      </c>
      <c r="L23" s="110">
        <v>0</v>
      </c>
      <c r="M23" s="111">
        <f t="shared" si="2"/>
        <v>22881</v>
      </c>
      <c r="N23" s="62">
        <v>43.5</v>
      </c>
      <c r="O23" s="81">
        <v>41</v>
      </c>
    </row>
    <row r="24" spans="1:15" ht="15" customHeight="1">
      <c r="A24" s="17">
        <v>14</v>
      </c>
      <c r="B24" s="107" t="s">
        <v>13</v>
      </c>
      <c r="C24" s="7">
        <v>1951</v>
      </c>
      <c r="D24" s="7">
        <v>66</v>
      </c>
      <c r="E24" s="108">
        <v>499.9</v>
      </c>
      <c r="F24" s="7">
        <v>8</v>
      </c>
      <c r="G24" s="7">
        <v>10</v>
      </c>
      <c r="H24" s="7">
        <v>35</v>
      </c>
      <c r="I24" s="108">
        <v>499.9</v>
      </c>
      <c r="J24" s="109">
        <f t="shared" si="0"/>
        <v>499.9</v>
      </c>
      <c r="K24" s="110">
        <f t="shared" si="1"/>
        <v>21745.7</v>
      </c>
      <c r="L24" s="110">
        <v>0</v>
      </c>
      <c r="M24" s="111">
        <f t="shared" si="2"/>
        <v>21745.7</v>
      </c>
      <c r="N24" s="62">
        <v>43.5</v>
      </c>
      <c r="O24" s="81">
        <v>41</v>
      </c>
    </row>
    <row r="25" spans="1:15" ht="15" customHeight="1">
      <c r="A25" s="17">
        <v>15</v>
      </c>
      <c r="B25" s="107" t="s">
        <v>14</v>
      </c>
      <c r="C25" s="7">
        <v>1951</v>
      </c>
      <c r="D25" s="7">
        <v>65</v>
      </c>
      <c r="E25" s="108">
        <v>490</v>
      </c>
      <c r="F25" s="7">
        <v>8</v>
      </c>
      <c r="G25" s="7">
        <v>9</v>
      </c>
      <c r="H25" s="7">
        <v>23</v>
      </c>
      <c r="I25" s="108">
        <v>490</v>
      </c>
      <c r="J25" s="109">
        <f t="shared" si="0"/>
        <v>490</v>
      </c>
      <c r="K25" s="110">
        <f t="shared" si="1"/>
        <v>21315</v>
      </c>
      <c r="L25" s="110">
        <v>0</v>
      </c>
      <c r="M25" s="111">
        <f t="shared" si="2"/>
        <v>21315</v>
      </c>
      <c r="N25" s="62">
        <v>43.5</v>
      </c>
      <c r="O25" s="81">
        <v>41</v>
      </c>
    </row>
    <row r="26" spans="1:15" ht="15" customHeight="1">
      <c r="A26" s="17">
        <v>16</v>
      </c>
      <c r="B26" s="107" t="s">
        <v>15</v>
      </c>
      <c r="C26" s="7">
        <v>1952</v>
      </c>
      <c r="D26" s="7">
        <v>66</v>
      </c>
      <c r="E26" s="108">
        <v>479</v>
      </c>
      <c r="F26" s="7">
        <v>8</v>
      </c>
      <c r="G26" s="7">
        <v>12</v>
      </c>
      <c r="H26" s="7">
        <v>25</v>
      </c>
      <c r="I26" s="108">
        <v>479</v>
      </c>
      <c r="J26" s="109">
        <f t="shared" si="0"/>
        <v>479</v>
      </c>
      <c r="K26" s="110">
        <f t="shared" si="1"/>
        <v>20836.5</v>
      </c>
      <c r="L26" s="110">
        <v>0</v>
      </c>
      <c r="M26" s="111">
        <f t="shared" si="2"/>
        <v>20836.5</v>
      </c>
      <c r="N26" s="62">
        <v>43.5</v>
      </c>
      <c r="O26" s="81">
        <v>41</v>
      </c>
    </row>
    <row r="27" spans="1:15" ht="15" customHeight="1">
      <c r="A27" s="17">
        <v>17</v>
      </c>
      <c r="B27" s="107" t="s">
        <v>16</v>
      </c>
      <c r="C27" s="7">
        <v>1952</v>
      </c>
      <c r="D27" s="7">
        <v>65</v>
      </c>
      <c r="E27" s="108">
        <v>489.4</v>
      </c>
      <c r="F27" s="7">
        <v>8</v>
      </c>
      <c r="G27" s="7">
        <v>10</v>
      </c>
      <c r="H27" s="7">
        <v>29</v>
      </c>
      <c r="I27" s="108">
        <v>489.4</v>
      </c>
      <c r="J27" s="109">
        <f t="shared" si="0"/>
        <v>489.4</v>
      </c>
      <c r="K27" s="110">
        <f t="shared" si="1"/>
        <v>21288.9</v>
      </c>
      <c r="L27" s="110">
        <v>0</v>
      </c>
      <c r="M27" s="111">
        <f t="shared" si="2"/>
        <v>21288.9</v>
      </c>
      <c r="N27" s="62">
        <v>43.5</v>
      </c>
      <c r="O27" s="81">
        <v>41</v>
      </c>
    </row>
    <row r="28" spans="1:15" ht="15" customHeight="1">
      <c r="A28" s="17">
        <v>18</v>
      </c>
      <c r="B28" s="107" t="s">
        <v>18</v>
      </c>
      <c r="C28" s="7">
        <v>1955</v>
      </c>
      <c r="D28" s="7">
        <v>60</v>
      </c>
      <c r="E28" s="108">
        <v>335.9</v>
      </c>
      <c r="F28" s="7">
        <v>8</v>
      </c>
      <c r="G28" s="7">
        <v>9</v>
      </c>
      <c r="H28" s="7">
        <v>5</v>
      </c>
      <c r="I28" s="108">
        <v>335.9</v>
      </c>
      <c r="J28" s="109">
        <f t="shared" si="0"/>
        <v>335.9</v>
      </c>
      <c r="K28" s="110">
        <f t="shared" si="1"/>
        <v>14611.7</v>
      </c>
      <c r="L28" s="110">
        <v>0</v>
      </c>
      <c r="M28" s="111">
        <f t="shared" si="2"/>
        <v>14611.7</v>
      </c>
      <c r="N28" s="62">
        <v>43.5</v>
      </c>
      <c r="O28" s="81">
        <v>41</v>
      </c>
    </row>
    <row r="29" spans="1:15" ht="15" customHeight="1">
      <c r="A29" s="17">
        <v>19</v>
      </c>
      <c r="B29" s="107" t="s">
        <v>19</v>
      </c>
      <c r="C29" s="7">
        <v>1956</v>
      </c>
      <c r="D29" s="7">
        <v>68</v>
      </c>
      <c r="E29" s="108">
        <v>575.5</v>
      </c>
      <c r="F29" s="7">
        <v>8</v>
      </c>
      <c r="G29" s="7">
        <v>12</v>
      </c>
      <c r="H29" s="7">
        <v>21</v>
      </c>
      <c r="I29" s="108">
        <v>575.5</v>
      </c>
      <c r="J29" s="109">
        <f t="shared" si="0"/>
        <v>575.5</v>
      </c>
      <c r="K29" s="110">
        <f t="shared" si="1"/>
        <v>25034.3</v>
      </c>
      <c r="L29" s="110">
        <v>0</v>
      </c>
      <c r="M29" s="111">
        <f t="shared" si="2"/>
        <v>25034.3</v>
      </c>
      <c r="N29" s="62">
        <v>43.5</v>
      </c>
      <c r="O29" s="81">
        <v>41</v>
      </c>
    </row>
    <row r="30" spans="1:15" ht="15" customHeight="1">
      <c r="A30" s="17">
        <v>20</v>
      </c>
      <c r="B30" s="107" t="s">
        <v>20</v>
      </c>
      <c r="C30" s="7">
        <v>1956</v>
      </c>
      <c r="D30" s="7">
        <v>62</v>
      </c>
      <c r="E30" s="108">
        <v>337.1</v>
      </c>
      <c r="F30" s="7">
        <v>8</v>
      </c>
      <c r="G30" s="7">
        <v>12</v>
      </c>
      <c r="H30" s="7">
        <v>17</v>
      </c>
      <c r="I30" s="108">
        <v>337.1</v>
      </c>
      <c r="J30" s="109">
        <f t="shared" si="0"/>
        <v>337.1</v>
      </c>
      <c r="K30" s="110">
        <f t="shared" si="1"/>
        <v>14663.9</v>
      </c>
      <c r="L30" s="110">
        <v>0</v>
      </c>
      <c r="M30" s="111">
        <f t="shared" si="2"/>
        <v>14663.9</v>
      </c>
      <c r="N30" s="62">
        <v>43.5</v>
      </c>
      <c r="O30" s="81">
        <v>41</v>
      </c>
    </row>
    <row r="31" spans="1:15" ht="15" customHeight="1">
      <c r="A31" s="17">
        <v>21</v>
      </c>
      <c r="B31" s="107" t="s">
        <v>22</v>
      </c>
      <c r="C31" s="7">
        <v>1956</v>
      </c>
      <c r="D31" s="7">
        <v>33</v>
      </c>
      <c r="E31" s="108">
        <v>433</v>
      </c>
      <c r="F31" s="7">
        <v>8</v>
      </c>
      <c r="G31" s="7">
        <v>14</v>
      </c>
      <c r="H31" s="7">
        <v>35</v>
      </c>
      <c r="I31" s="108">
        <v>433</v>
      </c>
      <c r="J31" s="109">
        <f t="shared" si="0"/>
        <v>433</v>
      </c>
      <c r="K31" s="110">
        <f t="shared" si="1"/>
        <v>18835.5</v>
      </c>
      <c r="L31" s="110">
        <v>0</v>
      </c>
      <c r="M31" s="111">
        <f t="shared" si="2"/>
        <v>18835.5</v>
      </c>
      <c r="N31" s="62">
        <v>43.5</v>
      </c>
      <c r="O31" s="81">
        <v>41</v>
      </c>
    </row>
    <row r="32" spans="1:15" ht="15" customHeight="1">
      <c r="A32" s="17">
        <v>22</v>
      </c>
      <c r="B32" s="107" t="s">
        <v>23</v>
      </c>
      <c r="C32" s="7">
        <v>1958</v>
      </c>
      <c r="D32" s="7">
        <v>57</v>
      </c>
      <c r="E32" s="108">
        <v>417.8</v>
      </c>
      <c r="F32" s="7">
        <v>8</v>
      </c>
      <c r="G32" s="7">
        <v>11</v>
      </c>
      <c r="H32" s="7">
        <v>23</v>
      </c>
      <c r="I32" s="108">
        <v>417.8</v>
      </c>
      <c r="J32" s="109">
        <f t="shared" si="0"/>
        <v>417.8</v>
      </c>
      <c r="K32" s="110">
        <f t="shared" si="1"/>
        <v>18174.3</v>
      </c>
      <c r="L32" s="110">
        <v>0</v>
      </c>
      <c r="M32" s="111">
        <f t="shared" si="2"/>
        <v>18174.3</v>
      </c>
      <c r="N32" s="62">
        <v>43.5</v>
      </c>
      <c r="O32" s="81">
        <v>41</v>
      </c>
    </row>
    <row r="33" spans="1:15" ht="15" customHeight="1">
      <c r="A33" s="17">
        <v>23</v>
      </c>
      <c r="B33" s="107" t="s">
        <v>24</v>
      </c>
      <c r="C33" s="7">
        <v>1958</v>
      </c>
      <c r="D33" s="7">
        <v>47</v>
      </c>
      <c r="E33" s="108">
        <v>1173.5</v>
      </c>
      <c r="F33" s="7">
        <v>16</v>
      </c>
      <c r="G33" s="7">
        <v>24</v>
      </c>
      <c r="H33" s="7">
        <v>45</v>
      </c>
      <c r="I33" s="108">
        <v>1173.5</v>
      </c>
      <c r="J33" s="109">
        <f t="shared" si="0"/>
        <v>1173.5</v>
      </c>
      <c r="K33" s="110">
        <f t="shared" si="1"/>
        <v>51047.3</v>
      </c>
      <c r="L33" s="110">
        <v>0</v>
      </c>
      <c r="M33" s="111">
        <f t="shared" si="2"/>
        <v>51047.3</v>
      </c>
      <c r="N33" s="62">
        <v>43.5</v>
      </c>
      <c r="O33" s="81">
        <v>41</v>
      </c>
    </row>
    <row r="34" spans="1:15" ht="15" customHeight="1">
      <c r="A34" s="17">
        <v>24</v>
      </c>
      <c r="B34" s="107" t="s">
        <v>25</v>
      </c>
      <c r="C34" s="7">
        <v>1959</v>
      </c>
      <c r="D34" s="7">
        <v>69</v>
      </c>
      <c r="E34" s="108">
        <v>431.7</v>
      </c>
      <c r="F34" s="7">
        <v>8</v>
      </c>
      <c r="G34" s="7">
        <v>14</v>
      </c>
      <c r="H34" s="7">
        <v>30</v>
      </c>
      <c r="I34" s="108">
        <v>431.7</v>
      </c>
      <c r="J34" s="109">
        <f t="shared" si="0"/>
        <v>431.7</v>
      </c>
      <c r="K34" s="110">
        <f t="shared" si="1"/>
        <v>18779</v>
      </c>
      <c r="L34" s="110">
        <v>0</v>
      </c>
      <c r="M34" s="111">
        <f t="shared" si="2"/>
        <v>18779</v>
      </c>
      <c r="N34" s="62">
        <v>43.5</v>
      </c>
      <c r="O34" s="81">
        <v>41</v>
      </c>
    </row>
    <row r="35" spans="1:15" ht="15" customHeight="1">
      <c r="A35" s="17">
        <v>25</v>
      </c>
      <c r="B35" s="107" t="s">
        <v>26</v>
      </c>
      <c r="C35" s="7">
        <v>1959</v>
      </c>
      <c r="D35" s="7">
        <v>69</v>
      </c>
      <c r="E35" s="108">
        <v>431.2</v>
      </c>
      <c r="F35" s="7">
        <v>8</v>
      </c>
      <c r="G35" s="7">
        <v>13</v>
      </c>
      <c r="H35" s="7">
        <v>27</v>
      </c>
      <c r="I35" s="108">
        <v>431.2</v>
      </c>
      <c r="J35" s="109">
        <f t="shared" si="0"/>
        <v>431.2</v>
      </c>
      <c r="K35" s="110">
        <f t="shared" si="1"/>
        <v>18757.2</v>
      </c>
      <c r="L35" s="110">
        <v>0</v>
      </c>
      <c r="M35" s="111">
        <f t="shared" si="2"/>
        <v>18757.2</v>
      </c>
      <c r="N35" s="62">
        <v>43.5</v>
      </c>
      <c r="O35" s="81">
        <v>41</v>
      </c>
    </row>
    <row r="36" spans="1:15" ht="15" customHeight="1">
      <c r="A36" s="17">
        <v>26</v>
      </c>
      <c r="B36" s="107" t="s">
        <v>27</v>
      </c>
      <c r="C36" s="7">
        <v>1959</v>
      </c>
      <c r="D36" s="7">
        <v>57</v>
      </c>
      <c r="E36" s="108">
        <v>507</v>
      </c>
      <c r="F36" s="7">
        <v>16</v>
      </c>
      <c r="G36" s="7">
        <v>16</v>
      </c>
      <c r="H36" s="7">
        <v>34</v>
      </c>
      <c r="I36" s="108">
        <v>507</v>
      </c>
      <c r="J36" s="109">
        <f t="shared" si="0"/>
        <v>507</v>
      </c>
      <c r="K36" s="110">
        <f t="shared" si="1"/>
        <v>22054.5</v>
      </c>
      <c r="L36" s="110">
        <v>0</v>
      </c>
      <c r="M36" s="111">
        <f t="shared" si="2"/>
        <v>22054.5</v>
      </c>
      <c r="N36" s="62">
        <v>43.5</v>
      </c>
      <c r="O36" s="81">
        <v>41</v>
      </c>
    </row>
    <row r="37" spans="1:15" ht="15" customHeight="1">
      <c r="A37" s="17">
        <v>27</v>
      </c>
      <c r="B37" s="107" t="s">
        <v>28</v>
      </c>
      <c r="C37" s="7">
        <v>1959</v>
      </c>
      <c r="D37" s="7">
        <v>40</v>
      </c>
      <c r="E37" s="108">
        <v>501.2</v>
      </c>
      <c r="F37" s="7">
        <v>16</v>
      </c>
      <c r="G37" s="7">
        <v>15</v>
      </c>
      <c r="H37" s="7">
        <v>23</v>
      </c>
      <c r="I37" s="108">
        <v>501.2</v>
      </c>
      <c r="J37" s="109">
        <f t="shared" si="0"/>
        <v>501.2</v>
      </c>
      <c r="K37" s="110">
        <f t="shared" si="1"/>
        <v>21802.2</v>
      </c>
      <c r="L37" s="110">
        <v>0</v>
      </c>
      <c r="M37" s="111">
        <f t="shared" si="2"/>
        <v>21802.2</v>
      </c>
      <c r="N37" s="62">
        <v>43.5</v>
      </c>
      <c r="O37" s="81">
        <v>41</v>
      </c>
    </row>
    <row r="38" spans="1:15" ht="15" customHeight="1">
      <c r="A38" s="17">
        <v>28</v>
      </c>
      <c r="B38" s="107" t="s">
        <v>29</v>
      </c>
      <c r="C38" s="7">
        <v>1965</v>
      </c>
      <c r="D38" s="7">
        <v>36</v>
      </c>
      <c r="E38" s="108">
        <v>504</v>
      </c>
      <c r="F38" s="7">
        <v>12</v>
      </c>
      <c r="G38" s="7">
        <v>1</v>
      </c>
      <c r="H38" s="7">
        <v>2</v>
      </c>
      <c r="I38" s="108">
        <v>504</v>
      </c>
      <c r="J38" s="109">
        <f t="shared" si="0"/>
        <v>504</v>
      </c>
      <c r="K38" s="110">
        <f t="shared" si="1"/>
        <v>21924</v>
      </c>
      <c r="L38" s="110">
        <v>0</v>
      </c>
      <c r="M38" s="111">
        <f t="shared" si="2"/>
        <v>21924</v>
      </c>
      <c r="N38" s="62">
        <v>43.5</v>
      </c>
      <c r="O38" s="81">
        <v>41</v>
      </c>
    </row>
    <row r="39" spans="1:15" ht="15" customHeight="1">
      <c r="A39" s="17">
        <v>29</v>
      </c>
      <c r="B39" s="107" t="s">
        <v>30</v>
      </c>
      <c r="C39" s="7">
        <v>1977</v>
      </c>
      <c r="D39" s="7">
        <v>26</v>
      </c>
      <c r="E39" s="108">
        <v>291.10000000000002</v>
      </c>
      <c r="F39" s="7">
        <v>6</v>
      </c>
      <c r="G39" s="7">
        <v>6</v>
      </c>
      <c r="H39" s="7">
        <v>11</v>
      </c>
      <c r="I39" s="108">
        <v>291.10000000000002</v>
      </c>
      <c r="J39" s="109">
        <f t="shared" si="0"/>
        <v>291.10000000000002</v>
      </c>
      <c r="K39" s="110">
        <f t="shared" si="1"/>
        <v>12662.9</v>
      </c>
      <c r="L39" s="110">
        <v>0</v>
      </c>
      <c r="M39" s="111">
        <f t="shared" si="2"/>
        <v>12662.9</v>
      </c>
      <c r="N39" s="62">
        <v>43.5</v>
      </c>
      <c r="O39" s="81">
        <v>41</v>
      </c>
    </row>
    <row r="40" spans="1:15" ht="15" customHeight="1">
      <c r="A40" s="17">
        <v>30</v>
      </c>
      <c r="B40" s="107" t="s">
        <v>31</v>
      </c>
      <c r="C40" s="7">
        <v>1929</v>
      </c>
      <c r="D40" s="7">
        <v>43</v>
      </c>
      <c r="E40" s="108">
        <v>375.7</v>
      </c>
      <c r="F40" s="7">
        <v>4</v>
      </c>
      <c r="G40" s="7">
        <v>5</v>
      </c>
      <c r="H40" s="7">
        <v>22</v>
      </c>
      <c r="I40" s="108">
        <v>375.7</v>
      </c>
      <c r="J40" s="109">
        <f t="shared" si="0"/>
        <v>375.7</v>
      </c>
      <c r="K40" s="110">
        <f t="shared" si="1"/>
        <v>16343</v>
      </c>
      <c r="L40" s="110">
        <v>0</v>
      </c>
      <c r="M40" s="111">
        <f t="shared" si="2"/>
        <v>16343</v>
      </c>
      <c r="N40" s="62">
        <v>43.5</v>
      </c>
      <c r="O40" s="81">
        <v>41</v>
      </c>
    </row>
    <row r="41" spans="1:15" ht="15" customHeight="1">
      <c r="A41" s="17">
        <v>31</v>
      </c>
      <c r="B41" s="107" t="s">
        <v>32</v>
      </c>
      <c r="C41" s="7">
        <v>1930</v>
      </c>
      <c r="D41" s="7">
        <v>60</v>
      </c>
      <c r="E41" s="108">
        <v>530.29999999999995</v>
      </c>
      <c r="F41" s="7">
        <v>8</v>
      </c>
      <c r="G41" s="7">
        <v>17</v>
      </c>
      <c r="H41" s="7">
        <v>37</v>
      </c>
      <c r="I41" s="108">
        <v>530.29999999999995</v>
      </c>
      <c r="J41" s="109">
        <f t="shared" si="0"/>
        <v>530.29999999999995</v>
      </c>
      <c r="K41" s="110">
        <f t="shared" si="1"/>
        <v>23068.1</v>
      </c>
      <c r="L41" s="110">
        <v>0</v>
      </c>
      <c r="M41" s="111">
        <f t="shared" si="2"/>
        <v>23068.1</v>
      </c>
      <c r="N41" s="62">
        <v>43.5</v>
      </c>
      <c r="O41" s="81">
        <v>41</v>
      </c>
    </row>
    <row r="42" spans="1:15" ht="15" customHeight="1">
      <c r="A42" s="17">
        <v>32</v>
      </c>
      <c r="B42" s="107" t="s">
        <v>33</v>
      </c>
      <c r="C42" s="7">
        <v>1930</v>
      </c>
      <c r="D42" s="7">
        <v>40</v>
      </c>
      <c r="E42" s="108">
        <v>503.8</v>
      </c>
      <c r="F42" s="7">
        <v>8</v>
      </c>
      <c r="G42" s="7">
        <v>6</v>
      </c>
      <c r="H42" s="7">
        <v>13</v>
      </c>
      <c r="I42" s="108">
        <v>503.8</v>
      </c>
      <c r="J42" s="109">
        <f t="shared" si="0"/>
        <v>503.8</v>
      </c>
      <c r="K42" s="110">
        <f t="shared" si="1"/>
        <v>21915.3</v>
      </c>
      <c r="L42" s="110">
        <v>0</v>
      </c>
      <c r="M42" s="111">
        <f t="shared" si="2"/>
        <v>21915.3</v>
      </c>
      <c r="N42" s="62">
        <v>43.5</v>
      </c>
      <c r="O42" s="81">
        <v>41</v>
      </c>
    </row>
    <row r="43" spans="1:15" ht="15" customHeight="1">
      <c r="A43" s="17">
        <v>33</v>
      </c>
      <c r="B43" s="107" t="s">
        <v>34</v>
      </c>
      <c r="C43" s="7">
        <v>1930</v>
      </c>
      <c r="D43" s="7">
        <v>19</v>
      </c>
      <c r="E43" s="108">
        <v>529.1</v>
      </c>
      <c r="F43" s="7">
        <v>8</v>
      </c>
      <c r="G43" s="7">
        <v>16</v>
      </c>
      <c r="H43" s="7">
        <v>34</v>
      </c>
      <c r="I43" s="108">
        <v>529.1</v>
      </c>
      <c r="J43" s="109">
        <f t="shared" si="0"/>
        <v>529.1</v>
      </c>
      <c r="K43" s="110">
        <f t="shared" ref="K43:K74" si="3">J43*N43</f>
        <v>23015.9</v>
      </c>
      <c r="L43" s="110">
        <v>0</v>
      </c>
      <c r="M43" s="111">
        <f t="shared" si="2"/>
        <v>23015.9</v>
      </c>
      <c r="N43" s="62">
        <v>43.5</v>
      </c>
      <c r="O43" s="81">
        <v>41</v>
      </c>
    </row>
    <row r="44" spans="1:15" ht="15" customHeight="1">
      <c r="A44" s="17">
        <v>34</v>
      </c>
      <c r="B44" s="107" t="s">
        <v>301</v>
      </c>
      <c r="C44" s="7">
        <v>1931</v>
      </c>
      <c r="D44" s="7">
        <v>49</v>
      </c>
      <c r="E44" s="108">
        <v>544.4</v>
      </c>
      <c r="F44" s="7">
        <v>8</v>
      </c>
      <c r="G44" s="7">
        <v>17</v>
      </c>
      <c r="H44" s="7">
        <v>34</v>
      </c>
      <c r="I44" s="108">
        <v>544.4</v>
      </c>
      <c r="J44" s="109">
        <f t="shared" si="0"/>
        <v>544.4</v>
      </c>
      <c r="K44" s="110">
        <f t="shared" si="3"/>
        <v>23681.4</v>
      </c>
      <c r="L44" s="110">
        <v>0</v>
      </c>
      <c r="M44" s="111">
        <f t="shared" si="2"/>
        <v>23681.4</v>
      </c>
      <c r="N44" s="62">
        <v>43.5</v>
      </c>
      <c r="O44" s="81">
        <v>41</v>
      </c>
    </row>
    <row r="45" spans="1:15" ht="15" customHeight="1">
      <c r="A45" s="17">
        <v>35</v>
      </c>
      <c r="B45" s="107" t="s">
        <v>302</v>
      </c>
      <c r="C45" s="7">
        <v>1931</v>
      </c>
      <c r="D45" s="7">
        <v>40</v>
      </c>
      <c r="E45" s="108">
        <v>543.5</v>
      </c>
      <c r="F45" s="7">
        <v>8</v>
      </c>
      <c r="G45" s="7">
        <v>18</v>
      </c>
      <c r="H45" s="7">
        <v>34</v>
      </c>
      <c r="I45" s="108">
        <v>543.5</v>
      </c>
      <c r="J45" s="109">
        <f t="shared" si="0"/>
        <v>543.5</v>
      </c>
      <c r="K45" s="110">
        <f t="shared" si="3"/>
        <v>23642.3</v>
      </c>
      <c r="L45" s="110">
        <v>0</v>
      </c>
      <c r="M45" s="111">
        <f t="shared" si="2"/>
        <v>23642.3</v>
      </c>
      <c r="N45" s="62">
        <v>43.5</v>
      </c>
      <c r="O45" s="81">
        <v>41</v>
      </c>
    </row>
    <row r="46" spans="1:15" ht="15" customHeight="1">
      <c r="A46" s="17">
        <v>36</v>
      </c>
      <c r="B46" s="107" t="s">
        <v>303</v>
      </c>
      <c r="C46" s="7">
        <v>1932</v>
      </c>
      <c r="D46" s="7">
        <v>67</v>
      </c>
      <c r="E46" s="108">
        <v>841.8</v>
      </c>
      <c r="F46" s="7">
        <v>12</v>
      </c>
      <c r="G46" s="7">
        <v>33</v>
      </c>
      <c r="H46" s="7">
        <v>54</v>
      </c>
      <c r="I46" s="108">
        <v>841.8</v>
      </c>
      <c r="J46" s="109">
        <f t="shared" si="0"/>
        <v>841.8</v>
      </c>
      <c r="K46" s="110">
        <f t="shared" si="3"/>
        <v>36618.300000000003</v>
      </c>
      <c r="L46" s="110">
        <v>0</v>
      </c>
      <c r="M46" s="111">
        <f t="shared" si="2"/>
        <v>36618.300000000003</v>
      </c>
      <c r="N46" s="62">
        <v>43.5</v>
      </c>
      <c r="O46" s="81">
        <v>41</v>
      </c>
    </row>
    <row r="47" spans="1:15" ht="15" customHeight="1">
      <c r="A47" s="17">
        <v>37</v>
      </c>
      <c r="B47" s="107" t="s">
        <v>304</v>
      </c>
      <c r="C47" s="7">
        <v>1932</v>
      </c>
      <c r="D47" s="7">
        <v>45</v>
      </c>
      <c r="E47" s="108">
        <v>540.79999999999995</v>
      </c>
      <c r="F47" s="7">
        <v>8</v>
      </c>
      <c r="G47" s="7">
        <v>19</v>
      </c>
      <c r="H47" s="7">
        <v>41</v>
      </c>
      <c r="I47" s="108">
        <v>540.79999999999995</v>
      </c>
      <c r="J47" s="109">
        <f t="shared" si="0"/>
        <v>540.79999999999995</v>
      </c>
      <c r="K47" s="110">
        <f t="shared" si="3"/>
        <v>23524.799999999999</v>
      </c>
      <c r="L47" s="110">
        <v>0</v>
      </c>
      <c r="M47" s="111">
        <f t="shared" si="2"/>
        <v>23524.799999999999</v>
      </c>
      <c r="N47" s="62">
        <v>43.5</v>
      </c>
      <c r="O47" s="81">
        <v>41</v>
      </c>
    </row>
    <row r="48" spans="1:15" ht="15" customHeight="1">
      <c r="A48" s="17">
        <v>38</v>
      </c>
      <c r="B48" s="107" t="s">
        <v>306</v>
      </c>
      <c r="C48" s="7">
        <v>1933</v>
      </c>
      <c r="D48" s="7">
        <v>65</v>
      </c>
      <c r="E48" s="108">
        <v>544.4</v>
      </c>
      <c r="F48" s="7">
        <v>8</v>
      </c>
      <c r="G48" s="7">
        <v>21</v>
      </c>
      <c r="H48" s="7">
        <v>53</v>
      </c>
      <c r="I48" s="108">
        <v>544.4</v>
      </c>
      <c r="J48" s="109">
        <f t="shared" si="0"/>
        <v>544.4</v>
      </c>
      <c r="K48" s="110">
        <f t="shared" si="3"/>
        <v>23681.4</v>
      </c>
      <c r="L48" s="110">
        <v>0</v>
      </c>
      <c r="M48" s="111">
        <f t="shared" si="2"/>
        <v>23681.4</v>
      </c>
      <c r="N48" s="62">
        <v>43.5</v>
      </c>
      <c r="O48" s="81">
        <v>41</v>
      </c>
    </row>
    <row r="49" spans="1:15" ht="15" customHeight="1">
      <c r="A49" s="17">
        <v>39</v>
      </c>
      <c r="B49" s="107" t="s">
        <v>308</v>
      </c>
      <c r="C49" s="7">
        <v>1934</v>
      </c>
      <c r="D49" s="7">
        <v>63</v>
      </c>
      <c r="E49" s="108">
        <v>534.9</v>
      </c>
      <c r="F49" s="7">
        <v>8</v>
      </c>
      <c r="G49" s="7">
        <v>16</v>
      </c>
      <c r="H49" s="7">
        <v>38</v>
      </c>
      <c r="I49" s="108">
        <v>534.9</v>
      </c>
      <c r="J49" s="109">
        <f t="shared" si="0"/>
        <v>534.9</v>
      </c>
      <c r="K49" s="110">
        <f t="shared" si="3"/>
        <v>23268.2</v>
      </c>
      <c r="L49" s="110">
        <v>0</v>
      </c>
      <c r="M49" s="111">
        <f t="shared" si="2"/>
        <v>23268.2</v>
      </c>
      <c r="N49" s="62">
        <v>43.5</v>
      </c>
      <c r="O49" s="81">
        <v>41</v>
      </c>
    </row>
    <row r="50" spans="1:15" ht="15" customHeight="1">
      <c r="A50" s="17">
        <v>40</v>
      </c>
      <c r="B50" s="107" t="s">
        <v>309</v>
      </c>
      <c r="C50" s="7">
        <v>1934</v>
      </c>
      <c r="D50" s="7">
        <v>63</v>
      </c>
      <c r="E50" s="108">
        <v>544.29999999999995</v>
      </c>
      <c r="F50" s="7">
        <v>8</v>
      </c>
      <c r="G50" s="7">
        <v>14</v>
      </c>
      <c r="H50" s="7">
        <v>38</v>
      </c>
      <c r="I50" s="108">
        <v>544.29999999999995</v>
      </c>
      <c r="J50" s="109">
        <f>I50</f>
        <v>544.29999999999995</v>
      </c>
      <c r="K50" s="110">
        <f t="shared" si="3"/>
        <v>23677.1</v>
      </c>
      <c r="L50" s="110">
        <v>0</v>
      </c>
      <c r="M50" s="111">
        <f>K50-L50</f>
        <v>23677.1</v>
      </c>
      <c r="N50" s="62">
        <v>43.5</v>
      </c>
    </row>
    <row r="51" spans="1:15" ht="15" customHeight="1">
      <c r="A51" s="17">
        <v>41</v>
      </c>
      <c r="B51" s="107" t="s">
        <v>310</v>
      </c>
      <c r="C51" s="7">
        <v>1935</v>
      </c>
      <c r="D51" s="7">
        <v>65</v>
      </c>
      <c r="E51" s="108">
        <v>592.70000000000005</v>
      </c>
      <c r="F51" s="7">
        <v>8</v>
      </c>
      <c r="G51" s="7">
        <v>23</v>
      </c>
      <c r="H51" s="7">
        <v>46</v>
      </c>
      <c r="I51" s="108">
        <v>592.70000000000005</v>
      </c>
      <c r="J51" s="109">
        <f t="shared" ref="J51:J113" si="4">I51</f>
        <v>592.70000000000005</v>
      </c>
      <c r="K51" s="110">
        <f t="shared" si="3"/>
        <v>25782.5</v>
      </c>
      <c r="L51" s="110">
        <v>0</v>
      </c>
      <c r="M51" s="111">
        <f t="shared" ref="M51:M114" si="5">K51-L51</f>
        <v>25782.5</v>
      </c>
      <c r="N51" s="62">
        <v>43.5</v>
      </c>
    </row>
    <row r="52" spans="1:15" ht="15" customHeight="1">
      <c r="A52" s="17">
        <v>42</v>
      </c>
      <c r="B52" s="107" t="s">
        <v>311</v>
      </c>
      <c r="C52" s="7">
        <v>1935</v>
      </c>
      <c r="D52" s="7">
        <v>64</v>
      </c>
      <c r="E52" s="108">
        <v>591.4</v>
      </c>
      <c r="F52" s="7">
        <v>8</v>
      </c>
      <c r="G52" s="7">
        <v>20</v>
      </c>
      <c r="H52" s="7">
        <v>48</v>
      </c>
      <c r="I52" s="108">
        <v>591.4</v>
      </c>
      <c r="J52" s="109">
        <f t="shared" si="4"/>
        <v>591.4</v>
      </c>
      <c r="K52" s="110">
        <f t="shared" si="3"/>
        <v>25725.9</v>
      </c>
      <c r="L52" s="110">
        <v>0</v>
      </c>
      <c r="M52" s="111">
        <f t="shared" si="5"/>
        <v>25725.9</v>
      </c>
      <c r="N52" s="62">
        <v>43.5</v>
      </c>
    </row>
    <row r="53" spans="1:15" ht="15" customHeight="1">
      <c r="A53" s="17">
        <v>43</v>
      </c>
      <c r="B53" s="107" t="s">
        <v>312</v>
      </c>
      <c r="C53" s="7">
        <v>1935</v>
      </c>
      <c r="D53" s="7">
        <v>59</v>
      </c>
      <c r="E53" s="108">
        <v>569.79999999999995</v>
      </c>
      <c r="F53" s="7">
        <v>8</v>
      </c>
      <c r="G53" s="7">
        <v>17</v>
      </c>
      <c r="H53" s="7">
        <v>33</v>
      </c>
      <c r="I53" s="108">
        <v>569.79999999999995</v>
      </c>
      <c r="J53" s="109">
        <f t="shared" si="4"/>
        <v>569.79999999999995</v>
      </c>
      <c r="K53" s="110">
        <f t="shared" si="3"/>
        <v>24786.3</v>
      </c>
      <c r="L53" s="110">
        <v>0</v>
      </c>
      <c r="M53" s="111">
        <f t="shared" si="5"/>
        <v>24786.3</v>
      </c>
      <c r="N53" s="62">
        <v>43.5</v>
      </c>
    </row>
    <row r="54" spans="1:15" ht="15" customHeight="1">
      <c r="A54" s="17">
        <v>44</v>
      </c>
      <c r="B54" s="107" t="s">
        <v>313</v>
      </c>
      <c r="C54" s="7">
        <v>1935</v>
      </c>
      <c r="D54" s="7">
        <v>57</v>
      </c>
      <c r="E54" s="108">
        <v>1027.5999999999999</v>
      </c>
      <c r="F54" s="7">
        <v>12</v>
      </c>
      <c r="G54" s="7">
        <v>29</v>
      </c>
      <c r="H54" s="7">
        <v>59</v>
      </c>
      <c r="I54" s="108">
        <v>1027.5999999999999</v>
      </c>
      <c r="J54" s="109">
        <f t="shared" si="4"/>
        <v>1027.5999999999999</v>
      </c>
      <c r="K54" s="110">
        <f t="shared" si="3"/>
        <v>44700.6</v>
      </c>
      <c r="L54" s="110">
        <v>0</v>
      </c>
      <c r="M54" s="111">
        <f t="shared" si="5"/>
        <v>44700.6</v>
      </c>
      <c r="N54" s="62">
        <v>43.5</v>
      </c>
    </row>
    <row r="55" spans="1:15" ht="15" customHeight="1">
      <c r="A55" s="17">
        <v>45</v>
      </c>
      <c r="B55" s="107" t="s">
        <v>314</v>
      </c>
      <c r="C55" s="7">
        <v>1935</v>
      </c>
      <c r="D55" s="7">
        <v>41</v>
      </c>
      <c r="E55" s="108">
        <v>582.4</v>
      </c>
      <c r="F55" s="7">
        <v>8</v>
      </c>
      <c r="G55" s="7">
        <v>18</v>
      </c>
      <c r="H55" s="7">
        <v>33</v>
      </c>
      <c r="I55" s="108">
        <v>582.4</v>
      </c>
      <c r="J55" s="109">
        <f t="shared" si="4"/>
        <v>582.4</v>
      </c>
      <c r="K55" s="110">
        <f t="shared" si="3"/>
        <v>25334.400000000001</v>
      </c>
      <c r="L55" s="110">
        <v>0</v>
      </c>
      <c r="M55" s="111">
        <f t="shared" si="5"/>
        <v>25334.400000000001</v>
      </c>
      <c r="N55" s="62">
        <v>43.5</v>
      </c>
    </row>
    <row r="56" spans="1:15" ht="15" customHeight="1">
      <c r="A56" s="17">
        <v>46</v>
      </c>
      <c r="B56" s="107" t="s">
        <v>315</v>
      </c>
      <c r="C56" s="7">
        <v>1936</v>
      </c>
      <c r="D56" s="7">
        <v>72</v>
      </c>
      <c r="E56" s="108">
        <v>588.1</v>
      </c>
      <c r="F56" s="7">
        <v>8</v>
      </c>
      <c r="G56" s="7">
        <v>17</v>
      </c>
      <c r="H56" s="7">
        <v>40</v>
      </c>
      <c r="I56" s="108">
        <v>588.1</v>
      </c>
      <c r="J56" s="109">
        <f t="shared" si="4"/>
        <v>588.1</v>
      </c>
      <c r="K56" s="110">
        <f t="shared" si="3"/>
        <v>25582.400000000001</v>
      </c>
      <c r="L56" s="110">
        <v>0</v>
      </c>
      <c r="M56" s="111">
        <f t="shared" si="5"/>
        <v>25582.400000000001</v>
      </c>
      <c r="N56" s="62">
        <v>43.5</v>
      </c>
    </row>
    <row r="57" spans="1:15" ht="15" customHeight="1">
      <c r="A57" s="17">
        <v>47</v>
      </c>
      <c r="B57" s="107" t="s">
        <v>316</v>
      </c>
      <c r="C57" s="7">
        <v>1936</v>
      </c>
      <c r="D57" s="7">
        <v>67</v>
      </c>
      <c r="E57" s="108">
        <v>801.3</v>
      </c>
      <c r="F57" s="7">
        <v>9</v>
      </c>
      <c r="G57" s="7">
        <v>20</v>
      </c>
      <c r="H57" s="7">
        <v>43</v>
      </c>
      <c r="I57" s="108">
        <v>801.3</v>
      </c>
      <c r="J57" s="109">
        <f t="shared" si="4"/>
        <v>801.3</v>
      </c>
      <c r="K57" s="110">
        <f t="shared" si="3"/>
        <v>34856.6</v>
      </c>
      <c r="L57" s="110">
        <v>0</v>
      </c>
      <c r="M57" s="111">
        <f t="shared" si="5"/>
        <v>34856.6</v>
      </c>
      <c r="N57" s="62">
        <v>43.5</v>
      </c>
    </row>
    <row r="58" spans="1:15" ht="15" customHeight="1">
      <c r="A58" s="17">
        <v>48</v>
      </c>
      <c r="B58" s="107" t="s">
        <v>317</v>
      </c>
      <c r="C58" s="7">
        <v>1936</v>
      </c>
      <c r="D58" s="7">
        <v>60</v>
      </c>
      <c r="E58" s="108">
        <v>586.9</v>
      </c>
      <c r="F58" s="7">
        <v>8</v>
      </c>
      <c r="G58" s="7">
        <v>10</v>
      </c>
      <c r="H58" s="7">
        <v>35</v>
      </c>
      <c r="I58" s="108">
        <v>586.9</v>
      </c>
      <c r="J58" s="109">
        <f t="shared" si="4"/>
        <v>586.9</v>
      </c>
      <c r="K58" s="110">
        <f t="shared" si="3"/>
        <v>25530.2</v>
      </c>
      <c r="L58" s="110">
        <v>0</v>
      </c>
      <c r="M58" s="111">
        <f t="shared" si="5"/>
        <v>25530.2</v>
      </c>
      <c r="N58" s="62">
        <v>43.5</v>
      </c>
    </row>
    <row r="59" spans="1:15" ht="15" customHeight="1">
      <c r="A59" s="17">
        <v>49</v>
      </c>
      <c r="B59" s="107" t="s">
        <v>318</v>
      </c>
      <c r="C59" s="7">
        <v>1936</v>
      </c>
      <c r="D59" s="7">
        <v>56</v>
      </c>
      <c r="E59" s="108">
        <v>586.1</v>
      </c>
      <c r="F59" s="7">
        <v>8</v>
      </c>
      <c r="G59" s="7">
        <v>20</v>
      </c>
      <c r="H59" s="7">
        <v>30</v>
      </c>
      <c r="I59" s="108">
        <v>586.1</v>
      </c>
      <c r="J59" s="109">
        <f t="shared" si="4"/>
        <v>586.1</v>
      </c>
      <c r="K59" s="110">
        <f t="shared" si="3"/>
        <v>25495.4</v>
      </c>
      <c r="L59" s="110">
        <v>0</v>
      </c>
      <c r="M59" s="111">
        <f t="shared" si="5"/>
        <v>25495.4</v>
      </c>
      <c r="N59" s="62">
        <v>43.5</v>
      </c>
    </row>
    <row r="60" spans="1:15" ht="15" customHeight="1">
      <c r="A60" s="17">
        <v>50</v>
      </c>
      <c r="B60" s="107" t="s">
        <v>319</v>
      </c>
      <c r="C60" s="7">
        <v>1936</v>
      </c>
      <c r="D60" s="7">
        <v>51</v>
      </c>
      <c r="E60" s="108">
        <v>593.1</v>
      </c>
      <c r="F60" s="7">
        <v>8</v>
      </c>
      <c r="G60" s="7">
        <v>18</v>
      </c>
      <c r="H60" s="7">
        <v>30</v>
      </c>
      <c r="I60" s="108">
        <v>593.1</v>
      </c>
      <c r="J60" s="109">
        <f t="shared" si="4"/>
        <v>593.1</v>
      </c>
      <c r="K60" s="110">
        <f t="shared" si="3"/>
        <v>25799.9</v>
      </c>
      <c r="L60" s="110">
        <v>0</v>
      </c>
      <c r="M60" s="111">
        <f t="shared" si="5"/>
        <v>25799.9</v>
      </c>
      <c r="N60" s="62">
        <v>43.5</v>
      </c>
    </row>
    <row r="61" spans="1:15" ht="15" customHeight="1">
      <c r="A61" s="17">
        <v>51</v>
      </c>
      <c r="B61" s="107" t="s">
        <v>320</v>
      </c>
      <c r="C61" s="7">
        <v>1937</v>
      </c>
      <c r="D61" s="7">
        <v>69</v>
      </c>
      <c r="E61" s="108">
        <v>775.8</v>
      </c>
      <c r="F61" s="7">
        <v>8</v>
      </c>
      <c r="G61" s="7">
        <v>23</v>
      </c>
      <c r="H61" s="7">
        <v>56</v>
      </c>
      <c r="I61" s="108">
        <v>775.8</v>
      </c>
      <c r="J61" s="109">
        <f t="shared" si="4"/>
        <v>775.8</v>
      </c>
      <c r="K61" s="110">
        <f t="shared" si="3"/>
        <v>33747.300000000003</v>
      </c>
      <c r="L61" s="110">
        <v>0</v>
      </c>
      <c r="M61" s="111">
        <f t="shared" si="5"/>
        <v>33747.300000000003</v>
      </c>
      <c r="N61" s="62">
        <v>43.5</v>
      </c>
    </row>
    <row r="62" spans="1:15" ht="15" customHeight="1">
      <c r="A62" s="17">
        <v>52</v>
      </c>
      <c r="B62" s="107" t="s">
        <v>403</v>
      </c>
      <c r="C62" s="7">
        <v>1937</v>
      </c>
      <c r="D62" s="7">
        <v>68</v>
      </c>
      <c r="E62" s="108">
        <v>510.8</v>
      </c>
      <c r="F62" s="7">
        <v>9</v>
      </c>
      <c r="G62" s="7">
        <v>11</v>
      </c>
      <c r="H62" s="7">
        <v>29</v>
      </c>
      <c r="I62" s="108">
        <v>510.8</v>
      </c>
      <c r="J62" s="109">
        <f t="shared" si="4"/>
        <v>510.8</v>
      </c>
      <c r="K62" s="110">
        <f t="shared" si="3"/>
        <v>22219.8</v>
      </c>
      <c r="L62" s="110">
        <v>0</v>
      </c>
      <c r="M62" s="111">
        <f t="shared" si="5"/>
        <v>22219.8</v>
      </c>
      <c r="N62" s="62">
        <v>43.5</v>
      </c>
    </row>
    <row r="63" spans="1:15" ht="15" customHeight="1">
      <c r="A63" s="17">
        <v>53</v>
      </c>
      <c r="B63" s="107" t="s">
        <v>321</v>
      </c>
      <c r="C63" s="7">
        <v>1937</v>
      </c>
      <c r="D63" s="7">
        <v>67</v>
      </c>
      <c r="E63" s="108">
        <v>693.8</v>
      </c>
      <c r="F63" s="7">
        <v>10</v>
      </c>
      <c r="G63" s="7">
        <v>22</v>
      </c>
      <c r="H63" s="7">
        <v>59</v>
      </c>
      <c r="I63" s="108">
        <v>693.8</v>
      </c>
      <c r="J63" s="109">
        <f t="shared" si="4"/>
        <v>693.8</v>
      </c>
      <c r="K63" s="110">
        <f t="shared" si="3"/>
        <v>30180.3</v>
      </c>
      <c r="L63" s="110">
        <v>0</v>
      </c>
      <c r="M63" s="111">
        <f t="shared" si="5"/>
        <v>30180.3</v>
      </c>
      <c r="N63" s="62">
        <v>43.5</v>
      </c>
    </row>
    <row r="64" spans="1:15" ht="15" customHeight="1">
      <c r="A64" s="17">
        <v>54</v>
      </c>
      <c r="B64" s="107" t="s">
        <v>322</v>
      </c>
      <c r="C64" s="7">
        <v>1937</v>
      </c>
      <c r="D64" s="7">
        <v>65</v>
      </c>
      <c r="E64" s="108">
        <v>679.9</v>
      </c>
      <c r="F64" s="7">
        <v>8</v>
      </c>
      <c r="G64" s="7">
        <v>18</v>
      </c>
      <c r="H64" s="7">
        <v>46</v>
      </c>
      <c r="I64" s="108">
        <v>679.9</v>
      </c>
      <c r="J64" s="109">
        <f t="shared" si="4"/>
        <v>679.9</v>
      </c>
      <c r="K64" s="110">
        <f t="shared" si="3"/>
        <v>29575.7</v>
      </c>
      <c r="L64" s="110">
        <v>0</v>
      </c>
      <c r="M64" s="111">
        <f t="shared" si="5"/>
        <v>29575.7</v>
      </c>
      <c r="N64" s="62">
        <v>43.5</v>
      </c>
    </row>
    <row r="65" spans="1:14" ht="15" customHeight="1">
      <c r="A65" s="17">
        <v>55</v>
      </c>
      <c r="B65" s="107" t="s">
        <v>323</v>
      </c>
      <c r="C65" s="7">
        <v>1937</v>
      </c>
      <c r="D65" s="7">
        <v>64</v>
      </c>
      <c r="E65" s="108">
        <v>581.20000000000005</v>
      </c>
      <c r="F65" s="7">
        <v>8</v>
      </c>
      <c r="G65" s="7">
        <v>13</v>
      </c>
      <c r="H65" s="7">
        <v>33</v>
      </c>
      <c r="I65" s="108">
        <v>581.20000000000005</v>
      </c>
      <c r="J65" s="109">
        <f t="shared" si="4"/>
        <v>581.20000000000005</v>
      </c>
      <c r="K65" s="110">
        <f t="shared" si="3"/>
        <v>25282.2</v>
      </c>
      <c r="L65" s="110">
        <v>0</v>
      </c>
      <c r="M65" s="111">
        <f t="shared" si="5"/>
        <v>25282.2</v>
      </c>
      <c r="N65" s="62">
        <v>43.5</v>
      </c>
    </row>
    <row r="66" spans="1:14" ht="15" customHeight="1">
      <c r="A66" s="17">
        <v>56</v>
      </c>
      <c r="B66" s="107" t="s">
        <v>324</v>
      </c>
      <c r="C66" s="7">
        <v>1937</v>
      </c>
      <c r="D66" s="7">
        <v>64</v>
      </c>
      <c r="E66" s="108">
        <v>580.70000000000005</v>
      </c>
      <c r="F66" s="7">
        <v>8</v>
      </c>
      <c r="G66" s="7">
        <v>17</v>
      </c>
      <c r="H66" s="7">
        <v>36</v>
      </c>
      <c r="I66" s="108">
        <v>580.70000000000005</v>
      </c>
      <c r="J66" s="109">
        <f t="shared" si="4"/>
        <v>580.70000000000005</v>
      </c>
      <c r="K66" s="110">
        <f t="shared" si="3"/>
        <v>25260.5</v>
      </c>
      <c r="L66" s="110">
        <v>0</v>
      </c>
      <c r="M66" s="111">
        <f t="shared" si="5"/>
        <v>25260.5</v>
      </c>
      <c r="N66" s="62">
        <v>43.5</v>
      </c>
    </row>
    <row r="67" spans="1:14" ht="15" customHeight="1">
      <c r="A67" s="17">
        <v>57</v>
      </c>
      <c r="B67" s="107" t="s">
        <v>325</v>
      </c>
      <c r="C67" s="7">
        <v>1937</v>
      </c>
      <c r="D67" s="7">
        <v>64</v>
      </c>
      <c r="E67" s="108">
        <v>578.79999999999995</v>
      </c>
      <c r="F67" s="7">
        <v>8</v>
      </c>
      <c r="G67" s="7">
        <v>20</v>
      </c>
      <c r="H67" s="7">
        <v>44</v>
      </c>
      <c r="I67" s="108">
        <v>578.79999999999995</v>
      </c>
      <c r="J67" s="109">
        <f t="shared" si="4"/>
        <v>578.79999999999995</v>
      </c>
      <c r="K67" s="110">
        <f t="shared" si="3"/>
        <v>25177.8</v>
      </c>
      <c r="L67" s="110">
        <v>0</v>
      </c>
      <c r="M67" s="111">
        <f t="shared" si="5"/>
        <v>25177.8</v>
      </c>
      <c r="N67" s="62">
        <v>43.5</v>
      </c>
    </row>
    <row r="68" spans="1:14" ht="15" customHeight="1">
      <c r="A68" s="17">
        <v>58</v>
      </c>
      <c r="B68" s="107" t="s">
        <v>326</v>
      </c>
      <c r="C68" s="7">
        <v>1937</v>
      </c>
      <c r="D68" s="7">
        <v>63</v>
      </c>
      <c r="E68" s="108">
        <v>1171.4000000000001</v>
      </c>
      <c r="F68" s="7">
        <v>12</v>
      </c>
      <c r="G68" s="7">
        <v>25</v>
      </c>
      <c r="H68" s="7">
        <v>61</v>
      </c>
      <c r="I68" s="108">
        <v>1171.4000000000001</v>
      </c>
      <c r="J68" s="109">
        <f t="shared" si="4"/>
        <v>1171.4000000000001</v>
      </c>
      <c r="K68" s="110">
        <f t="shared" si="3"/>
        <v>50955.9</v>
      </c>
      <c r="L68" s="110">
        <v>0</v>
      </c>
      <c r="M68" s="111">
        <f t="shared" si="5"/>
        <v>50955.9</v>
      </c>
      <c r="N68" s="62">
        <v>43.5</v>
      </c>
    </row>
    <row r="69" spans="1:14" ht="15" customHeight="1">
      <c r="A69" s="17">
        <v>59</v>
      </c>
      <c r="B69" s="107" t="s">
        <v>404</v>
      </c>
      <c r="C69" s="7">
        <v>1937</v>
      </c>
      <c r="D69" s="7">
        <v>61</v>
      </c>
      <c r="E69" s="108">
        <v>488.7</v>
      </c>
      <c r="F69" s="7">
        <v>8</v>
      </c>
      <c r="G69" s="7">
        <v>14</v>
      </c>
      <c r="H69" s="7">
        <v>31</v>
      </c>
      <c r="I69" s="108">
        <v>488.7</v>
      </c>
      <c r="J69" s="109">
        <f t="shared" si="4"/>
        <v>488.7</v>
      </c>
      <c r="K69" s="110">
        <f t="shared" si="3"/>
        <v>21258.5</v>
      </c>
      <c r="L69" s="110">
        <v>0</v>
      </c>
      <c r="M69" s="111">
        <f t="shared" si="5"/>
        <v>21258.5</v>
      </c>
      <c r="N69" s="62">
        <v>43.5</v>
      </c>
    </row>
    <row r="70" spans="1:14" ht="15" customHeight="1">
      <c r="A70" s="17">
        <v>60</v>
      </c>
      <c r="B70" s="107" t="s">
        <v>327</v>
      </c>
      <c r="C70" s="7">
        <v>1937</v>
      </c>
      <c r="D70" s="7">
        <v>59</v>
      </c>
      <c r="E70" s="108">
        <v>484</v>
      </c>
      <c r="F70" s="7">
        <v>8</v>
      </c>
      <c r="G70" s="7">
        <v>14</v>
      </c>
      <c r="H70" s="7">
        <v>30</v>
      </c>
      <c r="I70" s="108">
        <v>484</v>
      </c>
      <c r="J70" s="109">
        <f t="shared" si="4"/>
        <v>484</v>
      </c>
      <c r="K70" s="110">
        <f t="shared" si="3"/>
        <v>21054</v>
      </c>
      <c r="L70" s="110">
        <v>0</v>
      </c>
      <c r="M70" s="111">
        <f t="shared" si="5"/>
        <v>21054</v>
      </c>
      <c r="N70" s="62">
        <v>43.5</v>
      </c>
    </row>
    <row r="71" spans="1:14" ht="15" customHeight="1">
      <c r="A71" s="17">
        <v>61</v>
      </c>
      <c r="B71" s="107" t="s">
        <v>328</v>
      </c>
      <c r="C71" s="7">
        <v>1937</v>
      </c>
      <c r="D71" s="7">
        <v>58</v>
      </c>
      <c r="E71" s="108">
        <v>591.6</v>
      </c>
      <c r="F71" s="7">
        <v>8</v>
      </c>
      <c r="G71" s="7">
        <v>15</v>
      </c>
      <c r="H71" s="7">
        <v>38</v>
      </c>
      <c r="I71" s="108">
        <v>591.6</v>
      </c>
      <c r="J71" s="109">
        <f t="shared" si="4"/>
        <v>591.6</v>
      </c>
      <c r="K71" s="110">
        <f t="shared" si="3"/>
        <v>25734.6</v>
      </c>
      <c r="L71" s="110">
        <v>0</v>
      </c>
      <c r="M71" s="111">
        <f t="shared" si="5"/>
        <v>25734.6</v>
      </c>
      <c r="N71" s="62">
        <v>43.5</v>
      </c>
    </row>
    <row r="72" spans="1:14" ht="15" customHeight="1">
      <c r="A72" s="17">
        <v>62</v>
      </c>
      <c r="B72" s="107" t="s">
        <v>405</v>
      </c>
      <c r="C72" s="7">
        <v>1937</v>
      </c>
      <c r="D72" s="7">
        <v>55</v>
      </c>
      <c r="E72" s="108">
        <v>493.7</v>
      </c>
      <c r="F72" s="7">
        <v>8</v>
      </c>
      <c r="G72" s="7">
        <v>11</v>
      </c>
      <c r="H72" s="7">
        <v>24</v>
      </c>
      <c r="I72" s="108">
        <v>493.7</v>
      </c>
      <c r="J72" s="109">
        <f t="shared" si="4"/>
        <v>493.7</v>
      </c>
      <c r="K72" s="110">
        <f t="shared" si="3"/>
        <v>21476</v>
      </c>
      <c r="L72" s="110">
        <v>0</v>
      </c>
      <c r="M72" s="111">
        <f t="shared" si="5"/>
        <v>21476</v>
      </c>
      <c r="N72" s="62">
        <v>43.5</v>
      </c>
    </row>
    <row r="73" spans="1:14" ht="15" customHeight="1">
      <c r="A73" s="17">
        <v>63</v>
      </c>
      <c r="B73" s="107" t="s">
        <v>329</v>
      </c>
      <c r="C73" s="7">
        <v>1937</v>
      </c>
      <c r="D73" s="7">
        <v>49</v>
      </c>
      <c r="E73" s="108">
        <v>580.1</v>
      </c>
      <c r="F73" s="7">
        <v>8</v>
      </c>
      <c r="G73" s="7">
        <v>14</v>
      </c>
      <c r="H73" s="7">
        <v>30</v>
      </c>
      <c r="I73" s="108">
        <v>580.1</v>
      </c>
      <c r="J73" s="109">
        <f t="shared" si="4"/>
        <v>580.1</v>
      </c>
      <c r="K73" s="110">
        <f t="shared" si="3"/>
        <v>25234.400000000001</v>
      </c>
      <c r="L73" s="110">
        <v>0</v>
      </c>
      <c r="M73" s="111">
        <f t="shared" si="5"/>
        <v>25234.400000000001</v>
      </c>
      <c r="N73" s="62">
        <v>43.5</v>
      </c>
    </row>
    <row r="74" spans="1:14" ht="15" customHeight="1">
      <c r="A74" s="17">
        <v>64</v>
      </c>
      <c r="B74" s="107" t="s">
        <v>406</v>
      </c>
      <c r="C74" s="7">
        <v>1938</v>
      </c>
      <c r="D74" s="7">
        <v>68</v>
      </c>
      <c r="E74" s="108">
        <v>490.8</v>
      </c>
      <c r="F74" s="7">
        <v>8</v>
      </c>
      <c r="G74" s="7">
        <v>13</v>
      </c>
      <c r="H74" s="7">
        <v>24</v>
      </c>
      <c r="I74" s="108">
        <v>490.8</v>
      </c>
      <c r="J74" s="109">
        <f t="shared" si="4"/>
        <v>490.8</v>
      </c>
      <c r="K74" s="110">
        <f t="shared" si="3"/>
        <v>21349.8</v>
      </c>
      <c r="L74" s="110">
        <v>0</v>
      </c>
      <c r="M74" s="111">
        <f t="shared" si="5"/>
        <v>21349.8</v>
      </c>
      <c r="N74" s="62">
        <v>43.5</v>
      </c>
    </row>
    <row r="75" spans="1:14" ht="15" customHeight="1">
      <c r="A75" s="17">
        <v>65</v>
      </c>
      <c r="B75" s="107" t="s">
        <v>330</v>
      </c>
      <c r="C75" s="7">
        <v>1938</v>
      </c>
      <c r="D75" s="7">
        <v>67</v>
      </c>
      <c r="E75" s="108">
        <v>477.2</v>
      </c>
      <c r="F75" s="7">
        <v>8</v>
      </c>
      <c r="G75" s="7">
        <v>13</v>
      </c>
      <c r="H75" s="7">
        <v>32</v>
      </c>
      <c r="I75" s="108">
        <v>477.2</v>
      </c>
      <c r="J75" s="109">
        <f t="shared" si="4"/>
        <v>477.2</v>
      </c>
      <c r="K75" s="110">
        <f t="shared" ref="K75:K106" si="6">J75*N75</f>
        <v>20758.2</v>
      </c>
      <c r="L75" s="110">
        <v>0</v>
      </c>
      <c r="M75" s="111">
        <f t="shared" si="5"/>
        <v>20758.2</v>
      </c>
      <c r="N75" s="62">
        <v>43.5</v>
      </c>
    </row>
    <row r="76" spans="1:14" ht="15" customHeight="1">
      <c r="A76" s="17">
        <v>66</v>
      </c>
      <c r="B76" s="107" t="s">
        <v>49</v>
      </c>
      <c r="C76" s="7">
        <v>1938</v>
      </c>
      <c r="D76" s="7">
        <v>65</v>
      </c>
      <c r="E76" s="108">
        <v>597</v>
      </c>
      <c r="F76" s="7">
        <v>8</v>
      </c>
      <c r="G76" s="7">
        <v>15</v>
      </c>
      <c r="H76" s="7">
        <v>38</v>
      </c>
      <c r="I76" s="108">
        <v>597</v>
      </c>
      <c r="J76" s="109">
        <f t="shared" si="4"/>
        <v>597</v>
      </c>
      <c r="K76" s="110">
        <f t="shared" si="6"/>
        <v>25969.5</v>
      </c>
      <c r="L76" s="110">
        <v>0</v>
      </c>
      <c r="M76" s="111">
        <f t="shared" si="5"/>
        <v>25969.5</v>
      </c>
      <c r="N76" s="62">
        <v>43.5</v>
      </c>
    </row>
    <row r="77" spans="1:14" ht="15" customHeight="1">
      <c r="A77" s="17">
        <v>67</v>
      </c>
      <c r="B77" s="8" t="s">
        <v>401</v>
      </c>
      <c r="C77" s="7">
        <v>1938</v>
      </c>
      <c r="D77" s="7">
        <v>64</v>
      </c>
      <c r="E77" s="108">
        <v>679.5</v>
      </c>
      <c r="F77" s="7">
        <v>8</v>
      </c>
      <c r="G77" s="7">
        <v>19</v>
      </c>
      <c r="H77" s="7">
        <v>36</v>
      </c>
      <c r="I77" s="108">
        <v>679.5</v>
      </c>
      <c r="J77" s="109">
        <f t="shared" si="4"/>
        <v>679.5</v>
      </c>
      <c r="K77" s="110">
        <f t="shared" si="6"/>
        <v>29558.3</v>
      </c>
      <c r="L77" s="110">
        <v>0</v>
      </c>
      <c r="M77" s="111">
        <f t="shared" si="5"/>
        <v>29558.3</v>
      </c>
      <c r="N77" s="62">
        <v>43.5</v>
      </c>
    </row>
    <row r="78" spans="1:14" ht="15" customHeight="1">
      <c r="A78" s="17">
        <v>68</v>
      </c>
      <c r="B78" s="107" t="s">
        <v>407</v>
      </c>
      <c r="C78" s="7">
        <v>1938</v>
      </c>
      <c r="D78" s="7">
        <v>62</v>
      </c>
      <c r="E78" s="108">
        <v>483.7</v>
      </c>
      <c r="F78" s="7">
        <v>8</v>
      </c>
      <c r="G78" s="7">
        <v>11</v>
      </c>
      <c r="H78" s="7">
        <v>31</v>
      </c>
      <c r="I78" s="108">
        <v>483.7</v>
      </c>
      <c r="J78" s="109">
        <f t="shared" si="4"/>
        <v>483.7</v>
      </c>
      <c r="K78" s="110">
        <f t="shared" si="6"/>
        <v>21041</v>
      </c>
      <c r="L78" s="110">
        <v>0</v>
      </c>
      <c r="M78" s="111">
        <f t="shared" si="5"/>
        <v>21041</v>
      </c>
      <c r="N78" s="62">
        <v>43.5</v>
      </c>
    </row>
    <row r="79" spans="1:14" ht="15" customHeight="1">
      <c r="A79" s="17">
        <v>69</v>
      </c>
      <c r="B79" s="107" t="s">
        <v>50</v>
      </c>
      <c r="C79" s="7">
        <v>1938</v>
      </c>
      <c r="D79" s="7">
        <v>61</v>
      </c>
      <c r="E79" s="108">
        <v>419.9</v>
      </c>
      <c r="F79" s="7">
        <v>8</v>
      </c>
      <c r="G79" s="7">
        <v>11</v>
      </c>
      <c r="H79" s="7">
        <v>32</v>
      </c>
      <c r="I79" s="108">
        <v>419.9</v>
      </c>
      <c r="J79" s="109">
        <f t="shared" si="4"/>
        <v>419.9</v>
      </c>
      <c r="K79" s="110">
        <f t="shared" si="6"/>
        <v>18265.7</v>
      </c>
      <c r="L79" s="110">
        <v>0</v>
      </c>
      <c r="M79" s="111">
        <f t="shared" si="5"/>
        <v>18265.7</v>
      </c>
      <c r="N79" s="62">
        <v>43.5</v>
      </c>
    </row>
    <row r="80" spans="1:14" ht="15" customHeight="1">
      <c r="A80" s="17">
        <v>70</v>
      </c>
      <c r="B80" s="107" t="s">
        <v>51</v>
      </c>
      <c r="C80" s="7">
        <v>1938</v>
      </c>
      <c r="D80" s="7">
        <v>60</v>
      </c>
      <c r="E80" s="108">
        <v>543.70000000000005</v>
      </c>
      <c r="F80" s="7">
        <v>8</v>
      </c>
      <c r="G80" s="7">
        <v>20</v>
      </c>
      <c r="H80" s="7">
        <v>39</v>
      </c>
      <c r="I80" s="108">
        <v>543.70000000000005</v>
      </c>
      <c r="J80" s="109">
        <f t="shared" si="4"/>
        <v>543.70000000000005</v>
      </c>
      <c r="K80" s="110">
        <f t="shared" si="6"/>
        <v>23651</v>
      </c>
      <c r="L80" s="110">
        <v>0</v>
      </c>
      <c r="M80" s="111">
        <f t="shared" si="5"/>
        <v>23651</v>
      </c>
      <c r="N80" s="62">
        <v>43.5</v>
      </c>
    </row>
    <row r="81" spans="1:14" ht="15" customHeight="1">
      <c r="A81" s="17">
        <v>71</v>
      </c>
      <c r="B81" s="107" t="s">
        <v>52</v>
      </c>
      <c r="C81" s="7">
        <v>1938</v>
      </c>
      <c r="D81" s="7">
        <v>49</v>
      </c>
      <c r="E81" s="108">
        <v>605</v>
      </c>
      <c r="F81" s="7">
        <v>8</v>
      </c>
      <c r="G81" s="7">
        <v>16</v>
      </c>
      <c r="H81" s="7">
        <v>30</v>
      </c>
      <c r="I81" s="108">
        <v>605</v>
      </c>
      <c r="J81" s="109">
        <f t="shared" si="4"/>
        <v>605</v>
      </c>
      <c r="K81" s="110">
        <f t="shared" si="6"/>
        <v>26317.5</v>
      </c>
      <c r="L81" s="110">
        <v>0</v>
      </c>
      <c r="M81" s="111">
        <f t="shared" si="5"/>
        <v>26317.5</v>
      </c>
      <c r="N81" s="62">
        <v>43.5</v>
      </c>
    </row>
    <row r="82" spans="1:14" ht="15" customHeight="1">
      <c r="A82" s="17">
        <v>72</v>
      </c>
      <c r="B82" s="107" t="s">
        <v>53</v>
      </c>
      <c r="C82" s="7">
        <v>1938</v>
      </c>
      <c r="D82" s="7">
        <v>46</v>
      </c>
      <c r="E82" s="108">
        <v>608.6</v>
      </c>
      <c r="F82" s="7">
        <v>8</v>
      </c>
      <c r="G82" s="7">
        <v>14</v>
      </c>
      <c r="H82" s="7">
        <v>29</v>
      </c>
      <c r="I82" s="108">
        <v>608.6</v>
      </c>
      <c r="J82" s="109">
        <f t="shared" si="4"/>
        <v>608.6</v>
      </c>
      <c r="K82" s="110">
        <f t="shared" si="6"/>
        <v>26474.1</v>
      </c>
      <c r="L82" s="110">
        <v>0</v>
      </c>
      <c r="M82" s="111">
        <f t="shared" si="5"/>
        <v>26474.1</v>
      </c>
      <c r="N82" s="62">
        <v>43.5</v>
      </c>
    </row>
    <row r="83" spans="1:14" ht="15" customHeight="1">
      <c r="A83" s="17">
        <v>73</v>
      </c>
      <c r="B83" s="107" t="s">
        <v>54</v>
      </c>
      <c r="C83" s="7">
        <v>1939</v>
      </c>
      <c r="D83" s="7">
        <v>65</v>
      </c>
      <c r="E83" s="108">
        <v>592.70000000000005</v>
      </c>
      <c r="F83" s="7">
        <v>8</v>
      </c>
      <c r="G83" s="7">
        <v>17</v>
      </c>
      <c r="H83" s="7">
        <v>36</v>
      </c>
      <c r="I83" s="108">
        <v>592.70000000000005</v>
      </c>
      <c r="J83" s="109">
        <f t="shared" si="4"/>
        <v>592.70000000000005</v>
      </c>
      <c r="K83" s="110">
        <f t="shared" si="6"/>
        <v>25782.5</v>
      </c>
      <c r="L83" s="110">
        <v>0</v>
      </c>
      <c r="M83" s="111">
        <f t="shared" si="5"/>
        <v>25782.5</v>
      </c>
      <c r="N83" s="62">
        <v>43.5</v>
      </c>
    </row>
    <row r="84" spans="1:14" ht="15" customHeight="1">
      <c r="A84" s="17">
        <v>74</v>
      </c>
      <c r="B84" s="107" t="s">
        <v>55</v>
      </c>
      <c r="C84" s="7">
        <v>1939</v>
      </c>
      <c r="D84" s="7">
        <v>64</v>
      </c>
      <c r="E84" s="108">
        <v>580.9</v>
      </c>
      <c r="F84" s="7">
        <v>8</v>
      </c>
      <c r="G84" s="7">
        <v>16</v>
      </c>
      <c r="H84" s="7">
        <v>37</v>
      </c>
      <c r="I84" s="108">
        <v>580.9</v>
      </c>
      <c r="J84" s="109">
        <f t="shared" si="4"/>
        <v>580.9</v>
      </c>
      <c r="K84" s="110">
        <f t="shared" si="6"/>
        <v>25269.200000000001</v>
      </c>
      <c r="L84" s="110">
        <v>0</v>
      </c>
      <c r="M84" s="111">
        <f t="shared" si="5"/>
        <v>25269.200000000001</v>
      </c>
      <c r="N84" s="62">
        <v>43.5</v>
      </c>
    </row>
    <row r="85" spans="1:14" ht="15" customHeight="1">
      <c r="A85" s="17">
        <v>75</v>
      </c>
      <c r="B85" s="107" t="s">
        <v>56</v>
      </c>
      <c r="C85" s="7">
        <v>1939</v>
      </c>
      <c r="D85" s="7">
        <v>63</v>
      </c>
      <c r="E85" s="108">
        <v>566.5</v>
      </c>
      <c r="F85" s="7">
        <v>7</v>
      </c>
      <c r="G85" s="7">
        <v>20</v>
      </c>
      <c r="H85" s="7">
        <v>48</v>
      </c>
      <c r="I85" s="108">
        <v>566.5</v>
      </c>
      <c r="J85" s="109">
        <f t="shared" si="4"/>
        <v>566.5</v>
      </c>
      <c r="K85" s="110">
        <f t="shared" si="6"/>
        <v>24642.799999999999</v>
      </c>
      <c r="L85" s="110">
        <v>0</v>
      </c>
      <c r="M85" s="111">
        <f t="shared" si="5"/>
        <v>24642.799999999999</v>
      </c>
      <c r="N85" s="62">
        <v>43.5</v>
      </c>
    </row>
    <row r="86" spans="1:14" ht="15" customHeight="1">
      <c r="A86" s="17">
        <v>76</v>
      </c>
      <c r="B86" s="107" t="s">
        <v>57</v>
      </c>
      <c r="C86" s="7">
        <v>1939</v>
      </c>
      <c r="D86" s="7">
        <v>61</v>
      </c>
      <c r="E86" s="108">
        <v>587.9</v>
      </c>
      <c r="F86" s="7">
        <v>8</v>
      </c>
      <c r="G86" s="7">
        <v>22</v>
      </c>
      <c r="H86" s="7">
        <v>35</v>
      </c>
      <c r="I86" s="108">
        <v>587.9</v>
      </c>
      <c r="J86" s="109">
        <f t="shared" si="4"/>
        <v>587.9</v>
      </c>
      <c r="K86" s="110">
        <f t="shared" si="6"/>
        <v>25573.7</v>
      </c>
      <c r="L86" s="110">
        <v>0</v>
      </c>
      <c r="M86" s="111">
        <f t="shared" si="5"/>
        <v>25573.7</v>
      </c>
      <c r="N86" s="62">
        <v>43.5</v>
      </c>
    </row>
    <row r="87" spans="1:14" ht="15" customHeight="1">
      <c r="A87" s="17">
        <v>77</v>
      </c>
      <c r="B87" s="107" t="s">
        <v>58</v>
      </c>
      <c r="C87" s="7">
        <v>1939</v>
      </c>
      <c r="D87" s="7">
        <v>60</v>
      </c>
      <c r="E87" s="108">
        <v>571.29999999999995</v>
      </c>
      <c r="F87" s="7">
        <v>8</v>
      </c>
      <c r="G87" s="7">
        <v>13</v>
      </c>
      <c r="H87" s="7">
        <v>31</v>
      </c>
      <c r="I87" s="108">
        <v>571.29999999999995</v>
      </c>
      <c r="J87" s="109">
        <f t="shared" si="4"/>
        <v>571.29999999999995</v>
      </c>
      <c r="K87" s="110">
        <f t="shared" si="6"/>
        <v>24851.599999999999</v>
      </c>
      <c r="L87" s="110">
        <v>0</v>
      </c>
      <c r="M87" s="111">
        <f t="shared" si="5"/>
        <v>24851.599999999999</v>
      </c>
      <c r="N87" s="62">
        <v>43.5</v>
      </c>
    </row>
    <row r="88" spans="1:14" ht="15" customHeight="1">
      <c r="A88" s="17">
        <v>78</v>
      </c>
      <c r="B88" s="107" t="s">
        <v>59</v>
      </c>
      <c r="C88" s="7">
        <v>1939</v>
      </c>
      <c r="D88" s="7">
        <v>60</v>
      </c>
      <c r="E88" s="108">
        <v>593.20000000000005</v>
      </c>
      <c r="F88" s="7">
        <v>8</v>
      </c>
      <c r="G88" s="7">
        <v>12</v>
      </c>
      <c r="H88" s="7">
        <v>35</v>
      </c>
      <c r="I88" s="108">
        <v>593.20000000000005</v>
      </c>
      <c r="J88" s="109">
        <f t="shared" si="4"/>
        <v>593.20000000000005</v>
      </c>
      <c r="K88" s="110">
        <f t="shared" si="6"/>
        <v>25804.2</v>
      </c>
      <c r="L88" s="110">
        <v>0</v>
      </c>
      <c r="M88" s="111">
        <f t="shared" si="5"/>
        <v>25804.2</v>
      </c>
      <c r="N88" s="62">
        <v>43.5</v>
      </c>
    </row>
    <row r="89" spans="1:14" ht="15" customHeight="1">
      <c r="A89" s="17">
        <v>79</v>
      </c>
      <c r="B89" s="107" t="s">
        <v>60</v>
      </c>
      <c r="C89" s="7">
        <v>1939</v>
      </c>
      <c r="D89" s="7">
        <v>54</v>
      </c>
      <c r="E89" s="108">
        <v>574.1</v>
      </c>
      <c r="F89" s="7">
        <v>8</v>
      </c>
      <c r="G89" s="7">
        <v>19</v>
      </c>
      <c r="H89" s="7">
        <v>37</v>
      </c>
      <c r="I89" s="108">
        <v>574.1</v>
      </c>
      <c r="J89" s="109">
        <f t="shared" si="4"/>
        <v>574.1</v>
      </c>
      <c r="K89" s="110">
        <f t="shared" si="6"/>
        <v>24973.4</v>
      </c>
      <c r="L89" s="110">
        <v>0</v>
      </c>
      <c r="M89" s="111">
        <f t="shared" si="5"/>
        <v>24973.4</v>
      </c>
      <c r="N89" s="62">
        <v>43.5</v>
      </c>
    </row>
    <row r="90" spans="1:14" ht="15" customHeight="1">
      <c r="A90" s="17">
        <v>80</v>
      </c>
      <c r="B90" s="107" t="s">
        <v>65</v>
      </c>
      <c r="C90" s="7">
        <v>1939</v>
      </c>
      <c r="D90" s="7">
        <v>49</v>
      </c>
      <c r="E90" s="108">
        <v>582.4</v>
      </c>
      <c r="F90" s="7">
        <v>8</v>
      </c>
      <c r="G90" s="7">
        <v>14</v>
      </c>
      <c r="H90" s="7">
        <v>37</v>
      </c>
      <c r="I90" s="108">
        <v>582.4</v>
      </c>
      <c r="J90" s="109">
        <f t="shared" si="4"/>
        <v>582.4</v>
      </c>
      <c r="K90" s="110">
        <f t="shared" si="6"/>
        <v>25334.400000000001</v>
      </c>
      <c r="L90" s="110">
        <v>0</v>
      </c>
      <c r="M90" s="111">
        <f t="shared" si="5"/>
        <v>25334.400000000001</v>
      </c>
      <c r="N90" s="62">
        <v>43.5</v>
      </c>
    </row>
    <row r="91" spans="1:14" ht="15" customHeight="1">
      <c r="A91" s="17">
        <v>81</v>
      </c>
      <c r="B91" s="107" t="s">
        <v>66</v>
      </c>
      <c r="C91" s="7">
        <v>1940</v>
      </c>
      <c r="D91" s="7">
        <v>62</v>
      </c>
      <c r="E91" s="108">
        <v>576.1</v>
      </c>
      <c r="F91" s="7">
        <v>8</v>
      </c>
      <c r="G91" s="7">
        <v>19</v>
      </c>
      <c r="H91" s="7">
        <v>37</v>
      </c>
      <c r="I91" s="108">
        <v>576.1</v>
      </c>
      <c r="J91" s="109">
        <f t="shared" si="4"/>
        <v>576.1</v>
      </c>
      <c r="K91" s="110">
        <f t="shared" si="6"/>
        <v>25060.400000000001</v>
      </c>
      <c r="L91" s="110">
        <v>0</v>
      </c>
      <c r="M91" s="111">
        <f t="shared" si="5"/>
        <v>25060.400000000001</v>
      </c>
      <c r="N91" s="62">
        <v>43.5</v>
      </c>
    </row>
    <row r="92" spans="1:14" ht="15" customHeight="1">
      <c r="A92" s="17">
        <v>82</v>
      </c>
      <c r="B92" s="107" t="s">
        <v>67</v>
      </c>
      <c r="C92" s="7">
        <v>1941</v>
      </c>
      <c r="D92" s="7">
        <v>61</v>
      </c>
      <c r="E92" s="108">
        <v>862.8</v>
      </c>
      <c r="F92" s="7">
        <v>12</v>
      </c>
      <c r="G92" s="7">
        <v>26</v>
      </c>
      <c r="H92" s="7">
        <v>63</v>
      </c>
      <c r="I92" s="108">
        <v>862.8</v>
      </c>
      <c r="J92" s="109">
        <f t="shared" si="4"/>
        <v>862.8</v>
      </c>
      <c r="K92" s="110">
        <f t="shared" si="6"/>
        <v>37531.800000000003</v>
      </c>
      <c r="L92" s="110">
        <v>0</v>
      </c>
      <c r="M92" s="111">
        <f t="shared" si="5"/>
        <v>37531.800000000003</v>
      </c>
      <c r="N92" s="62">
        <v>43.5</v>
      </c>
    </row>
    <row r="93" spans="1:14" ht="15" customHeight="1">
      <c r="A93" s="17">
        <v>83</v>
      </c>
      <c r="B93" s="107" t="s">
        <v>68</v>
      </c>
      <c r="C93" s="7">
        <v>1943</v>
      </c>
      <c r="D93" s="7">
        <v>65</v>
      </c>
      <c r="E93" s="108">
        <v>556.20000000000005</v>
      </c>
      <c r="F93" s="7">
        <v>8</v>
      </c>
      <c r="G93" s="7">
        <v>15</v>
      </c>
      <c r="H93" s="7">
        <v>35</v>
      </c>
      <c r="I93" s="108">
        <v>556.20000000000005</v>
      </c>
      <c r="J93" s="109">
        <f t="shared" si="4"/>
        <v>556.20000000000005</v>
      </c>
      <c r="K93" s="110">
        <f t="shared" si="6"/>
        <v>24194.7</v>
      </c>
      <c r="L93" s="110">
        <v>0</v>
      </c>
      <c r="M93" s="111">
        <f t="shared" si="5"/>
        <v>24194.7</v>
      </c>
      <c r="N93" s="62">
        <v>43.5</v>
      </c>
    </row>
    <row r="94" spans="1:14" ht="15" customHeight="1">
      <c r="A94" s="17">
        <v>84</v>
      </c>
      <c r="B94" s="107" t="s">
        <v>69</v>
      </c>
      <c r="C94" s="7">
        <v>1946</v>
      </c>
      <c r="D94" s="7">
        <v>42</v>
      </c>
      <c r="E94" s="108">
        <v>1008.5</v>
      </c>
      <c r="F94" s="7">
        <v>12</v>
      </c>
      <c r="G94" s="7">
        <v>21</v>
      </c>
      <c r="H94" s="7">
        <v>42</v>
      </c>
      <c r="I94" s="108">
        <v>1008.5</v>
      </c>
      <c r="J94" s="109">
        <f t="shared" si="4"/>
        <v>1008.5</v>
      </c>
      <c r="K94" s="110">
        <f t="shared" si="6"/>
        <v>43869.8</v>
      </c>
      <c r="L94" s="110">
        <v>0</v>
      </c>
      <c r="M94" s="111">
        <f t="shared" si="5"/>
        <v>43869.8</v>
      </c>
      <c r="N94" s="62">
        <v>43.5</v>
      </c>
    </row>
    <row r="95" spans="1:14" ht="15" customHeight="1">
      <c r="A95" s="17">
        <v>85</v>
      </c>
      <c r="B95" s="107" t="s">
        <v>70</v>
      </c>
      <c r="C95" s="7">
        <v>1946</v>
      </c>
      <c r="D95" s="7">
        <v>32</v>
      </c>
      <c r="E95" s="108">
        <v>565.4</v>
      </c>
      <c r="F95" s="7">
        <v>8</v>
      </c>
      <c r="G95" s="7">
        <v>17</v>
      </c>
      <c r="H95" s="7">
        <v>40</v>
      </c>
      <c r="I95" s="108">
        <v>565.4</v>
      </c>
      <c r="J95" s="109">
        <f t="shared" si="4"/>
        <v>565.4</v>
      </c>
      <c r="K95" s="110">
        <f t="shared" si="6"/>
        <v>24594.9</v>
      </c>
      <c r="L95" s="110">
        <v>0</v>
      </c>
      <c r="M95" s="111">
        <f t="shared" si="5"/>
        <v>24594.9</v>
      </c>
      <c r="N95" s="62">
        <v>43.5</v>
      </c>
    </row>
    <row r="96" spans="1:14" ht="15" customHeight="1">
      <c r="A96" s="17">
        <v>86</v>
      </c>
      <c r="B96" s="107" t="s">
        <v>71</v>
      </c>
      <c r="C96" s="7">
        <v>1947</v>
      </c>
      <c r="D96" s="7">
        <v>57</v>
      </c>
      <c r="E96" s="108">
        <v>573.79999999999995</v>
      </c>
      <c r="F96" s="7">
        <v>8</v>
      </c>
      <c r="G96" s="7">
        <v>13</v>
      </c>
      <c r="H96" s="7">
        <v>31</v>
      </c>
      <c r="I96" s="108">
        <v>573.79999999999995</v>
      </c>
      <c r="J96" s="109">
        <f t="shared" si="4"/>
        <v>573.79999999999995</v>
      </c>
      <c r="K96" s="110">
        <f t="shared" si="6"/>
        <v>24960.3</v>
      </c>
      <c r="L96" s="110">
        <v>0</v>
      </c>
      <c r="M96" s="111">
        <f t="shared" si="5"/>
        <v>24960.3</v>
      </c>
      <c r="N96" s="62">
        <v>43.5</v>
      </c>
    </row>
    <row r="97" spans="1:14" ht="15" customHeight="1">
      <c r="A97" s="17">
        <v>87</v>
      </c>
      <c r="B97" s="107" t="s">
        <v>72</v>
      </c>
      <c r="C97" s="7">
        <v>1948</v>
      </c>
      <c r="D97" s="7">
        <v>63</v>
      </c>
      <c r="E97" s="108">
        <v>293</v>
      </c>
      <c r="F97" s="7">
        <v>4</v>
      </c>
      <c r="G97" s="7">
        <v>7</v>
      </c>
      <c r="H97" s="7">
        <v>24</v>
      </c>
      <c r="I97" s="108">
        <v>293</v>
      </c>
      <c r="J97" s="109">
        <f t="shared" si="4"/>
        <v>293</v>
      </c>
      <c r="K97" s="110">
        <f t="shared" si="6"/>
        <v>12745.5</v>
      </c>
      <c r="L97" s="110">
        <v>0</v>
      </c>
      <c r="M97" s="111">
        <f t="shared" si="5"/>
        <v>12745.5</v>
      </c>
      <c r="N97" s="62">
        <v>43.5</v>
      </c>
    </row>
    <row r="98" spans="1:14" ht="15" customHeight="1">
      <c r="A98" s="17">
        <v>88</v>
      </c>
      <c r="B98" s="107" t="s">
        <v>73</v>
      </c>
      <c r="C98" s="7">
        <v>1948</v>
      </c>
      <c r="D98" s="7">
        <v>60</v>
      </c>
      <c r="E98" s="108">
        <v>581.1</v>
      </c>
      <c r="F98" s="7">
        <v>12</v>
      </c>
      <c r="G98" s="7">
        <v>17</v>
      </c>
      <c r="H98" s="7">
        <v>36</v>
      </c>
      <c r="I98" s="108">
        <v>581.1</v>
      </c>
      <c r="J98" s="109">
        <f t="shared" si="4"/>
        <v>581.1</v>
      </c>
      <c r="K98" s="110">
        <f t="shared" si="6"/>
        <v>25277.9</v>
      </c>
      <c r="L98" s="110">
        <v>0</v>
      </c>
      <c r="M98" s="111">
        <f t="shared" si="5"/>
        <v>25277.9</v>
      </c>
      <c r="N98" s="62">
        <v>43.5</v>
      </c>
    </row>
    <row r="99" spans="1:14" ht="15" customHeight="1">
      <c r="A99" s="17">
        <v>89</v>
      </c>
      <c r="B99" s="107" t="s">
        <v>74</v>
      </c>
      <c r="C99" s="7">
        <v>1948</v>
      </c>
      <c r="D99" s="7">
        <v>46</v>
      </c>
      <c r="E99" s="108">
        <v>589.20000000000005</v>
      </c>
      <c r="F99" s="7">
        <v>8</v>
      </c>
      <c r="G99" s="7">
        <v>17</v>
      </c>
      <c r="H99" s="7">
        <v>32</v>
      </c>
      <c r="I99" s="108">
        <v>589.20000000000005</v>
      </c>
      <c r="J99" s="109">
        <f t="shared" si="4"/>
        <v>589.20000000000005</v>
      </c>
      <c r="K99" s="110">
        <f t="shared" si="6"/>
        <v>25630.2</v>
      </c>
      <c r="L99" s="110">
        <v>0</v>
      </c>
      <c r="M99" s="111">
        <f t="shared" si="5"/>
        <v>25630.2</v>
      </c>
      <c r="N99" s="62">
        <v>43.5</v>
      </c>
    </row>
    <row r="100" spans="1:14" ht="15" customHeight="1">
      <c r="A100" s="17">
        <v>90</v>
      </c>
      <c r="B100" s="107" t="s">
        <v>408</v>
      </c>
      <c r="C100" s="7">
        <v>1949</v>
      </c>
      <c r="D100" s="7">
        <v>69</v>
      </c>
      <c r="E100" s="108">
        <v>498.4</v>
      </c>
      <c r="F100" s="7">
        <v>8</v>
      </c>
      <c r="G100" s="7">
        <v>13</v>
      </c>
      <c r="H100" s="7">
        <v>28</v>
      </c>
      <c r="I100" s="108">
        <v>498.4</v>
      </c>
      <c r="J100" s="109">
        <f t="shared" si="4"/>
        <v>498.4</v>
      </c>
      <c r="K100" s="110">
        <f t="shared" si="6"/>
        <v>21680.400000000001</v>
      </c>
      <c r="L100" s="110">
        <v>0</v>
      </c>
      <c r="M100" s="111">
        <f t="shared" si="5"/>
        <v>21680.400000000001</v>
      </c>
      <c r="N100" s="62">
        <v>43.5</v>
      </c>
    </row>
    <row r="101" spans="1:14" ht="15" customHeight="1">
      <c r="A101" s="17">
        <v>91</v>
      </c>
      <c r="B101" s="107" t="s">
        <v>75</v>
      </c>
      <c r="C101" s="7">
        <v>1949</v>
      </c>
      <c r="D101" s="7">
        <v>66</v>
      </c>
      <c r="E101" s="108">
        <v>906.5</v>
      </c>
      <c r="F101" s="7">
        <v>12</v>
      </c>
      <c r="G101" s="7">
        <v>22</v>
      </c>
      <c r="H101" s="7">
        <v>50</v>
      </c>
      <c r="I101" s="108">
        <v>906.5</v>
      </c>
      <c r="J101" s="109">
        <f t="shared" si="4"/>
        <v>906.5</v>
      </c>
      <c r="K101" s="110">
        <f t="shared" si="6"/>
        <v>39432.800000000003</v>
      </c>
      <c r="L101" s="110">
        <v>0</v>
      </c>
      <c r="M101" s="111">
        <f t="shared" si="5"/>
        <v>39432.800000000003</v>
      </c>
      <c r="N101" s="62">
        <v>43.5</v>
      </c>
    </row>
    <row r="102" spans="1:14" ht="15" customHeight="1">
      <c r="A102" s="17">
        <v>92</v>
      </c>
      <c r="B102" s="107" t="s">
        <v>76</v>
      </c>
      <c r="C102" s="7">
        <v>1949</v>
      </c>
      <c r="D102" s="7">
        <v>65</v>
      </c>
      <c r="E102" s="108">
        <v>588.5</v>
      </c>
      <c r="F102" s="7">
        <v>12</v>
      </c>
      <c r="G102" s="7">
        <v>18</v>
      </c>
      <c r="H102" s="7">
        <v>38</v>
      </c>
      <c r="I102" s="108">
        <v>588.5</v>
      </c>
      <c r="J102" s="109">
        <f t="shared" si="4"/>
        <v>588.5</v>
      </c>
      <c r="K102" s="110">
        <f t="shared" si="6"/>
        <v>25599.8</v>
      </c>
      <c r="L102" s="110">
        <v>0</v>
      </c>
      <c r="M102" s="111">
        <f t="shared" si="5"/>
        <v>25599.8</v>
      </c>
      <c r="N102" s="62">
        <v>43.5</v>
      </c>
    </row>
    <row r="103" spans="1:14" ht="15" customHeight="1">
      <c r="A103" s="17">
        <v>93</v>
      </c>
      <c r="B103" s="107" t="s">
        <v>77</v>
      </c>
      <c r="C103" s="7">
        <v>1949</v>
      </c>
      <c r="D103" s="7">
        <v>62</v>
      </c>
      <c r="E103" s="108">
        <v>572.9</v>
      </c>
      <c r="F103" s="7">
        <v>12</v>
      </c>
      <c r="G103" s="7">
        <v>15</v>
      </c>
      <c r="H103" s="7">
        <v>36</v>
      </c>
      <c r="I103" s="108">
        <v>572.9</v>
      </c>
      <c r="J103" s="109">
        <f t="shared" si="4"/>
        <v>572.9</v>
      </c>
      <c r="K103" s="110">
        <f t="shared" si="6"/>
        <v>24921.200000000001</v>
      </c>
      <c r="L103" s="110">
        <v>0</v>
      </c>
      <c r="M103" s="111">
        <f t="shared" si="5"/>
        <v>24921.200000000001</v>
      </c>
      <c r="N103" s="62">
        <v>43.5</v>
      </c>
    </row>
    <row r="104" spans="1:14" ht="15" customHeight="1">
      <c r="A104" s="17">
        <v>94</v>
      </c>
      <c r="B104" s="107" t="s">
        <v>78</v>
      </c>
      <c r="C104" s="7">
        <v>1949</v>
      </c>
      <c r="D104" s="7">
        <v>58</v>
      </c>
      <c r="E104" s="108">
        <v>901.5</v>
      </c>
      <c r="F104" s="7">
        <v>12</v>
      </c>
      <c r="G104" s="7">
        <v>21</v>
      </c>
      <c r="H104" s="7">
        <v>44</v>
      </c>
      <c r="I104" s="108">
        <v>901.5</v>
      </c>
      <c r="J104" s="109">
        <f t="shared" si="4"/>
        <v>901.5</v>
      </c>
      <c r="K104" s="110">
        <f t="shared" si="6"/>
        <v>39215.300000000003</v>
      </c>
      <c r="L104" s="110">
        <v>0</v>
      </c>
      <c r="M104" s="111">
        <f t="shared" si="5"/>
        <v>39215.300000000003</v>
      </c>
      <c r="N104" s="62">
        <v>43.5</v>
      </c>
    </row>
    <row r="105" spans="1:14" ht="15" customHeight="1">
      <c r="A105" s="17">
        <v>95</v>
      </c>
      <c r="B105" s="107" t="s">
        <v>79</v>
      </c>
      <c r="C105" s="7">
        <v>1949</v>
      </c>
      <c r="D105" s="7">
        <v>58</v>
      </c>
      <c r="E105" s="108">
        <v>421</v>
      </c>
      <c r="F105" s="7">
        <v>8</v>
      </c>
      <c r="G105" s="7">
        <v>6</v>
      </c>
      <c r="H105" s="7">
        <v>23</v>
      </c>
      <c r="I105" s="108">
        <v>421</v>
      </c>
      <c r="J105" s="109">
        <f t="shared" si="4"/>
        <v>421</v>
      </c>
      <c r="K105" s="110">
        <f t="shared" si="6"/>
        <v>18313.5</v>
      </c>
      <c r="L105" s="110">
        <v>0</v>
      </c>
      <c r="M105" s="111">
        <f t="shared" si="5"/>
        <v>18313.5</v>
      </c>
      <c r="N105" s="62">
        <v>43.5</v>
      </c>
    </row>
    <row r="106" spans="1:14" ht="15" customHeight="1">
      <c r="A106" s="17">
        <v>96</v>
      </c>
      <c r="B106" s="107" t="s">
        <v>80</v>
      </c>
      <c r="C106" s="7">
        <v>1949</v>
      </c>
      <c r="D106" s="7">
        <v>48</v>
      </c>
      <c r="E106" s="108">
        <v>865.3</v>
      </c>
      <c r="F106" s="7">
        <v>11</v>
      </c>
      <c r="G106" s="7">
        <v>22</v>
      </c>
      <c r="H106" s="7">
        <v>45</v>
      </c>
      <c r="I106" s="108">
        <v>865.3</v>
      </c>
      <c r="J106" s="109">
        <f t="shared" si="4"/>
        <v>865.3</v>
      </c>
      <c r="K106" s="110">
        <f t="shared" si="6"/>
        <v>37640.6</v>
      </c>
      <c r="L106" s="110">
        <v>0</v>
      </c>
      <c r="M106" s="111">
        <f t="shared" si="5"/>
        <v>37640.6</v>
      </c>
      <c r="N106" s="62">
        <v>43.5</v>
      </c>
    </row>
    <row r="107" spans="1:14" ht="15" customHeight="1">
      <c r="A107" s="17">
        <v>97</v>
      </c>
      <c r="B107" s="107" t="s">
        <v>81</v>
      </c>
      <c r="C107" s="7">
        <v>1950</v>
      </c>
      <c r="D107" s="7">
        <v>60</v>
      </c>
      <c r="E107" s="108">
        <v>500.9</v>
      </c>
      <c r="F107" s="7">
        <v>8</v>
      </c>
      <c r="G107" s="7">
        <v>16</v>
      </c>
      <c r="H107" s="7">
        <v>37</v>
      </c>
      <c r="I107" s="108">
        <v>500.9</v>
      </c>
      <c r="J107" s="109">
        <f t="shared" si="4"/>
        <v>500.9</v>
      </c>
      <c r="K107" s="110">
        <f t="shared" ref="K107:K117" si="7">J107*N107</f>
        <v>21789.200000000001</v>
      </c>
      <c r="L107" s="110">
        <v>0</v>
      </c>
      <c r="M107" s="111">
        <f t="shared" si="5"/>
        <v>21789.200000000001</v>
      </c>
      <c r="N107" s="62">
        <v>43.5</v>
      </c>
    </row>
    <row r="108" spans="1:14" ht="15" customHeight="1">
      <c r="A108" s="17">
        <v>98</v>
      </c>
      <c r="B108" s="107" t="s">
        <v>337</v>
      </c>
      <c r="C108" s="7">
        <v>1952</v>
      </c>
      <c r="D108" s="7">
        <v>65</v>
      </c>
      <c r="E108" s="108">
        <v>52.4</v>
      </c>
      <c r="F108" s="7">
        <v>1</v>
      </c>
      <c r="G108" s="7">
        <v>2</v>
      </c>
      <c r="H108" s="7">
        <v>3</v>
      </c>
      <c r="I108" s="108">
        <v>52.4</v>
      </c>
      <c r="J108" s="109">
        <f t="shared" si="4"/>
        <v>52.4</v>
      </c>
      <c r="K108" s="110">
        <f t="shared" si="7"/>
        <v>2279.4</v>
      </c>
      <c r="L108" s="110">
        <v>0</v>
      </c>
      <c r="M108" s="111">
        <f t="shared" si="5"/>
        <v>2279.4</v>
      </c>
      <c r="N108" s="62">
        <v>43.5</v>
      </c>
    </row>
    <row r="109" spans="1:14" ht="15" customHeight="1">
      <c r="A109" s="17">
        <v>99</v>
      </c>
      <c r="B109" s="107" t="s">
        <v>338</v>
      </c>
      <c r="C109" s="7">
        <v>1952</v>
      </c>
      <c r="D109" s="7">
        <v>60</v>
      </c>
      <c r="E109" s="108">
        <v>492.2</v>
      </c>
      <c r="F109" s="7">
        <v>8</v>
      </c>
      <c r="G109" s="7">
        <v>13</v>
      </c>
      <c r="H109" s="7">
        <v>23</v>
      </c>
      <c r="I109" s="108">
        <v>492.2</v>
      </c>
      <c r="J109" s="109">
        <f t="shared" si="4"/>
        <v>492.2</v>
      </c>
      <c r="K109" s="110">
        <f t="shared" si="7"/>
        <v>21410.7</v>
      </c>
      <c r="L109" s="110">
        <v>0</v>
      </c>
      <c r="M109" s="111">
        <f t="shared" si="5"/>
        <v>21410.7</v>
      </c>
      <c r="N109" s="62">
        <v>43.5</v>
      </c>
    </row>
    <row r="110" spans="1:14" ht="15" customHeight="1">
      <c r="A110" s="17">
        <v>100</v>
      </c>
      <c r="B110" s="107" t="s">
        <v>339</v>
      </c>
      <c r="C110" s="7">
        <v>1952</v>
      </c>
      <c r="D110" s="7">
        <v>60</v>
      </c>
      <c r="E110" s="108">
        <v>488.6</v>
      </c>
      <c r="F110" s="7">
        <v>8</v>
      </c>
      <c r="G110" s="7">
        <v>13</v>
      </c>
      <c r="H110" s="7">
        <v>32</v>
      </c>
      <c r="I110" s="108">
        <v>488.6</v>
      </c>
      <c r="J110" s="109">
        <f t="shared" si="4"/>
        <v>488.6</v>
      </c>
      <c r="K110" s="110">
        <f t="shared" si="7"/>
        <v>21254.1</v>
      </c>
      <c r="L110" s="110">
        <v>0</v>
      </c>
      <c r="M110" s="111">
        <f t="shared" si="5"/>
        <v>21254.1</v>
      </c>
      <c r="N110" s="62">
        <v>43.5</v>
      </c>
    </row>
    <row r="111" spans="1:14" ht="15" customHeight="1">
      <c r="A111" s="17">
        <v>101</v>
      </c>
      <c r="B111" s="107" t="s">
        <v>346</v>
      </c>
      <c r="C111" s="7">
        <v>1952</v>
      </c>
      <c r="D111" s="7">
        <v>59</v>
      </c>
      <c r="E111" s="108">
        <v>495.7</v>
      </c>
      <c r="F111" s="7">
        <v>8</v>
      </c>
      <c r="G111" s="7">
        <v>13</v>
      </c>
      <c r="H111" s="7">
        <v>28</v>
      </c>
      <c r="I111" s="108">
        <v>495.7</v>
      </c>
      <c r="J111" s="109">
        <f t="shared" si="4"/>
        <v>495.7</v>
      </c>
      <c r="K111" s="110">
        <f t="shared" si="7"/>
        <v>21563</v>
      </c>
      <c r="L111" s="110">
        <v>0</v>
      </c>
      <c r="M111" s="111">
        <f t="shared" si="5"/>
        <v>21563</v>
      </c>
      <c r="N111" s="62">
        <v>43.5</v>
      </c>
    </row>
    <row r="112" spans="1:14" ht="15" customHeight="1">
      <c r="A112" s="17">
        <v>102</v>
      </c>
      <c r="B112" s="107" t="s">
        <v>347</v>
      </c>
      <c r="C112" s="7">
        <v>1952</v>
      </c>
      <c r="D112" s="7">
        <v>52</v>
      </c>
      <c r="E112" s="108">
        <v>428.3</v>
      </c>
      <c r="F112" s="7">
        <v>8</v>
      </c>
      <c r="G112" s="7">
        <v>12</v>
      </c>
      <c r="H112" s="7">
        <v>31</v>
      </c>
      <c r="I112" s="108">
        <v>428.3</v>
      </c>
      <c r="J112" s="109">
        <f t="shared" si="4"/>
        <v>428.3</v>
      </c>
      <c r="K112" s="110">
        <f t="shared" si="7"/>
        <v>18631.099999999999</v>
      </c>
      <c r="L112" s="110">
        <v>0</v>
      </c>
      <c r="M112" s="111">
        <f t="shared" si="5"/>
        <v>18631.099999999999</v>
      </c>
      <c r="N112" s="62">
        <v>43.5</v>
      </c>
    </row>
    <row r="113" spans="1:14" ht="15" customHeight="1">
      <c r="A113" s="17">
        <v>103</v>
      </c>
      <c r="B113" s="107" t="s">
        <v>348</v>
      </c>
      <c r="C113" s="7">
        <v>1952</v>
      </c>
      <c r="D113" s="7">
        <v>30</v>
      </c>
      <c r="E113" s="108">
        <v>420.4</v>
      </c>
      <c r="F113" s="7">
        <v>8</v>
      </c>
      <c r="G113" s="7">
        <v>13</v>
      </c>
      <c r="H113" s="7">
        <v>25</v>
      </c>
      <c r="I113" s="108">
        <v>420.4</v>
      </c>
      <c r="J113" s="109">
        <f t="shared" si="4"/>
        <v>420.4</v>
      </c>
      <c r="K113" s="110">
        <f t="shared" si="7"/>
        <v>18287.400000000001</v>
      </c>
      <c r="L113" s="110">
        <v>0</v>
      </c>
      <c r="M113" s="111">
        <f t="shared" si="5"/>
        <v>18287.400000000001</v>
      </c>
      <c r="N113" s="62">
        <v>43.5</v>
      </c>
    </row>
    <row r="114" spans="1:14" ht="15" customHeight="1">
      <c r="A114" s="17">
        <v>104</v>
      </c>
      <c r="B114" s="107" t="s">
        <v>350</v>
      </c>
      <c r="C114" s="7">
        <v>1953</v>
      </c>
      <c r="D114" s="7">
        <v>57</v>
      </c>
      <c r="E114" s="108">
        <v>502.7</v>
      </c>
      <c r="F114" s="7">
        <v>8</v>
      </c>
      <c r="G114" s="7">
        <v>12</v>
      </c>
      <c r="H114" s="7">
        <v>31</v>
      </c>
      <c r="I114" s="108">
        <v>502.7</v>
      </c>
      <c r="J114" s="109">
        <f>I114</f>
        <v>502.7</v>
      </c>
      <c r="K114" s="110">
        <f t="shared" si="7"/>
        <v>21867.5</v>
      </c>
      <c r="L114" s="110">
        <v>0</v>
      </c>
      <c r="M114" s="111">
        <f t="shared" si="5"/>
        <v>21867.5</v>
      </c>
      <c r="N114" s="62">
        <v>43.5</v>
      </c>
    </row>
    <row r="115" spans="1:14" ht="15" customHeight="1">
      <c r="A115" s="17">
        <v>105</v>
      </c>
      <c r="B115" s="107" t="s">
        <v>351</v>
      </c>
      <c r="C115" s="7">
        <v>1953</v>
      </c>
      <c r="D115" s="7">
        <v>57</v>
      </c>
      <c r="E115" s="108">
        <v>517</v>
      </c>
      <c r="F115" s="7">
        <v>8</v>
      </c>
      <c r="G115" s="7">
        <v>13</v>
      </c>
      <c r="H115" s="7">
        <v>39</v>
      </c>
      <c r="I115" s="108">
        <v>517</v>
      </c>
      <c r="J115" s="109">
        <f>I115</f>
        <v>517</v>
      </c>
      <c r="K115" s="110">
        <f t="shared" si="7"/>
        <v>22489.5</v>
      </c>
      <c r="L115" s="110">
        <v>0</v>
      </c>
      <c r="M115" s="111">
        <f>K115-L115</f>
        <v>22489.5</v>
      </c>
      <c r="N115" s="62">
        <v>43.5</v>
      </c>
    </row>
    <row r="116" spans="1:14" ht="15" customHeight="1">
      <c r="A116" s="17">
        <v>106</v>
      </c>
      <c r="B116" s="107" t="s">
        <v>353</v>
      </c>
      <c r="C116" s="7">
        <v>1953</v>
      </c>
      <c r="D116" s="7">
        <v>54</v>
      </c>
      <c r="E116" s="108">
        <v>491.7</v>
      </c>
      <c r="F116" s="7">
        <v>8</v>
      </c>
      <c r="G116" s="7">
        <v>10</v>
      </c>
      <c r="H116" s="7">
        <v>33</v>
      </c>
      <c r="I116" s="108">
        <v>491.7</v>
      </c>
      <c r="J116" s="109">
        <f>I116</f>
        <v>491.7</v>
      </c>
      <c r="K116" s="110">
        <f t="shared" si="7"/>
        <v>21389</v>
      </c>
      <c r="L116" s="110">
        <v>0</v>
      </c>
      <c r="M116" s="111">
        <f>K116-L116</f>
        <v>21389</v>
      </c>
      <c r="N116" s="62">
        <v>43.5</v>
      </c>
    </row>
    <row r="117" spans="1:14" ht="15" customHeight="1">
      <c r="A117" s="17">
        <v>107</v>
      </c>
      <c r="B117" s="107" t="s">
        <v>354</v>
      </c>
      <c r="C117" s="7">
        <v>1953</v>
      </c>
      <c r="D117" s="7">
        <v>52</v>
      </c>
      <c r="E117" s="108">
        <v>65.099999999999994</v>
      </c>
      <c r="F117" s="7">
        <v>2</v>
      </c>
      <c r="G117" s="7">
        <v>2</v>
      </c>
      <c r="H117" s="7">
        <v>3</v>
      </c>
      <c r="I117" s="108">
        <v>65.099999999999994</v>
      </c>
      <c r="J117" s="109">
        <f>I117</f>
        <v>65.099999999999994</v>
      </c>
      <c r="K117" s="110">
        <f t="shared" si="7"/>
        <v>2831.9</v>
      </c>
      <c r="L117" s="110">
        <v>0</v>
      </c>
      <c r="M117" s="111">
        <f>K117-L117</f>
        <v>2831.9</v>
      </c>
      <c r="N117" s="62">
        <v>43.5</v>
      </c>
    </row>
    <row r="118" spans="1:14" ht="15" customHeight="1">
      <c r="A118" s="486" t="s">
        <v>343</v>
      </c>
      <c r="B118" s="487"/>
      <c r="C118" s="487"/>
      <c r="D118" s="488"/>
      <c r="E118" s="112">
        <f t="shared" ref="E118:K118" si="8">SUM(E11:E117)</f>
        <v>59791</v>
      </c>
      <c r="F118" s="113">
        <f t="shared" si="8"/>
        <v>918</v>
      </c>
      <c r="G118" s="113">
        <f t="shared" si="8"/>
        <v>1595</v>
      </c>
      <c r="H118" s="113">
        <f t="shared" si="8"/>
        <v>3553</v>
      </c>
      <c r="I118" s="112">
        <f t="shared" si="8"/>
        <v>59791</v>
      </c>
      <c r="J118" s="112">
        <f t="shared" si="8"/>
        <v>59791</v>
      </c>
      <c r="K118" s="114">
        <f t="shared" si="8"/>
        <v>2600911.2999999998</v>
      </c>
      <c r="L118" s="18">
        <f>SUM(L11:L117)</f>
        <v>0</v>
      </c>
      <c r="M118" s="167">
        <f>K118-L118</f>
        <v>2600911.2999999998</v>
      </c>
      <c r="N118" s="62">
        <v>43.5</v>
      </c>
    </row>
    <row r="119" spans="1:14" ht="15" customHeight="1">
      <c r="A119" s="489" t="s">
        <v>41</v>
      </c>
      <c r="B119" s="489"/>
      <c r="C119" s="489"/>
      <c r="D119" s="489"/>
      <c r="E119" s="489"/>
      <c r="F119" s="489"/>
      <c r="G119" s="489"/>
      <c r="H119" s="489"/>
      <c r="I119" s="489"/>
      <c r="J119" s="489"/>
      <c r="K119" s="490"/>
      <c r="L119" s="490"/>
      <c r="M119" s="490"/>
      <c r="N119" s="490"/>
    </row>
    <row r="120" spans="1:14" ht="15" customHeight="1">
      <c r="A120" s="17">
        <v>108</v>
      </c>
      <c r="B120" s="107" t="s">
        <v>356</v>
      </c>
      <c r="C120" s="7">
        <v>1953</v>
      </c>
      <c r="D120" s="7">
        <v>50</v>
      </c>
      <c r="E120" s="108">
        <v>598.4</v>
      </c>
      <c r="F120" s="7">
        <v>6</v>
      </c>
      <c r="G120" s="7">
        <v>15</v>
      </c>
      <c r="H120" s="7">
        <v>27</v>
      </c>
      <c r="I120" s="108">
        <v>598.4</v>
      </c>
      <c r="J120" s="109">
        <f t="shared" ref="J120:J181" si="9">I120</f>
        <v>598.4</v>
      </c>
      <c r="K120" s="110">
        <f t="shared" ref="K120:K151" si="10">J120*N120</f>
        <v>26030.400000000001</v>
      </c>
      <c r="L120" s="110">
        <v>0</v>
      </c>
      <c r="M120" s="111">
        <f>K120-L120</f>
        <v>26030.400000000001</v>
      </c>
      <c r="N120" s="62">
        <v>43.5</v>
      </c>
    </row>
    <row r="121" spans="1:14" ht="15" customHeight="1">
      <c r="A121" s="17">
        <v>109</v>
      </c>
      <c r="B121" s="107" t="s">
        <v>64</v>
      </c>
      <c r="C121" s="7">
        <v>1953</v>
      </c>
      <c r="D121" s="7">
        <v>46</v>
      </c>
      <c r="E121" s="108">
        <v>503</v>
      </c>
      <c r="F121" s="7">
        <v>8</v>
      </c>
      <c r="G121" s="7">
        <v>14</v>
      </c>
      <c r="H121" s="7">
        <v>28</v>
      </c>
      <c r="I121" s="108">
        <v>503</v>
      </c>
      <c r="J121" s="109">
        <f t="shared" si="9"/>
        <v>503</v>
      </c>
      <c r="K121" s="110">
        <f t="shared" si="10"/>
        <v>21880.5</v>
      </c>
      <c r="L121" s="110">
        <v>0</v>
      </c>
      <c r="M121" s="111">
        <f t="shared" ref="M121:M126" si="11">K121</f>
        <v>21880.5</v>
      </c>
      <c r="N121" s="62">
        <v>43.5</v>
      </c>
    </row>
    <row r="122" spans="1:14" ht="15" customHeight="1">
      <c r="A122" s="17">
        <v>110</v>
      </c>
      <c r="B122" s="107" t="s">
        <v>357</v>
      </c>
      <c r="C122" s="7">
        <v>1953</v>
      </c>
      <c r="D122" s="7">
        <v>45</v>
      </c>
      <c r="E122" s="108">
        <v>515.6</v>
      </c>
      <c r="F122" s="7">
        <v>8</v>
      </c>
      <c r="G122" s="7">
        <v>9</v>
      </c>
      <c r="H122" s="7">
        <v>30</v>
      </c>
      <c r="I122" s="108">
        <v>515.6</v>
      </c>
      <c r="J122" s="109">
        <f t="shared" si="9"/>
        <v>515.6</v>
      </c>
      <c r="K122" s="110">
        <f t="shared" si="10"/>
        <v>22428.6</v>
      </c>
      <c r="L122" s="110">
        <v>0</v>
      </c>
      <c r="M122" s="111">
        <f t="shared" si="11"/>
        <v>22428.6</v>
      </c>
      <c r="N122" s="62">
        <v>43.5</v>
      </c>
    </row>
    <row r="123" spans="1:14" ht="15" customHeight="1">
      <c r="A123" s="17">
        <v>111</v>
      </c>
      <c r="B123" s="107" t="s">
        <v>358</v>
      </c>
      <c r="C123" s="7">
        <v>1953</v>
      </c>
      <c r="D123" s="7">
        <v>24</v>
      </c>
      <c r="E123" s="108">
        <v>498.4</v>
      </c>
      <c r="F123" s="7">
        <v>8</v>
      </c>
      <c r="G123" s="7">
        <v>14</v>
      </c>
      <c r="H123" s="7">
        <v>34</v>
      </c>
      <c r="I123" s="108">
        <v>498.4</v>
      </c>
      <c r="J123" s="109">
        <f t="shared" si="9"/>
        <v>498.4</v>
      </c>
      <c r="K123" s="110">
        <f t="shared" si="10"/>
        <v>21680.400000000001</v>
      </c>
      <c r="L123" s="110">
        <v>0</v>
      </c>
      <c r="M123" s="111">
        <f t="shared" si="11"/>
        <v>21680.400000000001</v>
      </c>
      <c r="N123" s="62">
        <v>43.5</v>
      </c>
    </row>
    <row r="124" spans="1:14" ht="15" customHeight="1">
      <c r="A124" s="17">
        <v>112</v>
      </c>
      <c r="B124" s="107" t="s">
        <v>359</v>
      </c>
      <c r="C124" s="7">
        <v>1954</v>
      </c>
      <c r="D124" s="7">
        <v>67</v>
      </c>
      <c r="E124" s="108">
        <v>355.2</v>
      </c>
      <c r="F124" s="7">
        <v>8</v>
      </c>
      <c r="G124" s="7">
        <v>9</v>
      </c>
      <c r="H124" s="7">
        <v>18</v>
      </c>
      <c r="I124" s="108">
        <v>355.2</v>
      </c>
      <c r="J124" s="109">
        <f t="shared" si="9"/>
        <v>355.2</v>
      </c>
      <c r="K124" s="110">
        <f t="shared" si="10"/>
        <v>15451.2</v>
      </c>
      <c r="L124" s="110">
        <v>0</v>
      </c>
      <c r="M124" s="111">
        <f t="shared" si="11"/>
        <v>15451.2</v>
      </c>
      <c r="N124" s="62">
        <v>43.5</v>
      </c>
    </row>
    <row r="125" spans="1:14" ht="15" customHeight="1">
      <c r="A125" s="17">
        <v>113</v>
      </c>
      <c r="B125" s="107" t="s">
        <v>360</v>
      </c>
      <c r="C125" s="7">
        <v>1954</v>
      </c>
      <c r="D125" s="7">
        <v>66</v>
      </c>
      <c r="E125" s="108">
        <v>528.20000000000005</v>
      </c>
      <c r="F125" s="7">
        <v>12</v>
      </c>
      <c r="G125" s="7">
        <v>15</v>
      </c>
      <c r="H125" s="7">
        <v>25</v>
      </c>
      <c r="I125" s="108">
        <v>528.20000000000005</v>
      </c>
      <c r="J125" s="109">
        <f t="shared" si="9"/>
        <v>528.20000000000005</v>
      </c>
      <c r="K125" s="110">
        <f t="shared" si="10"/>
        <v>22976.7</v>
      </c>
      <c r="L125" s="110">
        <v>0</v>
      </c>
      <c r="M125" s="111">
        <f t="shared" si="11"/>
        <v>22976.7</v>
      </c>
      <c r="N125" s="62">
        <v>43.5</v>
      </c>
    </row>
    <row r="126" spans="1:14" ht="15" customHeight="1">
      <c r="A126" s="17">
        <v>114</v>
      </c>
      <c r="B126" s="107" t="s">
        <v>361</v>
      </c>
      <c r="C126" s="7">
        <v>1954</v>
      </c>
      <c r="D126" s="7">
        <v>66</v>
      </c>
      <c r="E126" s="108">
        <v>103.8</v>
      </c>
      <c r="F126" s="7">
        <v>2</v>
      </c>
      <c r="G126" s="7">
        <v>1</v>
      </c>
      <c r="H126" s="7">
        <v>2</v>
      </c>
      <c r="I126" s="108">
        <v>103.8</v>
      </c>
      <c r="J126" s="109">
        <f t="shared" si="9"/>
        <v>103.8</v>
      </c>
      <c r="K126" s="110">
        <f t="shared" si="10"/>
        <v>4515.3</v>
      </c>
      <c r="L126" s="110">
        <v>0</v>
      </c>
      <c r="M126" s="111">
        <f t="shared" si="11"/>
        <v>4515.3</v>
      </c>
      <c r="N126" s="62">
        <v>43.5</v>
      </c>
    </row>
    <row r="127" spans="1:14" ht="15" customHeight="1">
      <c r="A127" s="17">
        <v>115</v>
      </c>
      <c r="B127" s="107" t="s">
        <v>362</v>
      </c>
      <c r="C127" s="7">
        <v>1954</v>
      </c>
      <c r="D127" s="7">
        <v>64</v>
      </c>
      <c r="E127" s="108">
        <v>357.9</v>
      </c>
      <c r="F127" s="7">
        <v>8</v>
      </c>
      <c r="G127" s="7">
        <v>10</v>
      </c>
      <c r="H127" s="7">
        <v>25</v>
      </c>
      <c r="I127" s="108">
        <v>357.9</v>
      </c>
      <c r="J127" s="109">
        <f t="shared" si="9"/>
        <v>357.9</v>
      </c>
      <c r="K127" s="110">
        <f t="shared" si="10"/>
        <v>15568.7</v>
      </c>
      <c r="L127" s="110">
        <v>0</v>
      </c>
      <c r="M127" s="111">
        <f>K127-L127</f>
        <v>15568.7</v>
      </c>
      <c r="N127" s="62">
        <v>43.5</v>
      </c>
    </row>
    <row r="128" spans="1:14" ht="15" customHeight="1">
      <c r="A128" s="17">
        <v>116</v>
      </c>
      <c r="B128" s="107" t="s">
        <v>363</v>
      </c>
      <c r="C128" s="7">
        <v>1954</v>
      </c>
      <c r="D128" s="7">
        <v>64</v>
      </c>
      <c r="E128" s="108">
        <v>360</v>
      </c>
      <c r="F128" s="7">
        <v>8</v>
      </c>
      <c r="G128" s="7">
        <v>9</v>
      </c>
      <c r="H128" s="7">
        <v>19</v>
      </c>
      <c r="I128" s="108">
        <v>360</v>
      </c>
      <c r="J128" s="109">
        <f t="shared" si="9"/>
        <v>360</v>
      </c>
      <c r="K128" s="110">
        <f t="shared" si="10"/>
        <v>15660</v>
      </c>
      <c r="L128" s="110">
        <v>0</v>
      </c>
      <c r="M128" s="111">
        <f>K128-L128</f>
        <v>15660</v>
      </c>
      <c r="N128" s="62">
        <v>43.5</v>
      </c>
    </row>
    <row r="129" spans="1:14" ht="15" customHeight="1">
      <c r="A129" s="17">
        <v>117</v>
      </c>
      <c r="B129" s="107" t="s">
        <v>364</v>
      </c>
      <c r="C129" s="7">
        <v>1954</v>
      </c>
      <c r="D129" s="7">
        <v>64</v>
      </c>
      <c r="E129" s="108">
        <v>179.2</v>
      </c>
      <c r="F129" s="7">
        <v>4</v>
      </c>
      <c r="G129" s="7">
        <v>4</v>
      </c>
      <c r="H129" s="7">
        <v>11</v>
      </c>
      <c r="I129" s="108">
        <v>179.2</v>
      </c>
      <c r="J129" s="109">
        <f t="shared" si="9"/>
        <v>179.2</v>
      </c>
      <c r="K129" s="110">
        <f t="shared" si="10"/>
        <v>7795.2</v>
      </c>
      <c r="L129" s="110">
        <v>0</v>
      </c>
      <c r="M129" s="111">
        <f t="shared" ref="M129:M192" si="12">K129-L129</f>
        <v>7795.2</v>
      </c>
      <c r="N129" s="62">
        <v>43.5</v>
      </c>
    </row>
    <row r="130" spans="1:14" ht="15" customHeight="1">
      <c r="A130" s="17">
        <v>118</v>
      </c>
      <c r="B130" s="107" t="s">
        <v>365</v>
      </c>
      <c r="C130" s="7">
        <v>1954</v>
      </c>
      <c r="D130" s="7">
        <v>63</v>
      </c>
      <c r="E130" s="108">
        <v>170.3</v>
      </c>
      <c r="F130" s="7">
        <v>4</v>
      </c>
      <c r="G130" s="7">
        <v>4</v>
      </c>
      <c r="H130" s="7">
        <v>15</v>
      </c>
      <c r="I130" s="108">
        <v>170.3</v>
      </c>
      <c r="J130" s="109">
        <f t="shared" si="9"/>
        <v>170.3</v>
      </c>
      <c r="K130" s="110">
        <f t="shared" si="10"/>
        <v>7408.1</v>
      </c>
      <c r="L130" s="110">
        <v>0</v>
      </c>
      <c r="M130" s="111">
        <f t="shared" si="12"/>
        <v>7408.1</v>
      </c>
      <c r="N130" s="62">
        <v>43.5</v>
      </c>
    </row>
    <row r="131" spans="1:14" ht="15" customHeight="1">
      <c r="A131" s="17">
        <v>119</v>
      </c>
      <c r="B131" s="107" t="s">
        <v>97</v>
      </c>
      <c r="C131" s="7">
        <v>1954</v>
      </c>
      <c r="D131" s="7">
        <v>63</v>
      </c>
      <c r="E131" s="108">
        <v>348.4</v>
      </c>
      <c r="F131" s="7">
        <v>8</v>
      </c>
      <c r="G131" s="7">
        <v>8</v>
      </c>
      <c r="H131" s="7">
        <v>24</v>
      </c>
      <c r="I131" s="108">
        <v>348.4</v>
      </c>
      <c r="J131" s="109">
        <f t="shared" si="9"/>
        <v>348.4</v>
      </c>
      <c r="K131" s="110">
        <f t="shared" si="10"/>
        <v>15155.4</v>
      </c>
      <c r="L131" s="110">
        <v>0</v>
      </c>
      <c r="M131" s="111">
        <f t="shared" si="12"/>
        <v>15155.4</v>
      </c>
      <c r="N131" s="62">
        <v>43.5</v>
      </c>
    </row>
    <row r="132" spans="1:14" ht="15" customHeight="1">
      <c r="A132" s="17">
        <v>120</v>
      </c>
      <c r="B132" s="107" t="s">
        <v>98</v>
      </c>
      <c r="C132" s="7">
        <v>1954</v>
      </c>
      <c r="D132" s="7">
        <v>62</v>
      </c>
      <c r="E132" s="108">
        <v>347.6</v>
      </c>
      <c r="F132" s="7">
        <v>8</v>
      </c>
      <c r="G132" s="7">
        <v>11</v>
      </c>
      <c r="H132" s="7">
        <v>31</v>
      </c>
      <c r="I132" s="108">
        <v>347.6</v>
      </c>
      <c r="J132" s="109">
        <f t="shared" si="9"/>
        <v>347.6</v>
      </c>
      <c r="K132" s="110">
        <f t="shared" si="10"/>
        <v>15120.6</v>
      </c>
      <c r="L132" s="110">
        <v>0</v>
      </c>
      <c r="M132" s="111">
        <f t="shared" si="12"/>
        <v>15120.6</v>
      </c>
      <c r="N132" s="62">
        <v>43.5</v>
      </c>
    </row>
    <row r="133" spans="1:14" ht="15" customHeight="1">
      <c r="A133" s="17">
        <v>121</v>
      </c>
      <c r="B133" s="107" t="s">
        <v>99</v>
      </c>
      <c r="C133" s="7">
        <v>1954</v>
      </c>
      <c r="D133" s="7">
        <v>59</v>
      </c>
      <c r="E133" s="108">
        <v>179.4</v>
      </c>
      <c r="F133" s="7">
        <v>4</v>
      </c>
      <c r="G133" s="7">
        <v>6</v>
      </c>
      <c r="H133" s="7">
        <v>8</v>
      </c>
      <c r="I133" s="108">
        <v>179.4</v>
      </c>
      <c r="J133" s="109">
        <f t="shared" si="9"/>
        <v>179.4</v>
      </c>
      <c r="K133" s="110">
        <f t="shared" si="10"/>
        <v>7803.9</v>
      </c>
      <c r="L133" s="110">
        <v>0</v>
      </c>
      <c r="M133" s="111">
        <f t="shared" si="12"/>
        <v>7803.9</v>
      </c>
      <c r="N133" s="62">
        <v>43.5</v>
      </c>
    </row>
    <row r="134" spans="1:14" ht="15" customHeight="1">
      <c r="A134" s="17">
        <v>122</v>
      </c>
      <c r="B134" s="107" t="s">
        <v>100</v>
      </c>
      <c r="C134" s="7">
        <v>1954</v>
      </c>
      <c r="D134" s="7">
        <v>57</v>
      </c>
      <c r="E134" s="108">
        <v>528.70000000000005</v>
      </c>
      <c r="F134" s="7">
        <v>12</v>
      </c>
      <c r="G134" s="7">
        <v>16</v>
      </c>
      <c r="H134" s="7">
        <v>34</v>
      </c>
      <c r="I134" s="108">
        <v>528.70000000000005</v>
      </c>
      <c r="J134" s="109">
        <f t="shared" si="9"/>
        <v>528.70000000000005</v>
      </c>
      <c r="K134" s="110">
        <f t="shared" si="10"/>
        <v>22998.5</v>
      </c>
      <c r="L134" s="110">
        <v>0</v>
      </c>
      <c r="M134" s="111">
        <f t="shared" si="12"/>
        <v>22998.5</v>
      </c>
      <c r="N134" s="62">
        <v>43.5</v>
      </c>
    </row>
    <row r="135" spans="1:14" ht="15" customHeight="1">
      <c r="A135" s="17">
        <v>123</v>
      </c>
      <c r="B135" s="107" t="s">
        <v>101</v>
      </c>
      <c r="C135" s="7">
        <v>1954</v>
      </c>
      <c r="D135" s="7">
        <v>55</v>
      </c>
      <c r="E135" s="108">
        <v>504.1</v>
      </c>
      <c r="F135" s="7">
        <v>8</v>
      </c>
      <c r="G135" s="7">
        <v>13</v>
      </c>
      <c r="H135" s="7">
        <v>32</v>
      </c>
      <c r="I135" s="108">
        <v>504.1</v>
      </c>
      <c r="J135" s="109">
        <f t="shared" si="9"/>
        <v>504.1</v>
      </c>
      <c r="K135" s="110">
        <f t="shared" si="10"/>
        <v>21928.400000000001</v>
      </c>
      <c r="L135" s="110">
        <v>0</v>
      </c>
      <c r="M135" s="111">
        <f t="shared" si="12"/>
        <v>21928.400000000001</v>
      </c>
      <c r="N135" s="62">
        <v>43.5</v>
      </c>
    </row>
    <row r="136" spans="1:14" ht="15" customHeight="1">
      <c r="A136" s="17">
        <v>124</v>
      </c>
      <c r="B136" s="107" t="s">
        <v>102</v>
      </c>
      <c r="C136" s="7">
        <v>1954</v>
      </c>
      <c r="D136" s="7">
        <v>49</v>
      </c>
      <c r="E136" s="108">
        <v>516.9</v>
      </c>
      <c r="F136" s="7">
        <v>8</v>
      </c>
      <c r="G136" s="7">
        <v>13</v>
      </c>
      <c r="H136" s="7">
        <v>26</v>
      </c>
      <c r="I136" s="108">
        <v>516.9</v>
      </c>
      <c r="J136" s="109">
        <f t="shared" si="9"/>
        <v>516.9</v>
      </c>
      <c r="K136" s="110">
        <f t="shared" si="10"/>
        <v>22485.200000000001</v>
      </c>
      <c r="L136" s="110">
        <v>0</v>
      </c>
      <c r="M136" s="111">
        <f t="shared" si="12"/>
        <v>22485.200000000001</v>
      </c>
      <c r="N136" s="62">
        <v>43.5</v>
      </c>
    </row>
    <row r="137" spans="1:14" ht="15" customHeight="1">
      <c r="A137" s="17">
        <v>125</v>
      </c>
      <c r="B137" s="107" t="s">
        <v>103</v>
      </c>
      <c r="C137" s="7">
        <v>1954</v>
      </c>
      <c r="D137" s="7">
        <v>49</v>
      </c>
      <c r="E137" s="108">
        <v>594.5</v>
      </c>
      <c r="F137" s="7">
        <v>4</v>
      </c>
      <c r="G137" s="7">
        <v>17</v>
      </c>
      <c r="H137" s="7">
        <v>34</v>
      </c>
      <c r="I137" s="108">
        <v>594.5</v>
      </c>
      <c r="J137" s="109">
        <f t="shared" si="9"/>
        <v>594.5</v>
      </c>
      <c r="K137" s="110">
        <f t="shared" si="10"/>
        <v>25860.799999999999</v>
      </c>
      <c r="L137" s="110">
        <v>0</v>
      </c>
      <c r="M137" s="111">
        <f t="shared" si="12"/>
        <v>25860.799999999999</v>
      </c>
      <c r="N137" s="62">
        <v>43.5</v>
      </c>
    </row>
    <row r="138" spans="1:14" ht="15" customHeight="1">
      <c r="A138" s="17">
        <v>126</v>
      </c>
      <c r="B138" s="107" t="s">
        <v>104</v>
      </c>
      <c r="C138" s="7">
        <v>1954</v>
      </c>
      <c r="D138" s="7">
        <v>49</v>
      </c>
      <c r="E138" s="108">
        <v>408.7</v>
      </c>
      <c r="F138" s="7">
        <v>8</v>
      </c>
      <c r="G138" s="7">
        <v>6</v>
      </c>
      <c r="H138" s="7">
        <v>16</v>
      </c>
      <c r="I138" s="108">
        <v>408.7</v>
      </c>
      <c r="J138" s="109">
        <f t="shared" si="9"/>
        <v>408.7</v>
      </c>
      <c r="K138" s="110">
        <f t="shared" si="10"/>
        <v>17778.5</v>
      </c>
      <c r="L138" s="110">
        <v>0</v>
      </c>
      <c r="M138" s="111">
        <f t="shared" si="12"/>
        <v>17778.5</v>
      </c>
      <c r="N138" s="62">
        <v>43.5</v>
      </c>
    </row>
    <row r="139" spans="1:14" ht="15" customHeight="1">
      <c r="A139" s="17">
        <v>127</v>
      </c>
      <c r="B139" s="107" t="s">
        <v>105</v>
      </c>
      <c r="C139" s="7">
        <v>1954</v>
      </c>
      <c r="D139" s="7">
        <v>43</v>
      </c>
      <c r="E139" s="108">
        <v>515.6</v>
      </c>
      <c r="F139" s="7">
        <v>8</v>
      </c>
      <c r="G139" s="7">
        <v>15</v>
      </c>
      <c r="H139" s="7">
        <v>48</v>
      </c>
      <c r="I139" s="108">
        <v>515.6</v>
      </c>
      <c r="J139" s="109">
        <f t="shared" si="9"/>
        <v>515.6</v>
      </c>
      <c r="K139" s="110">
        <f t="shared" si="10"/>
        <v>22428.6</v>
      </c>
      <c r="L139" s="110">
        <v>0</v>
      </c>
      <c r="M139" s="111">
        <f t="shared" si="12"/>
        <v>22428.6</v>
      </c>
      <c r="N139" s="62">
        <v>43.5</v>
      </c>
    </row>
    <row r="140" spans="1:14" ht="15" customHeight="1">
      <c r="A140" s="17">
        <v>128</v>
      </c>
      <c r="B140" s="107" t="s">
        <v>106</v>
      </c>
      <c r="C140" s="7">
        <v>1955</v>
      </c>
      <c r="D140" s="7">
        <v>70</v>
      </c>
      <c r="E140" s="108">
        <v>106.2</v>
      </c>
      <c r="F140" s="7">
        <v>2</v>
      </c>
      <c r="G140" s="7">
        <v>3</v>
      </c>
      <c r="H140" s="7">
        <v>9</v>
      </c>
      <c r="I140" s="108">
        <v>106.2</v>
      </c>
      <c r="J140" s="109">
        <f t="shared" si="9"/>
        <v>106.2</v>
      </c>
      <c r="K140" s="110">
        <f t="shared" si="10"/>
        <v>4619.7</v>
      </c>
      <c r="L140" s="110">
        <v>0</v>
      </c>
      <c r="M140" s="111">
        <f t="shared" si="12"/>
        <v>4619.7</v>
      </c>
      <c r="N140" s="62">
        <v>43.5</v>
      </c>
    </row>
    <row r="141" spans="1:14" ht="15" customHeight="1">
      <c r="A141" s="17">
        <v>129</v>
      </c>
      <c r="B141" s="107" t="s">
        <v>107</v>
      </c>
      <c r="C141" s="7">
        <v>1955</v>
      </c>
      <c r="D141" s="7">
        <v>68</v>
      </c>
      <c r="E141" s="108">
        <v>356.6</v>
      </c>
      <c r="F141" s="7">
        <v>8</v>
      </c>
      <c r="G141" s="7">
        <v>9</v>
      </c>
      <c r="H141" s="7">
        <v>26</v>
      </c>
      <c r="I141" s="108">
        <v>356.6</v>
      </c>
      <c r="J141" s="109">
        <f t="shared" si="9"/>
        <v>356.6</v>
      </c>
      <c r="K141" s="110">
        <f t="shared" si="10"/>
        <v>15512.1</v>
      </c>
      <c r="L141" s="110">
        <v>0</v>
      </c>
      <c r="M141" s="111">
        <f t="shared" si="12"/>
        <v>15512.1</v>
      </c>
      <c r="N141" s="62">
        <v>43.5</v>
      </c>
    </row>
    <row r="142" spans="1:14" ht="15" customHeight="1">
      <c r="A142" s="17">
        <v>130</v>
      </c>
      <c r="B142" s="107" t="s">
        <v>108</v>
      </c>
      <c r="C142" s="7">
        <v>1955</v>
      </c>
      <c r="D142" s="7">
        <v>65</v>
      </c>
      <c r="E142" s="108">
        <v>353</v>
      </c>
      <c r="F142" s="7">
        <v>8</v>
      </c>
      <c r="G142" s="7">
        <v>9</v>
      </c>
      <c r="H142" s="7">
        <v>19</v>
      </c>
      <c r="I142" s="108">
        <v>353</v>
      </c>
      <c r="J142" s="109">
        <f t="shared" si="9"/>
        <v>353</v>
      </c>
      <c r="K142" s="110">
        <f t="shared" si="10"/>
        <v>15355.5</v>
      </c>
      <c r="L142" s="110">
        <v>0</v>
      </c>
      <c r="M142" s="111">
        <f t="shared" si="12"/>
        <v>15355.5</v>
      </c>
      <c r="N142" s="62">
        <v>43.5</v>
      </c>
    </row>
    <row r="143" spans="1:14" ht="15" customHeight="1">
      <c r="A143" s="17">
        <v>131</v>
      </c>
      <c r="B143" s="107" t="s">
        <v>109</v>
      </c>
      <c r="C143" s="7">
        <v>1955</v>
      </c>
      <c r="D143" s="7">
        <v>65</v>
      </c>
      <c r="E143" s="108">
        <v>172.5</v>
      </c>
      <c r="F143" s="7">
        <v>4</v>
      </c>
      <c r="G143" s="7">
        <v>3</v>
      </c>
      <c r="H143" s="7">
        <v>12</v>
      </c>
      <c r="I143" s="108">
        <v>172.5</v>
      </c>
      <c r="J143" s="109">
        <f t="shared" si="9"/>
        <v>172.5</v>
      </c>
      <c r="K143" s="110">
        <f t="shared" si="10"/>
        <v>7503.8</v>
      </c>
      <c r="L143" s="110">
        <v>0</v>
      </c>
      <c r="M143" s="111">
        <f t="shared" si="12"/>
        <v>7503.8</v>
      </c>
      <c r="N143" s="62">
        <v>43.5</v>
      </c>
    </row>
    <row r="144" spans="1:14" ht="15" customHeight="1">
      <c r="A144" s="17">
        <v>132</v>
      </c>
      <c r="B144" s="107" t="s">
        <v>110</v>
      </c>
      <c r="C144" s="7">
        <v>1955</v>
      </c>
      <c r="D144" s="7">
        <v>65</v>
      </c>
      <c r="E144" s="108">
        <v>104.6</v>
      </c>
      <c r="F144" s="7">
        <v>2</v>
      </c>
      <c r="G144" s="7">
        <v>2</v>
      </c>
      <c r="H144" s="7">
        <v>5</v>
      </c>
      <c r="I144" s="108">
        <v>104.6</v>
      </c>
      <c r="J144" s="109">
        <f t="shared" si="9"/>
        <v>104.6</v>
      </c>
      <c r="K144" s="110">
        <f t="shared" si="10"/>
        <v>4550.1000000000004</v>
      </c>
      <c r="L144" s="110">
        <v>0</v>
      </c>
      <c r="M144" s="111">
        <f t="shared" si="12"/>
        <v>4550.1000000000004</v>
      </c>
      <c r="N144" s="62">
        <v>43.5</v>
      </c>
    </row>
    <row r="145" spans="1:14" ht="15" customHeight="1">
      <c r="A145" s="17">
        <v>133</v>
      </c>
      <c r="B145" s="107" t="s">
        <v>111</v>
      </c>
      <c r="C145" s="7">
        <v>1955</v>
      </c>
      <c r="D145" s="7">
        <v>64</v>
      </c>
      <c r="E145" s="108">
        <v>347.2</v>
      </c>
      <c r="F145" s="7">
        <v>8</v>
      </c>
      <c r="G145" s="7">
        <v>9</v>
      </c>
      <c r="H145" s="7">
        <v>26</v>
      </c>
      <c r="I145" s="108">
        <v>347.2</v>
      </c>
      <c r="J145" s="109">
        <f t="shared" si="9"/>
        <v>347.2</v>
      </c>
      <c r="K145" s="110">
        <f t="shared" si="10"/>
        <v>15103.2</v>
      </c>
      <c r="L145" s="110">
        <v>0</v>
      </c>
      <c r="M145" s="111">
        <f t="shared" si="12"/>
        <v>15103.2</v>
      </c>
      <c r="N145" s="62">
        <v>43.5</v>
      </c>
    </row>
    <row r="146" spans="1:14" ht="15" customHeight="1">
      <c r="A146" s="17">
        <v>134</v>
      </c>
      <c r="B146" s="107" t="s">
        <v>112</v>
      </c>
      <c r="C146" s="7">
        <v>1955</v>
      </c>
      <c r="D146" s="7">
        <v>63</v>
      </c>
      <c r="E146" s="108">
        <v>358.9</v>
      </c>
      <c r="F146" s="7">
        <v>8</v>
      </c>
      <c r="G146" s="7">
        <v>9</v>
      </c>
      <c r="H146" s="7">
        <v>20</v>
      </c>
      <c r="I146" s="108">
        <v>358.9</v>
      </c>
      <c r="J146" s="109">
        <f t="shared" si="9"/>
        <v>358.9</v>
      </c>
      <c r="K146" s="110">
        <f t="shared" si="10"/>
        <v>15612.2</v>
      </c>
      <c r="L146" s="110">
        <v>0</v>
      </c>
      <c r="M146" s="111">
        <f t="shared" si="12"/>
        <v>15612.2</v>
      </c>
      <c r="N146" s="62">
        <v>43.5</v>
      </c>
    </row>
    <row r="147" spans="1:14" ht="15" customHeight="1">
      <c r="A147" s="17">
        <v>135</v>
      </c>
      <c r="B147" s="107" t="s">
        <v>113</v>
      </c>
      <c r="C147" s="7">
        <v>1955</v>
      </c>
      <c r="D147" s="7">
        <v>63</v>
      </c>
      <c r="E147" s="108">
        <v>347.6</v>
      </c>
      <c r="F147" s="7">
        <v>8</v>
      </c>
      <c r="G147" s="7">
        <v>9</v>
      </c>
      <c r="H147" s="7">
        <v>24</v>
      </c>
      <c r="I147" s="108">
        <v>347.6</v>
      </c>
      <c r="J147" s="109">
        <f t="shared" si="9"/>
        <v>347.6</v>
      </c>
      <c r="K147" s="110">
        <f t="shared" si="10"/>
        <v>15120.6</v>
      </c>
      <c r="L147" s="110">
        <v>0</v>
      </c>
      <c r="M147" s="111">
        <f t="shared" si="12"/>
        <v>15120.6</v>
      </c>
      <c r="N147" s="62">
        <v>43.5</v>
      </c>
    </row>
    <row r="148" spans="1:14" ht="15" customHeight="1">
      <c r="A148" s="17">
        <v>136</v>
      </c>
      <c r="B148" s="107" t="s">
        <v>114</v>
      </c>
      <c r="C148" s="7">
        <v>1955</v>
      </c>
      <c r="D148" s="7">
        <v>63</v>
      </c>
      <c r="E148" s="108">
        <v>349.6</v>
      </c>
      <c r="F148" s="7">
        <v>8</v>
      </c>
      <c r="G148" s="7">
        <v>2</v>
      </c>
      <c r="H148" s="7">
        <v>3</v>
      </c>
      <c r="I148" s="108">
        <v>349.6</v>
      </c>
      <c r="J148" s="109">
        <f t="shared" si="9"/>
        <v>349.6</v>
      </c>
      <c r="K148" s="110">
        <f t="shared" si="10"/>
        <v>15207.6</v>
      </c>
      <c r="L148" s="110">
        <v>0</v>
      </c>
      <c r="M148" s="111">
        <f t="shared" si="12"/>
        <v>15207.6</v>
      </c>
      <c r="N148" s="62">
        <v>43.5</v>
      </c>
    </row>
    <row r="149" spans="1:14" ht="15" customHeight="1">
      <c r="A149" s="17">
        <v>137</v>
      </c>
      <c r="B149" s="107" t="s">
        <v>115</v>
      </c>
      <c r="C149" s="7">
        <v>1955</v>
      </c>
      <c r="D149" s="7">
        <v>63</v>
      </c>
      <c r="E149" s="108">
        <v>356.6</v>
      </c>
      <c r="F149" s="7">
        <v>8</v>
      </c>
      <c r="G149" s="7">
        <v>10</v>
      </c>
      <c r="H149" s="7">
        <v>23</v>
      </c>
      <c r="I149" s="108">
        <v>356.6</v>
      </c>
      <c r="J149" s="109">
        <f t="shared" si="9"/>
        <v>356.6</v>
      </c>
      <c r="K149" s="110">
        <f t="shared" si="10"/>
        <v>15512.1</v>
      </c>
      <c r="L149" s="110">
        <v>0</v>
      </c>
      <c r="M149" s="111">
        <f t="shared" si="12"/>
        <v>15512.1</v>
      </c>
      <c r="N149" s="62">
        <v>43.5</v>
      </c>
    </row>
    <row r="150" spans="1:14" ht="15" customHeight="1">
      <c r="A150" s="17">
        <v>138</v>
      </c>
      <c r="B150" s="107" t="s">
        <v>116</v>
      </c>
      <c r="C150" s="7">
        <v>1955</v>
      </c>
      <c r="D150" s="7">
        <v>62</v>
      </c>
      <c r="E150" s="108">
        <v>354.4</v>
      </c>
      <c r="F150" s="7">
        <v>8</v>
      </c>
      <c r="G150" s="7">
        <v>12</v>
      </c>
      <c r="H150" s="7">
        <v>21</v>
      </c>
      <c r="I150" s="108">
        <v>354.4</v>
      </c>
      <c r="J150" s="109">
        <f t="shared" si="9"/>
        <v>354.4</v>
      </c>
      <c r="K150" s="110">
        <f t="shared" si="10"/>
        <v>15416.4</v>
      </c>
      <c r="L150" s="110">
        <v>0</v>
      </c>
      <c r="M150" s="111">
        <f t="shared" si="12"/>
        <v>15416.4</v>
      </c>
      <c r="N150" s="62">
        <v>43.5</v>
      </c>
    </row>
    <row r="151" spans="1:14" ht="15" customHeight="1">
      <c r="A151" s="17">
        <v>139</v>
      </c>
      <c r="B151" s="107" t="s">
        <v>117</v>
      </c>
      <c r="C151" s="7">
        <v>1955</v>
      </c>
      <c r="D151" s="7">
        <v>62</v>
      </c>
      <c r="E151" s="108">
        <v>353.2</v>
      </c>
      <c r="F151" s="7">
        <v>8</v>
      </c>
      <c r="G151" s="7">
        <v>13</v>
      </c>
      <c r="H151" s="7">
        <v>29</v>
      </c>
      <c r="I151" s="108">
        <v>353.2</v>
      </c>
      <c r="J151" s="109">
        <f t="shared" si="9"/>
        <v>353.2</v>
      </c>
      <c r="K151" s="110">
        <f t="shared" si="10"/>
        <v>15364.2</v>
      </c>
      <c r="L151" s="110">
        <v>0</v>
      </c>
      <c r="M151" s="111">
        <f t="shared" si="12"/>
        <v>15364.2</v>
      </c>
      <c r="N151" s="62">
        <v>43.5</v>
      </c>
    </row>
    <row r="152" spans="1:14" ht="15" customHeight="1">
      <c r="A152" s="17">
        <v>140</v>
      </c>
      <c r="B152" s="107" t="s">
        <v>118</v>
      </c>
      <c r="C152" s="7">
        <v>1955</v>
      </c>
      <c r="D152" s="7">
        <v>62</v>
      </c>
      <c r="E152" s="108">
        <v>435.5</v>
      </c>
      <c r="F152" s="7">
        <v>8</v>
      </c>
      <c r="G152" s="7">
        <v>12</v>
      </c>
      <c r="H152" s="7">
        <v>31</v>
      </c>
      <c r="I152" s="108">
        <v>435.5</v>
      </c>
      <c r="J152" s="109">
        <f t="shared" si="9"/>
        <v>435.5</v>
      </c>
      <c r="K152" s="110">
        <f t="shared" ref="K152:K183" si="13">J152*N152</f>
        <v>18944.3</v>
      </c>
      <c r="L152" s="110">
        <v>0</v>
      </c>
      <c r="M152" s="111">
        <f t="shared" si="12"/>
        <v>18944.3</v>
      </c>
      <c r="N152" s="62">
        <v>43.5</v>
      </c>
    </row>
    <row r="153" spans="1:14" ht="15" customHeight="1">
      <c r="A153" s="17">
        <v>141</v>
      </c>
      <c r="B153" s="107" t="s">
        <v>119</v>
      </c>
      <c r="C153" s="7">
        <v>1955</v>
      </c>
      <c r="D153" s="7">
        <v>62</v>
      </c>
      <c r="E153" s="108">
        <v>339.6</v>
      </c>
      <c r="F153" s="7">
        <v>8</v>
      </c>
      <c r="G153" s="7">
        <v>11</v>
      </c>
      <c r="H153" s="7">
        <v>24</v>
      </c>
      <c r="I153" s="108">
        <v>339.6</v>
      </c>
      <c r="J153" s="109">
        <f t="shared" si="9"/>
        <v>339.6</v>
      </c>
      <c r="K153" s="110">
        <f t="shared" si="13"/>
        <v>14772.6</v>
      </c>
      <c r="L153" s="110">
        <v>0</v>
      </c>
      <c r="M153" s="111">
        <f t="shared" si="12"/>
        <v>14772.6</v>
      </c>
      <c r="N153" s="62">
        <v>43.5</v>
      </c>
    </row>
    <row r="154" spans="1:14" ht="15" customHeight="1">
      <c r="A154" s="17">
        <v>142</v>
      </c>
      <c r="B154" s="107" t="s">
        <v>120</v>
      </c>
      <c r="C154" s="7">
        <v>1955</v>
      </c>
      <c r="D154" s="7">
        <v>62</v>
      </c>
      <c r="E154" s="108">
        <v>348.7</v>
      </c>
      <c r="F154" s="7">
        <v>8</v>
      </c>
      <c r="G154" s="7">
        <v>14</v>
      </c>
      <c r="H154" s="7">
        <v>28</v>
      </c>
      <c r="I154" s="108">
        <v>348.7</v>
      </c>
      <c r="J154" s="109">
        <f t="shared" si="9"/>
        <v>348.7</v>
      </c>
      <c r="K154" s="110">
        <f t="shared" si="13"/>
        <v>15168.5</v>
      </c>
      <c r="L154" s="110">
        <v>0</v>
      </c>
      <c r="M154" s="111">
        <f t="shared" si="12"/>
        <v>15168.5</v>
      </c>
      <c r="N154" s="62">
        <v>43.5</v>
      </c>
    </row>
    <row r="155" spans="1:14" ht="15" customHeight="1">
      <c r="A155" s="17">
        <v>143</v>
      </c>
      <c r="B155" s="107" t="s">
        <v>121</v>
      </c>
      <c r="C155" s="7">
        <v>1955</v>
      </c>
      <c r="D155" s="7">
        <v>62</v>
      </c>
      <c r="E155" s="108">
        <v>441</v>
      </c>
      <c r="F155" s="7">
        <v>8</v>
      </c>
      <c r="G155" s="7">
        <v>10</v>
      </c>
      <c r="H155" s="7">
        <v>26</v>
      </c>
      <c r="I155" s="108">
        <v>441</v>
      </c>
      <c r="J155" s="109">
        <f t="shared" si="9"/>
        <v>441</v>
      </c>
      <c r="K155" s="110">
        <f t="shared" si="13"/>
        <v>19183.5</v>
      </c>
      <c r="L155" s="110">
        <v>0</v>
      </c>
      <c r="M155" s="111">
        <f t="shared" si="12"/>
        <v>19183.5</v>
      </c>
      <c r="N155" s="62">
        <v>43.5</v>
      </c>
    </row>
    <row r="156" spans="1:14" ht="15" customHeight="1">
      <c r="A156" s="17">
        <v>144</v>
      </c>
      <c r="B156" s="107" t="s">
        <v>122</v>
      </c>
      <c r="C156" s="7">
        <v>1955</v>
      </c>
      <c r="D156" s="7">
        <v>62</v>
      </c>
      <c r="E156" s="108">
        <v>429.9</v>
      </c>
      <c r="F156" s="7">
        <v>8</v>
      </c>
      <c r="G156" s="7">
        <v>11</v>
      </c>
      <c r="H156" s="7">
        <v>19</v>
      </c>
      <c r="I156" s="108">
        <v>429.9</v>
      </c>
      <c r="J156" s="109">
        <f t="shared" si="9"/>
        <v>429.9</v>
      </c>
      <c r="K156" s="110">
        <f t="shared" si="13"/>
        <v>18700.7</v>
      </c>
      <c r="L156" s="110">
        <v>0</v>
      </c>
      <c r="M156" s="111">
        <f t="shared" si="12"/>
        <v>18700.7</v>
      </c>
      <c r="N156" s="62">
        <v>43.5</v>
      </c>
    </row>
    <row r="157" spans="1:14" ht="15" customHeight="1">
      <c r="A157" s="17">
        <v>145</v>
      </c>
      <c r="B157" s="107" t="s">
        <v>123</v>
      </c>
      <c r="C157" s="7">
        <v>1955</v>
      </c>
      <c r="D157" s="7">
        <v>61</v>
      </c>
      <c r="E157" s="108">
        <v>344.8</v>
      </c>
      <c r="F157" s="7">
        <v>8</v>
      </c>
      <c r="G157" s="7">
        <v>12</v>
      </c>
      <c r="H157" s="7">
        <v>29</v>
      </c>
      <c r="I157" s="108">
        <v>344.8</v>
      </c>
      <c r="J157" s="109">
        <f t="shared" si="9"/>
        <v>344.8</v>
      </c>
      <c r="K157" s="110">
        <f t="shared" si="13"/>
        <v>14998.8</v>
      </c>
      <c r="L157" s="110">
        <v>0</v>
      </c>
      <c r="M157" s="111">
        <f t="shared" si="12"/>
        <v>14998.8</v>
      </c>
      <c r="N157" s="62">
        <v>43.5</v>
      </c>
    </row>
    <row r="158" spans="1:14" ht="15" customHeight="1">
      <c r="A158" s="17">
        <v>146</v>
      </c>
      <c r="B158" s="107" t="s">
        <v>124</v>
      </c>
      <c r="C158" s="7">
        <v>1955</v>
      </c>
      <c r="D158" s="7">
        <v>61</v>
      </c>
      <c r="E158" s="108">
        <v>338.1</v>
      </c>
      <c r="F158" s="7">
        <v>8</v>
      </c>
      <c r="G158" s="7">
        <v>15</v>
      </c>
      <c r="H158" s="7">
        <v>23</v>
      </c>
      <c r="I158" s="108">
        <v>338.1</v>
      </c>
      <c r="J158" s="109">
        <f t="shared" si="9"/>
        <v>338.1</v>
      </c>
      <c r="K158" s="110">
        <f t="shared" si="13"/>
        <v>14707.4</v>
      </c>
      <c r="L158" s="110">
        <v>0</v>
      </c>
      <c r="M158" s="111">
        <f t="shared" si="12"/>
        <v>14707.4</v>
      </c>
      <c r="N158" s="62">
        <v>43.5</v>
      </c>
    </row>
    <row r="159" spans="1:14" ht="15" customHeight="1">
      <c r="A159" s="17">
        <v>147</v>
      </c>
      <c r="B159" s="107" t="s">
        <v>125</v>
      </c>
      <c r="C159" s="7">
        <v>1955</v>
      </c>
      <c r="D159" s="7">
        <v>61</v>
      </c>
      <c r="E159" s="108">
        <v>419.8</v>
      </c>
      <c r="F159" s="7">
        <v>8</v>
      </c>
      <c r="G159" s="7">
        <v>1</v>
      </c>
      <c r="H159" s="7">
        <v>2</v>
      </c>
      <c r="I159" s="108">
        <v>419.8</v>
      </c>
      <c r="J159" s="109">
        <f t="shared" si="9"/>
        <v>419.8</v>
      </c>
      <c r="K159" s="110">
        <f t="shared" si="13"/>
        <v>18261.3</v>
      </c>
      <c r="L159" s="110">
        <v>0</v>
      </c>
      <c r="M159" s="111">
        <f t="shared" si="12"/>
        <v>18261.3</v>
      </c>
      <c r="N159" s="62">
        <v>43.5</v>
      </c>
    </row>
    <row r="160" spans="1:14" ht="15" customHeight="1">
      <c r="A160" s="17">
        <v>148</v>
      </c>
      <c r="B160" s="107" t="s">
        <v>369</v>
      </c>
      <c r="C160" s="7">
        <v>1955</v>
      </c>
      <c r="D160" s="7">
        <v>61</v>
      </c>
      <c r="E160" s="108">
        <v>439.9</v>
      </c>
      <c r="F160" s="7">
        <v>8</v>
      </c>
      <c r="G160" s="7">
        <v>13</v>
      </c>
      <c r="H160" s="7">
        <v>23</v>
      </c>
      <c r="I160" s="108">
        <v>439.9</v>
      </c>
      <c r="J160" s="109">
        <f t="shared" si="9"/>
        <v>439.9</v>
      </c>
      <c r="K160" s="110">
        <f t="shared" si="13"/>
        <v>19135.7</v>
      </c>
      <c r="L160" s="110">
        <v>0</v>
      </c>
      <c r="M160" s="111">
        <f t="shared" si="12"/>
        <v>19135.7</v>
      </c>
      <c r="N160" s="62">
        <v>43.5</v>
      </c>
    </row>
    <row r="161" spans="1:14" ht="15" customHeight="1">
      <c r="A161" s="17">
        <v>149</v>
      </c>
      <c r="B161" s="107" t="s">
        <v>370</v>
      </c>
      <c r="C161" s="7">
        <v>1955</v>
      </c>
      <c r="D161" s="7">
        <v>61</v>
      </c>
      <c r="E161" s="108">
        <v>439.8</v>
      </c>
      <c r="F161" s="7">
        <v>8</v>
      </c>
      <c r="G161" s="7">
        <v>11</v>
      </c>
      <c r="H161" s="7">
        <v>22</v>
      </c>
      <c r="I161" s="108">
        <v>439.8</v>
      </c>
      <c r="J161" s="109">
        <f t="shared" si="9"/>
        <v>439.8</v>
      </c>
      <c r="K161" s="110">
        <f t="shared" si="13"/>
        <v>19131.3</v>
      </c>
      <c r="L161" s="110">
        <v>0</v>
      </c>
      <c r="M161" s="111">
        <f t="shared" si="12"/>
        <v>19131.3</v>
      </c>
      <c r="N161" s="62">
        <v>43.5</v>
      </c>
    </row>
    <row r="162" spans="1:14" ht="15" customHeight="1">
      <c r="A162" s="17">
        <v>150</v>
      </c>
      <c r="B162" s="107" t="s">
        <v>371</v>
      </c>
      <c r="C162" s="7">
        <v>1955</v>
      </c>
      <c r="D162" s="7">
        <v>60</v>
      </c>
      <c r="E162" s="108">
        <v>351.5</v>
      </c>
      <c r="F162" s="7">
        <v>8</v>
      </c>
      <c r="G162" s="7">
        <v>14</v>
      </c>
      <c r="H162" s="7">
        <v>30</v>
      </c>
      <c r="I162" s="108">
        <v>351.5</v>
      </c>
      <c r="J162" s="109">
        <f t="shared" si="9"/>
        <v>351.5</v>
      </c>
      <c r="K162" s="110">
        <f t="shared" si="13"/>
        <v>15290.3</v>
      </c>
      <c r="L162" s="110">
        <v>0</v>
      </c>
      <c r="M162" s="111">
        <f t="shared" si="12"/>
        <v>15290.3</v>
      </c>
      <c r="N162" s="62">
        <v>43.5</v>
      </c>
    </row>
    <row r="163" spans="1:14" ht="15" customHeight="1">
      <c r="A163" s="17">
        <v>151</v>
      </c>
      <c r="B163" s="107" t="s">
        <v>372</v>
      </c>
      <c r="C163" s="7">
        <v>1955</v>
      </c>
      <c r="D163" s="7">
        <v>60</v>
      </c>
      <c r="E163" s="108">
        <v>354.2</v>
      </c>
      <c r="F163" s="7">
        <v>8</v>
      </c>
      <c r="G163" s="7">
        <v>15</v>
      </c>
      <c r="H163" s="7">
        <v>27</v>
      </c>
      <c r="I163" s="108">
        <v>354.2</v>
      </c>
      <c r="J163" s="109">
        <f t="shared" si="9"/>
        <v>354.2</v>
      </c>
      <c r="K163" s="110">
        <f t="shared" si="13"/>
        <v>15407.7</v>
      </c>
      <c r="L163" s="110">
        <v>0</v>
      </c>
      <c r="M163" s="111">
        <f t="shared" si="12"/>
        <v>15407.7</v>
      </c>
      <c r="N163" s="62">
        <v>43.5</v>
      </c>
    </row>
    <row r="164" spans="1:14" ht="15" customHeight="1">
      <c r="A164" s="17">
        <v>152</v>
      </c>
      <c r="B164" s="107" t="s">
        <v>373</v>
      </c>
      <c r="C164" s="7">
        <v>1955</v>
      </c>
      <c r="D164" s="7">
        <v>60</v>
      </c>
      <c r="E164" s="108">
        <v>429.2</v>
      </c>
      <c r="F164" s="7">
        <v>8</v>
      </c>
      <c r="G164" s="7">
        <v>15</v>
      </c>
      <c r="H164" s="7">
        <v>27</v>
      </c>
      <c r="I164" s="108">
        <v>429.2</v>
      </c>
      <c r="J164" s="109">
        <f t="shared" si="9"/>
        <v>429.2</v>
      </c>
      <c r="K164" s="110">
        <f t="shared" si="13"/>
        <v>18670.2</v>
      </c>
      <c r="L164" s="110">
        <v>0</v>
      </c>
      <c r="M164" s="111">
        <f t="shared" si="12"/>
        <v>18670.2</v>
      </c>
      <c r="N164" s="62">
        <v>43.5</v>
      </c>
    </row>
    <row r="165" spans="1:14" ht="15" customHeight="1">
      <c r="A165" s="17">
        <v>153</v>
      </c>
      <c r="B165" s="107" t="s">
        <v>374</v>
      </c>
      <c r="C165" s="7">
        <v>1955</v>
      </c>
      <c r="D165" s="7">
        <v>59</v>
      </c>
      <c r="E165" s="108">
        <v>358.7</v>
      </c>
      <c r="F165" s="7">
        <v>8</v>
      </c>
      <c r="G165" s="7">
        <v>11</v>
      </c>
      <c r="H165" s="7">
        <v>28</v>
      </c>
      <c r="I165" s="108">
        <v>358.7</v>
      </c>
      <c r="J165" s="109">
        <f t="shared" si="9"/>
        <v>358.7</v>
      </c>
      <c r="K165" s="110">
        <f t="shared" si="13"/>
        <v>15603.5</v>
      </c>
      <c r="L165" s="110">
        <v>0</v>
      </c>
      <c r="M165" s="111">
        <f t="shared" si="12"/>
        <v>15603.5</v>
      </c>
      <c r="N165" s="62">
        <v>43.5</v>
      </c>
    </row>
    <row r="166" spans="1:14" ht="15" customHeight="1">
      <c r="A166" s="17">
        <v>154</v>
      </c>
      <c r="B166" s="107" t="s">
        <v>375</v>
      </c>
      <c r="C166" s="7">
        <v>1955</v>
      </c>
      <c r="D166" s="7">
        <v>59</v>
      </c>
      <c r="E166" s="108">
        <v>358</v>
      </c>
      <c r="F166" s="7">
        <v>8</v>
      </c>
      <c r="G166" s="7">
        <v>12</v>
      </c>
      <c r="H166" s="7">
        <v>26</v>
      </c>
      <c r="I166" s="108">
        <v>358</v>
      </c>
      <c r="J166" s="109">
        <f t="shared" si="9"/>
        <v>358</v>
      </c>
      <c r="K166" s="110">
        <f t="shared" si="13"/>
        <v>15573</v>
      </c>
      <c r="L166" s="110">
        <v>0</v>
      </c>
      <c r="M166" s="111">
        <f t="shared" si="12"/>
        <v>15573</v>
      </c>
      <c r="N166" s="62">
        <v>43.5</v>
      </c>
    </row>
    <row r="167" spans="1:14" ht="15" customHeight="1">
      <c r="A167" s="17">
        <v>155</v>
      </c>
      <c r="B167" s="107" t="s">
        <v>376</v>
      </c>
      <c r="C167" s="7">
        <v>1955</v>
      </c>
      <c r="D167" s="7">
        <v>59</v>
      </c>
      <c r="E167" s="108">
        <v>354.1</v>
      </c>
      <c r="F167" s="7">
        <v>8</v>
      </c>
      <c r="G167" s="7">
        <v>10</v>
      </c>
      <c r="H167" s="7">
        <v>18</v>
      </c>
      <c r="I167" s="108">
        <v>354.1</v>
      </c>
      <c r="J167" s="109">
        <f t="shared" si="9"/>
        <v>354.1</v>
      </c>
      <c r="K167" s="110">
        <f t="shared" si="13"/>
        <v>15403.4</v>
      </c>
      <c r="L167" s="110">
        <v>0</v>
      </c>
      <c r="M167" s="111">
        <f t="shared" si="12"/>
        <v>15403.4</v>
      </c>
      <c r="N167" s="62">
        <v>43.5</v>
      </c>
    </row>
    <row r="168" spans="1:14" ht="15" customHeight="1">
      <c r="A168" s="17">
        <v>156</v>
      </c>
      <c r="B168" s="107" t="s">
        <v>377</v>
      </c>
      <c r="C168" s="7">
        <v>1955</v>
      </c>
      <c r="D168" s="7">
        <v>58</v>
      </c>
      <c r="E168" s="108">
        <v>336.5</v>
      </c>
      <c r="F168" s="7">
        <v>8</v>
      </c>
      <c r="G168" s="7">
        <v>11</v>
      </c>
      <c r="H168" s="7">
        <v>30</v>
      </c>
      <c r="I168" s="108">
        <v>336.5</v>
      </c>
      <c r="J168" s="109">
        <f t="shared" si="9"/>
        <v>336.5</v>
      </c>
      <c r="K168" s="110">
        <f t="shared" si="13"/>
        <v>14637.8</v>
      </c>
      <c r="L168" s="110">
        <v>0</v>
      </c>
      <c r="M168" s="111">
        <f t="shared" si="12"/>
        <v>14637.8</v>
      </c>
      <c r="N168" s="62">
        <v>43.5</v>
      </c>
    </row>
    <row r="169" spans="1:14" ht="15" customHeight="1">
      <c r="A169" s="17">
        <v>157</v>
      </c>
      <c r="B169" s="107" t="s">
        <v>378</v>
      </c>
      <c r="C169" s="7">
        <v>1955</v>
      </c>
      <c r="D169" s="7">
        <v>57</v>
      </c>
      <c r="E169" s="108">
        <v>351.2</v>
      </c>
      <c r="F169" s="7">
        <v>8</v>
      </c>
      <c r="G169" s="7">
        <v>11</v>
      </c>
      <c r="H169" s="7">
        <v>31</v>
      </c>
      <c r="I169" s="108">
        <v>351.2</v>
      </c>
      <c r="J169" s="109">
        <f t="shared" si="9"/>
        <v>351.2</v>
      </c>
      <c r="K169" s="110">
        <f t="shared" si="13"/>
        <v>15277.2</v>
      </c>
      <c r="L169" s="110">
        <v>0</v>
      </c>
      <c r="M169" s="111">
        <f t="shared" si="12"/>
        <v>15277.2</v>
      </c>
      <c r="N169" s="62">
        <v>43.5</v>
      </c>
    </row>
    <row r="170" spans="1:14" ht="15" customHeight="1">
      <c r="A170" s="17">
        <v>158</v>
      </c>
      <c r="B170" s="107" t="s">
        <v>379</v>
      </c>
      <c r="C170" s="7">
        <v>1955</v>
      </c>
      <c r="D170" s="7">
        <v>57</v>
      </c>
      <c r="E170" s="108">
        <v>401.8</v>
      </c>
      <c r="F170" s="7">
        <v>8</v>
      </c>
      <c r="G170" s="7">
        <v>4</v>
      </c>
      <c r="H170" s="7">
        <v>14</v>
      </c>
      <c r="I170" s="108">
        <v>401.8</v>
      </c>
      <c r="J170" s="109">
        <f t="shared" si="9"/>
        <v>401.8</v>
      </c>
      <c r="K170" s="110">
        <f t="shared" si="13"/>
        <v>17478.3</v>
      </c>
      <c r="L170" s="110">
        <v>0</v>
      </c>
      <c r="M170" s="111">
        <f t="shared" si="12"/>
        <v>17478.3</v>
      </c>
      <c r="N170" s="62">
        <v>43.5</v>
      </c>
    </row>
    <row r="171" spans="1:14" ht="15" customHeight="1">
      <c r="A171" s="17">
        <v>159</v>
      </c>
      <c r="B171" s="107" t="s">
        <v>380</v>
      </c>
      <c r="C171" s="7">
        <v>1955</v>
      </c>
      <c r="D171" s="7">
        <v>56</v>
      </c>
      <c r="E171" s="108">
        <v>434</v>
      </c>
      <c r="F171" s="7">
        <v>7</v>
      </c>
      <c r="G171" s="7">
        <v>10</v>
      </c>
      <c r="H171" s="7">
        <v>31</v>
      </c>
      <c r="I171" s="108">
        <v>434</v>
      </c>
      <c r="J171" s="109">
        <f t="shared" si="9"/>
        <v>434</v>
      </c>
      <c r="K171" s="110">
        <f t="shared" si="13"/>
        <v>18879</v>
      </c>
      <c r="L171" s="110">
        <v>0</v>
      </c>
      <c r="M171" s="111">
        <f t="shared" si="12"/>
        <v>18879</v>
      </c>
      <c r="N171" s="62">
        <v>43.5</v>
      </c>
    </row>
    <row r="172" spans="1:14" ht="15" customHeight="1">
      <c r="A172" s="17">
        <v>160</v>
      </c>
      <c r="B172" s="107" t="s">
        <v>381</v>
      </c>
      <c r="C172" s="7">
        <v>1955</v>
      </c>
      <c r="D172" s="7">
        <v>55</v>
      </c>
      <c r="E172" s="108">
        <v>353.4</v>
      </c>
      <c r="F172" s="7">
        <v>8</v>
      </c>
      <c r="G172" s="7">
        <v>8</v>
      </c>
      <c r="H172" s="7">
        <v>15</v>
      </c>
      <c r="I172" s="108">
        <v>353.4</v>
      </c>
      <c r="J172" s="109">
        <f t="shared" si="9"/>
        <v>353.4</v>
      </c>
      <c r="K172" s="110">
        <f t="shared" si="13"/>
        <v>15372.9</v>
      </c>
      <c r="L172" s="110">
        <v>0</v>
      </c>
      <c r="M172" s="111">
        <f t="shared" si="12"/>
        <v>15372.9</v>
      </c>
      <c r="N172" s="62">
        <v>43.5</v>
      </c>
    </row>
    <row r="173" spans="1:14" ht="15" customHeight="1">
      <c r="A173" s="17">
        <v>161</v>
      </c>
      <c r="B173" s="107" t="s">
        <v>391</v>
      </c>
      <c r="C173" s="7">
        <v>1955</v>
      </c>
      <c r="D173" s="7">
        <v>55</v>
      </c>
      <c r="E173" s="108">
        <v>348.6</v>
      </c>
      <c r="F173" s="7">
        <v>8</v>
      </c>
      <c r="G173" s="7">
        <v>12</v>
      </c>
      <c r="H173" s="7">
        <v>32</v>
      </c>
      <c r="I173" s="108">
        <v>348.6</v>
      </c>
      <c r="J173" s="109">
        <f t="shared" si="9"/>
        <v>348.6</v>
      </c>
      <c r="K173" s="110">
        <f t="shared" si="13"/>
        <v>15164.1</v>
      </c>
      <c r="L173" s="110">
        <v>0</v>
      </c>
      <c r="M173" s="111">
        <f t="shared" si="12"/>
        <v>15164.1</v>
      </c>
      <c r="N173" s="62">
        <v>43.5</v>
      </c>
    </row>
    <row r="174" spans="1:14" ht="15" customHeight="1">
      <c r="A174" s="17">
        <v>162</v>
      </c>
      <c r="B174" s="107" t="s">
        <v>393</v>
      </c>
      <c r="C174" s="7">
        <v>1955</v>
      </c>
      <c r="D174" s="7">
        <v>54</v>
      </c>
      <c r="E174" s="108">
        <v>391.9</v>
      </c>
      <c r="F174" s="7">
        <v>8</v>
      </c>
      <c r="G174" s="7">
        <v>9</v>
      </c>
      <c r="H174" s="7">
        <v>23</v>
      </c>
      <c r="I174" s="108">
        <v>391.9</v>
      </c>
      <c r="J174" s="109">
        <f t="shared" si="9"/>
        <v>391.9</v>
      </c>
      <c r="K174" s="110">
        <f t="shared" si="13"/>
        <v>17047.7</v>
      </c>
      <c r="L174" s="110">
        <v>0</v>
      </c>
      <c r="M174" s="111">
        <f t="shared" si="12"/>
        <v>17047.7</v>
      </c>
      <c r="N174" s="62">
        <v>43.5</v>
      </c>
    </row>
    <row r="175" spans="1:14" ht="15" customHeight="1">
      <c r="A175" s="17">
        <v>163</v>
      </c>
      <c r="B175" s="107" t="s">
        <v>394</v>
      </c>
      <c r="C175" s="7">
        <v>1955</v>
      </c>
      <c r="D175" s="7">
        <v>40</v>
      </c>
      <c r="E175" s="108">
        <v>354.6</v>
      </c>
      <c r="F175" s="7">
        <v>8</v>
      </c>
      <c r="G175" s="7">
        <v>8</v>
      </c>
      <c r="H175" s="7">
        <v>21</v>
      </c>
      <c r="I175" s="108">
        <v>354.6</v>
      </c>
      <c r="J175" s="109">
        <f t="shared" si="9"/>
        <v>354.6</v>
      </c>
      <c r="K175" s="110">
        <f t="shared" si="13"/>
        <v>15425.1</v>
      </c>
      <c r="L175" s="110">
        <v>0</v>
      </c>
      <c r="M175" s="111">
        <f t="shared" si="12"/>
        <v>15425.1</v>
      </c>
      <c r="N175" s="62">
        <v>43.5</v>
      </c>
    </row>
    <row r="176" spans="1:14" ht="15" customHeight="1">
      <c r="A176" s="17">
        <v>164</v>
      </c>
      <c r="B176" s="107" t="s">
        <v>395</v>
      </c>
      <c r="C176" s="7">
        <v>1956</v>
      </c>
      <c r="D176" s="7">
        <v>67</v>
      </c>
      <c r="E176" s="108">
        <v>436</v>
      </c>
      <c r="F176" s="7">
        <v>8</v>
      </c>
      <c r="G176" s="7">
        <v>13</v>
      </c>
      <c r="H176" s="7">
        <v>21</v>
      </c>
      <c r="I176" s="108">
        <v>436</v>
      </c>
      <c r="J176" s="109">
        <f t="shared" si="9"/>
        <v>436</v>
      </c>
      <c r="K176" s="110">
        <f t="shared" si="13"/>
        <v>18966</v>
      </c>
      <c r="L176" s="110">
        <v>0</v>
      </c>
      <c r="M176" s="111">
        <f t="shared" si="12"/>
        <v>18966</v>
      </c>
      <c r="N176" s="62">
        <v>43.5</v>
      </c>
    </row>
    <row r="177" spans="1:14" ht="15" customHeight="1">
      <c r="A177" s="17">
        <v>165</v>
      </c>
      <c r="B177" s="107" t="s">
        <v>396</v>
      </c>
      <c r="C177" s="7">
        <v>1956</v>
      </c>
      <c r="D177" s="7">
        <v>67</v>
      </c>
      <c r="E177" s="108">
        <v>439.7</v>
      </c>
      <c r="F177" s="7">
        <v>8</v>
      </c>
      <c r="G177" s="7">
        <v>8</v>
      </c>
      <c r="H177" s="7">
        <v>22</v>
      </c>
      <c r="I177" s="108">
        <v>439.7</v>
      </c>
      <c r="J177" s="109">
        <f t="shared" si="9"/>
        <v>439.7</v>
      </c>
      <c r="K177" s="110">
        <f t="shared" si="13"/>
        <v>19127</v>
      </c>
      <c r="L177" s="110">
        <v>0</v>
      </c>
      <c r="M177" s="111">
        <f t="shared" si="12"/>
        <v>19127</v>
      </c>
      <c r="N177" s="62">
        <v>43.5</v>
      </c>
    </row>
    <row r="178" spans="1:14" ht="15" customHeight="1">
      <c r="A178" s="17">
        <v>166</v>
      </c>
      <c r="B178" s="107" t="s">
        <v>397</v>
      </c>
      <c r="C178" s="7">
        <v>1956</v>
      </c>
      <c r="D178" s="7">
        <v>66</v>
      </c>
      <c r="E178" s="108">
        <v>353.5</v>
      </c>
      <c r="F178" s="7">
        <v>8</v>
      </c>
      <c r="G178" s="7">
        <v>12</v>
      </c>
      <c r="H178" s="7">
        <v>24</v>
      </c>
      <c r="I178" s="108">
        <v>353.5</v>
      </c>
      <c r="J178" s="109">
        <f t="shared" si="9"/>
        <v>353.5</v>
      </c>
      <c r="K178" s="110">
        <f t="shared" si="13"/>
        <v>15377.3</v>
      </c>
      <c r="L178" s="110">
        <v>0</v>
      </c>
      <c r="M178" s="111">
        <f t="shared" si="12"/>
        <v>15377.3</v>
      </c>
      <c r="N178" s="62">
        <v>43.5</v>
      </c>
    </row>
    <row r="179" spans="1:14" ht="15" customHeight="1">
      <c r="A179" s="17">
        <v>167</v>
      </c>
      <c r="B179" s="107" t="s">
        <v>398</v>
      </c>
      <c r="C179" s="7">
        <v>1956</v>
      </c>
      <c r="D179" s="7">
        <v>66</v>
      </c>
      <c r="E179" s="108">
        <v>355</v>
      </c>
      <c r="F179" s="7">
        <v>8</v>
      </c>
      <c r="G179" s="7">
        <v>11</v>
      </c>
      <c r="H179" s="7">
        <v>19</v>
      </c>
      <c r="I179" s="108">
        <v>355</v>
      </c>
      <c r="J179" s="109">
        <f t="shared" si="9"/>
        <v>355</v>
      </c>
      <c r="K179" s="110">
        <f t="shared" si="13"/>
        <v>15442.5</v>
      </c>
      <c r="L179" s="110">
        <v>0</v>
      </c>
      <c r="M179" s="111">
        <f t="shared" si="12"/>
        <v>15442.5</v>
      </c>
      <c r="N179" s="62">
        <v>43.5</v>
      </c>
    </row>
    <row r="180" spans="1:14" ht="15" customHeight="1">
      <c r="A180" s="17">
        <v>168</v>
      </c>
      <c r="B180" s="107" t="s">
        <v>399</v>
      </c>
      <c r="C180" s="7">
        <v>1956</v>
      </c>
      <c r="D180" s="7">
        <v>66</v>
      </c>
      <c r="E180" s="108">
        <v>432.3</v>
      </c>
      <c r="F180" s="7">
        <v>8</v>
      </c>
      <c r="G180" s="7">
        <v>12</v>
      </c>
      <c r="H180" s="7">
        <v>17</v>
      </c>
      <c r="I180" s="108">
        <v>432.3</v>
      </c>
      <c r="J180" s="109">
        <f t="shared" si="9"/>
        <v>432.3</v>
      </c>
      <c r="K180" s="110">
        <f t="shared" si="13"/>
        <v>18805.099999999999</v>
      </c>
      <c r="L180" s="110">
        <v>0</v>
      </c>
      <c r="M180" s="111">
        <f t="shared" si="12"/>
        <v>18805.099999999999</v>
      </c>
      <c r="N180" s="62">
        <v>43.5</v>
      </c>
    </row>
    <row r="181" spans="1:14" ht="15" customHeight="1">
      <c r="A181" s="17">
        <v>169</v>
      </c>
      <c r="B181" s="107" t="s">
        <v>400</v>
      </c>
      <c r="C181" s="7">
        <v>1956</v>
      </c>
      <c r="D181" s="7">
        <v>65</v>
      </c>
      <c r="E181" s="108">
        <v>176.6</v>
      </c>
      <c r="F181" s="7">
        <v>4</v>
      </c>
      <c r="G181" s="7">
        <v>5</v>
      </c>
      <c r="H181" s="7">
        <v>13</v>
      </c>
      <c r="I181" s="108">
        <v>176.6</v>
      </c>
      <c r="J181" s="109">
        <f t="shared" si="9"/>
        <v>176.6</v>
      </c>
      <c r="K181" s="110">
        <f t="shared" si="13"/>
        <v>7682.1</v>
      </c>
      <c r="L181" s="110">
        <v>0</v>
      </c>
      <c r="M181" s="111">
        <f t="shared" si="12"/>
        <v>7682.1</v>
      </c>
      <c r="N181" s="62">
        <v>43.5</v>
      </c>
    </row>
    <row r="182" spans="1:14" ht="15" customHeight="1">
      <c r="A182" s="17">
        <v>170</v>
      </c>
      <c r="B182" s="107" t="s">
        <v>132</v>
      </c>
      <c r="C182" s="7">
        <v>1956</v>
      </c>
      <c r="D182" s="7">
        <v>65</v>
      </c>
      <c r="E182" s="108">
        <v>436.6</v>
      </c>
      <c r="F182" s="7">
        <v>8</v>
      </c>
      <c r="G182" s="7">
        <v>11</v>
      </c>
      <c r="H182" s="7">
        <v>22</v>
      </c>
      <c r="I182" s="108">
        <v>436.6</v>
      </c>
      <c r="J182" s="109">
        <f t="shared" ref="J182:J215" si="14">I182</f>
        <v>436.6</v>
      </c>
      <c r="K182" s="110">
        <f t="shared" si="13"/>
        <v>18992.099999999999</v>
      </c>
      <c r="L182" s="110">
        <v>0</v>
      </c>
      <c r="M182" s="111">
        <f t="shared" si="12"/>
        <v>18992.099999999999</v>
      </c>
      <c r="N182" s="62">
        <v>43.5</v>
      </c>
    </row>
    <row r="183" spans="1:14" ht="15" customHeight="1">
      <c r="A183" s="17">
        <v>171</v>
      </c>
      <c r="B183" s="107" t="s">
        <v>133</v>
      </c>
      <c r="C183" s="7">
        <v>1956</v>
      </c>
      <c r="D183" s="7">
        <v>65</v>
      </c>
      <c r="E183" s="108">
        <v>437.6</v>
      </c>
      <c r="F183" s="7">
        <v>8</v>
      </c>
      <c r="G183" s="7">
        <v>8</v>
      </c>
      <c r="H183" s="7">
        <v>21</v>
      </c>
      <c r="I183" s="108">
        <v>437.6</v>
      </c>
      <c r="J183" s="109">
        <f t="shared" si="14"/>
        <v>437.6</v>
      </c>
      <c r="K183" s="110">
        <f t="shared" si="13"/>
        <v>19035.599999999999</v>
      </c>
      <c r="L183" s="110">
        <v>0</v>
      </c>
      <c r="M183" s="111">
        <f t="shared" si="12"/>
        <v>19035.599999999999</v>
      </c>
      <c r="N183" s="62">
        <v>43.5</v>
      </c>
    </row>
    <row r="184" spans="1:14" ht="15" customHeight="1">
      <c r="A184" s="17">
        <v>172</v>
      </c>
      <c r="B184" s="107" t="s">
        <v>134</v>
      </c>
      <c r="C184" s="7">
        <v>1956</v>
      </c>
      <c r="D184" s="7">
        <v>65</v>
      </c>
      <c r="E184" s="108">
        <v>352.1</v>
      </c>
      <c r="F184" s="7">
        <v>8</v>
      </c>
      <c r="G184" s="7">
        <v>11</v>
      </c>
      <c r="H184" s="7">
        <v>23</v>
      </c>
      <c r="I184" s="108">
        <v>352.1</v>
      </c>
      <c r="J184" s="109">
        <f t="shared" si="14"/>
        <v>352.1</v>
      </c>
      <c r="K184" s="110">
        <f t="shared" ref="K184:K215" si="15">J184*N184</f>
        <v>15316.4</v>
      </c>
      <c r="L184" s="110">
        <v>0</v>
      </c>
      <c r="M184" s="111">
        <f t="shared" si="12"/>
        <v>15316.4</v>
      </c>
      <c r="N184" s="62">
        <v>43.5</v>
      </c>
    </row>
    <row r="185" spans="1:14" ht="15" customHeight="1">
      <c r="A185" s="17">
        <v>173</v>
      </c>
      <c r="B185" s="107" t="s">
        <v>135</v>
      </c>
      <c r="C185" s="7">
        <v>1956</v>
      </c>
      <c r="D185" s="7">
        <v>65</v>
      </c>
      <c r="E185" s="108">
        <v>434.7</v>
      </c>
      <c r="F185" s="7">
        <v>8</v>
      </c>
      <c r="G185" s="7">
        <v>12</v>
      </c>
      <c r="H185" s="7">
        <v>16</v>
      </c>
      <c r="I185" s="108">
        <v>434.7</v>
      </c>
      <c r="J185" s="109">
        <f t="shared" si="14"/>
        <v>434.7</v>
      </c>
      <c r="K185" s="110">
        <f t="shared" si="15"/>
        <v>18909.5</v>
      </c>
      <c r="L185" s="110">
        <v>0</v>
      </c>
      <c r="M185" s="111">
        <f t="shared" si="12"/>
        <v>18909.5</v>
      </c>
      <c r="N185" s="62">
        <v>43.5</v>
      </c>
    </row>
    <row r="186" spans="1:14" ht="15" customHeight="1">
      <c r="A186" s="17">
        <v>174</v>
      </c>
      <c r="B186" s="107" t="s">
        <v>136</v>
      </c>
      <c r="C186" s="7">
        <v>1956</v>
      </c>
      <c r="D186" s="7">
        <v>64</v>
      </c>
      <c r="E186" s="108">
        <v>437.5</v>
      </c>
      <c r="F186" s="7">
        <v>8</v>
      </c>
      <c r="G186" s="7">
        <v>10</v>
      </c>
      <c r="H186" s="7">
        <v>30</v>
      </c>
      <c r="I186" s="108">
        <v>437.5</v>
      </c>
      <c r="J186" s="109">
        <f t="shared" si="14"/>
        <v>437.5</v>
      </c>
      <c r="K186" s="110">
        <f t="shared" si="15"/>
        <v>19031.3</v>
      </c>
      <c r="L186" s="110">
        <v>0</v>
      </c>
      <c r="M186" s="111">
        <f t="shared" si="12"/>
        <v>19031.3</v>
      </c>
      <c r="N186" s="62">
        <v>43.5</v>
      </c>
    </row>
    <row r="187" spans="1:14" ht="15" customHeight="1">
      <c r="A187" s="17">
        <v>175</v>
      </c>
      <c r="B187" s="107" t="s">
        <v>137</v>
      </c>
      <c r="C187" s="7">
        <v>1956</v>
      </c>
      <c r="D187" s="7">
        <v>64</v>
      </c>
      <c r="E187" s="108">
        <v>175.4</v>
      </c>
      <c r="F187" s="7">
        <v>4</v>
      </c>
      <c r="G187" s="7">
        <v>6</v>
      </c>
      <c r="H187" s="7">
        <v>8</v>
      </c>
      <c r="I187" s="108">
        <v>175.4</v>
      </c>
      <c r="J187" s="109">
        <f t="shared" si="14"/>
        <v>175.4</v>
      </c>
      <c r="K187" s="110">
        <f t="shared" si="15"/>
        <v>7629.9</v>
      </c>
      <c r="L187" s="110">
        <v>0</v>
      </c>
      <c r="M187" s="111">
        <f t="shared" si="12"/>
        <v>7629.9</v>
      </c>
      <c r="N187" s="62">
        <v>43.5</v>
      </c>
    </row>
    <row r="188" spans="1:14" ht="15" customHeight="1">
      <c r="A188" s="17">
        <v>176</v>
      </c>
      <c r="B188" s="107" t="s">
        <v>138</v>
      </c>
      <c r="C188" s="7">
        <v>1956</v>
      </c>
      <c r="D188" s="7">
        <v>64</v>
      </c>
      <c r="E188" s="108">
        <v>357.5</v>
      </c>
      <c r="F188" s="7">
        <v>8</v>
      </c>
      <c r="G188" s="7">
        <v>12</v>
      </c>
      <c r="H188" s="7">
        <v>20</v>
      </c>
      <c r="I188" s="108">
        <v>357.5</v>
      </c>
      <c r="J188" s="109">
        <f t="shared" si="14"/>
        <v>357.5</v>
      </c>
      <c r="K188" s="110">
        <f t="shared" si="15"/>
        <v>15551.3</v>
      </c>
      <c r="L188" s="110">
        <v>0</v>
      </c>
      <c r="M188" s="111">
        <f t="shared" si="12"/>
        <v>15551.3</v>
      </c>
      <c r="N188" s="62">
        <v>43.5</v>
      </c>
    </row>
    <row r="189" spans="1:14" ht="15" customHeight="1">
      <c r="A189" s="17">
        <v>177</v>
      </c>
      <c r="B189" s="107" t="s">
        <v>139</v>
      </c>
      <c r="C189" s="7">
        <v>1956</v>
      </c>
      <c r="D189" s="7">
        <v>64</v>
      </c>
      <c r="E189" s="108">
        <v>437.9</v>
      </c>
      <c r="F189" s="7">
        <v>8</v>
      </c>
      <c r="G189" s="7">
        <v>9</v>
      </c>
      <c r="H189" s="7">
        <v>16</v>
      </c>
      <c r="I189" s="108">
        <v>437.9</v>
      </c>
      <c r="J189" s="109">
        <f t="shared" si="14"/>
        <v>437.9</v>
      </c>
      <c r="K189" s="110">
        <f t="shared" si="15"/>
        <v>19048.7</v>
      </c>
      <c r="L189" s="110">
        <v>0</v>
      </c>
      <c r="M189" s="111">
        <f t="shared" si="12"/>
        <v>19048.7</v>
      </c>
      <c r="N189" s="62">
        <v>43.5</v>
      </c>
    </row>
    <row r="190" spans="1:14" ht="15" customHeight="1">
      <c r="A190" s="17">
        <v>178</v>
      </c>
      <c r="B190" s="107" t="s">
        <v>140</v>
      </c>
      <c r="C190" s="7">
        <v>1956</v>
      </c>
      <c r="D190" s="7">
        <v>64</v>
      </c>
      <c r="E190" s="108">
        <v>431.5</v>
      </c>
      <c r="F190" s="7">
        <v>8</v>
      </c>
      <c r="G190" s="7">
        <v>9</v>
      </c>
      <c r="H190" s="7">
        <v>27</v>
      </c>
      <c r="I190" s="108">
        <v>431.5</v>
      </c>
      <c r="J190" s="109">
        <f t="shared" si="14"/>
        <v>431.5</v>
      </c>
      <c r="K190" s="110">
        <f t="shared" si="15"/>
        <v>18770.3</v>
      </c>
      <c r="L190" s="110">
        <v>0</v>
      </c>
      <c r="M190" s="111">
        <f t="shared" si="12"/>
        <v>18770.3</v>
      </c>
      <c r="N190" s="62">
        <v>43.5</v>
      </c>
    </row>
    <row r="191" spans="1:14" ht="15" customHeight="1">
      <c r="A191" s="17">
        <v>179</v>
      </c>
      <c r="B191" s="107" t="s">
        <v>141</v>
      </c>
      <c r="C191" s="7">
        <v>1956</v>
      </c>
      <c r="D191" s="7">
        <v>64</v>
      </c>
      <c r="E191" s="108">
        <v>352.4</v>
      </c>
      <c r="F191" s="7">
        <v>8</v>
      </c>
      <c r="G191" s="7">
        <v>10</v>
      </c>
      <c r="H191" s="7">
        <v>20</v>
      </c>
      <c r="I191" s="108">
        <v>352.4</v>
      </c>
      <c r="J191" s="109">
        <f t="shared" si="14"/>
        <v>352.4</v>
      </c>
      <c r="K191" s="110">
        <f t="shared" si="15"/>
        <v>15329.4</v>
      </c>
      <c r="L191" s="110">
        <v>0</v>
      </c>
      <c r="M191" s="111">
        <f t="shared" si="12"/>
        <v>15329.4</v>
      </c>
      <c r="N191" s="62">
        <v>43.5</v>
      </c>
    </row>
    <row r="192" spans="1:14" ht="15" customHeight="1">
      <c r="A192" s="17">
        <v>180</v>
      </c>
      <c r="B192" s="107" t="s">
        <v>142</v>
      </c>
      <c r="C192" s="7">
        <v>1956</v>
      </c>
      <c r="D192" s="7">
        <v>64</v>
      </c>
      <c r="E192" s="108">
        <v>355.1</v>
      </c>
      <c r="F192" s="7">
        <v>8</v>
      </c>
      <c r="G192" s="7">
        <v>11</v>
      </c>
      <c r="H192" s="7">
        <v>25</v>
      </c>
      <c r="I192" s="108">
        <v>355.1</v>
      </c>
      <c r="J192" s="109">
        <f t="shared" si="14"/>
        <v>355.1</v>
      </c>
      <c r="K192" s="110">
        <f t="shared" si="15"/>
        <v>15446.9</v>
      </c>
      <c r="L192" s="110">
        <v>0</v>
      </c>
      <c r="M192" s="111">
        <f t="shared" si="12"/>
        <v>15446.9</v>
      </c>
      <c r="N192" s="62">
        <v>43.5</v>
      </c>
    </row>
    <row r="193" spans="1:14" ht="15" customHeight="1">
      <c r="A193" s="17">
        <v>181</v>
      </c>
      <c r="B193" s="107" t="s">
        <v>143</v>
      </c>
      <c r="C193" s="7">
        <v>1956</v>
      </c>
      <c r="D193" s="7">
        <v>64</v>
      </c>
      <c r="E193" s="108">
        <v>439.6</v>
      </c>
      <c r="F193" s="7">
        <v>8</v>
      </c>
      <c r="G193" s="7">
        <v>12</v>
      </c>
      <c r="H193" s="7">
        <v>28</v>
      </c>
      <c r="I193" s="108">
        <v>439.6</v>
      </c>
      <c r="J193" s="109">
        <f t="shared" si="14"/>
        <v>439.6</v>
      </c>
      <c r="K193" s="110">
        <f t="shared" si="15"/>
        <v>19122.599999999999</v>
      </c>
      <c r="L193" s="110">
        <v>0</v>
      </c>
      <c r="M193" s="111">
        <f t="shared" ref="M193:M216" si="16">K193-L193</f>
        <v>19122.599999999999</v>
      </c>
      <c r="N193" s="62">
        <v>43.5</v>
      </c>
    </row>
    <row r="194" spans="1:14" ht="15" customHeight="1">
      <c r="A194" s="17">
        <v>182</v>
      </c>
      <c r="B194" s="107" t="s">
        <v>144</v>
      </c>
      <c r="C194" s="7">
        <v>1956</v>
      </c>
      <c r="D194" s="7">
        <v>63</v>
      </c>
      <c r="E194" s="108">
        <v>437.3</v>
      </c>
      <c r="F194" s="7">
        <v>8</v>
      </c>
      <c r="G194" s="7">
        <v>10</v>
      </c>
      <c r="H194" s="7">
        <v>25</v>
      </c>
      <c r="I194" s="108">
        <v>437.3</v>
      </c>
      <c r="J194" s="109">
        <f t="shared" si="14"/>
        <v>437.3</v>
      </c>
      <c r="K194" s="110">
        <f t="shared" si="15"/>
        <v>19022.599999999999</v>
      </c>
      <c r="L194" s="110">
        <v>0</v>
      </c>
      <c r="M194" s="111">
        <f t="shared" si="16"/>
        <v>19022.599999999999</v>
      </c>
      <c r="N194" s="62">
        <v>43.5</v>
      </c>
    </row>
    <row r="195" spans="1:14" ht="15" customHeight="1">
      <c r="A195" s="17">
        <v>183</v>
      </c>
      <c r="B195" s="107" t="s">
        <v>145</v>
      </c>
      <c r="C195" s="7">
        <v>1956</v>
      </c>
      <c r="D195" s="7">
        <v>63</v>
      </c>
      <c r="E195" s="108">
        <v>347.9</v>
      </c>
      <c r="F195" s="7">
        <v>8</v>
      </c>
      <c r="G195" s="7">
        <v>11</v>
      </c>
      <c r="H195" s="7">
        <v>16</v>
      </c>
      <c r="I195" s="108">
        <v>347.9</v>
      </c>
      <c r="J195" s="109">
        <f t="shared" si="14"/>
        <v>347.9</v>
      </c>
      <c r="K195" s="110">
        <f t="shared" si="15"/>
        <v>15133.7</v>
      </c>
      <c r="L195" s="110">
        <v>0</v>
      </c>
      <c r="M195" s="111">
        <f t="shared" si="16"/>
        <v>15133.7</v>
      </c>
      <c r="N195" s="62">
        <v>43.5</v>
      </c>
    </row>
    <row r="196" spans="1:14" ht="15" customHeight="1">
      <c r="A196" s="17">
        <v>184</v>
      </c>
      <c r="B196" s="107" t="s">
        <v>170</v>
      </c>
      <c r="C196" s="7">
        <v>1956</v>
      </c>
      <c r="D196" s="7">
        <v>63</v>
      </c>
      <c r="E196" s="108">
        <v>437.4</v>
      </c>
      <c r="F196" s="7">
        <v>8</v>
      </c>
      <c r="G196" s="7">
        <v>12</v>
      </c>
      <c r="H196" s="7">
        <v>20</v>
      </c>
      <c r="I196" s="108">
        <v>437.4</v>
      </c>
      <c r="J196" s="109">
        <f t="shared" si="14"/>
        <v>437.4</v>
      </c>
      <c r="K196" s="110">
        <f t="shared" si="15"/>
        <v>19026.900000000001</v>
      </c>
      <c r="L196" s="110">
        <v>0</v>
      </c>
      <c r="M196" s="111">
        <f t="shared" si="16"/>
        <v>19026.900000000001</v>
      </c>
      <c r="N196" s="62">
        <v>43.5</v>
      </c>
    </row>
    <row r="197" spans="1:14" ht="15" customHeight="1">
      <c r="A197" s="17">
        <v>185</v>
      </c>
      <c r="B197" s="107" t="s">
        <v>171</v>
      </c>
      <c r="C197" s="7">
        <v>1956</v>
      </c>
      <c r="D197" s="7">
        <v>63</v>
      </c>
      <c r="E197" s="108">
        <v>352.9</v>
      </c>
      <c r="F197" s="7">
        <v>8</v>
      </c>
      <c r="G197" s="7">
        <v>11</v>
      </c>
      <c r="H197" s="7">
        <v>18</v>
      </c>
      <c r="I197" s="108">
        <v>352.9</v>
      </c>
      <c r="J197" s="109">
        <f t="shared" si="14"/>
        <v>352.9</v>
      </c>
      <c r="K197" s="110">
        <f t="shared" si="15"/>
        <v>15351.2</v>
      </c>
      <c r="L197" s="110">
        <v>0</v>
      </c>
      <c r="M197" s="111">
        <f t="shared" si="16"/>
        <v>15351.2</v>
      </c>
      <c r="N197" s="62">
        <v>43.5</v>
      </c>
    </row>
    <row r="198" spans="1:14" ht="15" customHeight="1">
      <c r="A198" s="17">
        <v>186</v>
      </c>
      <c r="B198" s="107" t="s">
        <v>172</v>
      </c>
      <c r="C198" s="7">
        <v>1956</v>
      </c>
      <c r="D198" s="7">
        <v>63</v>
      </c>
      <c r="E198" s="108">
        <v>174.7</v>
      </c>
      <c r="F198" s="7">
        <v>4</v>
      </c>
      <c r="G198" s="7">
        <v>5</v>
      </c>
      <c r="H198" s="7">
        <v>8</v>
      </c>
      <c r="I198" s="108">
        <v>174.7</v>
      </c>
      <c r="J198" s="109">
        <f t="shared" si="14"/>
        <v>174.7</v>
      </c>
      <c r="K198" s="110">
        <f t="shared" si="15"/>
        <v>7599.5</v>
      </c>
      <c r="L198" s="110">
        <v>0</v>
      </c>
      <c r="M198" s="111">
        <f t="shared" si="16"/>
        <v>7599.5</v>
      </c>
      <c r="N198" s="62">
        <v>43.5</v>
      </c>
    </row>
    <row r="199" spans="1:14" ht="15" customHeight="1">
      <c r="A199" s="17">
        <v>187</v>
      </c>
      <c r="B199" s="107" t="s">
        <v>173</v>
      </c>
      <c r="C199" s="7">
        <v>1956</v>
      </c>
      <c r="D199" s="7">
        <v>63</v>
      </c>
      <c r="E199" s="108">
        <v>481.9</v>
      </c>
      <c r="F199" s="7">
        <v>8</v>
      </c>
      <c r="G199" s="7">
        <v>12</v>
      </c>
      <c r="H199" s="7">
        <v>18</v>
      </c>
      <c r="I199" s="108">
        <v>481.9</v>
      </c>
      <c r="J199" s="109">
        <f t="shared" si="14"/>
        <v>481.9</v>
      </c>
      <c r="K199" s="110">
        <f t="shared" si="15"/>
        <v>20962.7</v>
      </c>
      <c r="L199" s="110">
        <v>0</v>
      </c>
      <c r="M199" s="111">
        <f t="shared" si="16"/>
        <v>20962.7</v>
      </c>
      <c r="N199" s="62">
        <v>43.5</v>
      </c>
    </row>
    <row r="200" spans="1:14" ht="15" customHeight="1">
      <c r="A200" s="17">
        <v>188</v>
      </c>
      <c r="B200" s="107" t="s">
        <v>174</v>
      </c>
      <c r="C200" s="7">
        <v>1956</v>
      </c>
      <c r="D200" s="7">
        <v>63</v>
      </c>
      <c r="E200" s="108">
        <v>418</v>
      </c>
      <c r="F200" s="7">
        <v>8</v>
      </c>
      <c r="G200" s="7">
        <v>11</v>
      </c>
      <c r="H200" s="7">
        <v>20</v>
      </c>
      <c r="I200" s="108">
        <v>418</v>
      </c>
      <c r="J200" s="109">
        <f t="shared" si="14"/>
        <v>418</v>
      </c>
      <c r="K200" s="110">
        <f t="shared" si="15"/>
        <v>18183</v>
      </c>
      <c r="L200" s="110">
        <v>0</v>
      </c>
      <c r="M200" s="111">
        <f t="shared" si="16"/>
        <v>18183</v>
      </c>
      <c r="N200" s="62">
        <v>43.5</v>
      </c>
    </row>
    <row r="201" spans="1:14" ht="15" customHeight="1">
      <c r="A201" s="17">
        <v>189</v>
      </c>
      <c r="B201" s="107" t="s">
        <v>175</v>
      </c>
      <c r="C201" s="7">
        <v>1956</v>
      </c>
      <c r="D201" s="7">
        <v>63</v>
      </c>
      <c r="E201" s="108">
        <v>425.7</v>
      </c>
      <c r="F201" s="7">
        <v>8</v>
      </c>
      <c r="G201" s="7">
        <v>9</v>
      </c>
      <c r="H201" s="7">
        <v>35</v>
      </c>
      <c r="I201" s="108">
        <v>425.7</v>
      </c>
      <c r="J201" s="109">
        <f t="shared" si="14"/>
        <v>425.7</v>
      </c>
      <c r="K201" s="110">
        <f t="shared" si="15"/>
        <v>18518</v>
      </c>
      <c r="L201" s="110">
        <v>0</v>
      </c>
      <c r="M201" s="111">
        <f t="shared" si="16"/>
        <v>18518</v>
      </c>
      <c r="N201" s="62">
        <v>43.5</v>
      </c>
    </row>
    <row r="202" spans="1:14" ht="15" customHeight="1">
      <c r="A202" s="17">
        <v>190</v>
      </c>
      <c r="B202" s="107" t="s">
        <v>176</v>
      </c>
      <c r="C202" s="7">
        <v>1956</v>
      </c>
      <c r="D202" s="7">
        <v>63</v>
      </c>
      <c r="E202" s="108">
        <v>425.3</v>
      </c>
      <c r="F202" s="7">
        <v>8</v>
      </c>
      <c r="G202" s="7">
        <v>15</v>
      </c>
      <c r="H202" s="7">
        <v>25</v>
      </c>
      <c r="I202" s="108">
        <v>425.3</v>
      </c>
      <c r="J202" s="109">
        <f t="shared" si="14"/>
        <v>425.3</v>
      </c>
      <c r="K202" s="110">
        <f t="shared" si="15"/>
        <v>18500.599999999999</v>
      </c>
      <c r="L202" s="110">
        <v>0</v>
      </c>
      <c r="M202" s="111">
        <f t="shared" si="16"/>
        <v>18500.599999999999</v>
      </c>
      <c r="N202" s="62">
        <v>43.5</v>
      </c>
    </row>
    <row r="203" spans="1:14" ht="15" customHeight="1">
      <c r="A203" s="17">
        <v>191</v>
      </c>
      <c r="B203" s="107" t="s">
        <v>177</v>
      </c>
      <c r="C203" s="7">
        <v>1956</v>
      </c>
      <c r="D203" s="7">
        <v>62</v>
      </c>
      <c r="E203" s="108">
        <v>438.6</v>
      </c>
      <c r="F203" s="7">
        <v>8</v>
      </c>
      <c r="G203" s="7">
        <v>12</v>
      </c>
      <c r="H203" s="7">
        <v>19</v>
      </c>
      <c r="I203" s="108">
        <v>438.6</v>
      </c>
      <c r="J203" s="109">
        <f t="shared" si="14"/>
        <v>438.6</v>
      </c>
      <c r="K203" s="110">
        <f t="shared" si="15"/>
        <v>19079.099999999999</v>
      </c>
      <c r="L203" s="110">
        <v>0</v>
      </c>
      <c r="M203" s="111">
        <f t="shared" si="16"/>
        <v>19079.099999999999</v>
      </c>
      <c r="N203" s="62">
        <v>43.5</v>
      </c>
    </row>
    <row r="204" spans="1:14" ht="15" customHeight="1">
      <c r="A204" s="17">
        <v>192</v>
      </c>
      <c r="B204" s="107" t="s">
        <v>178</v>
      </c>
      <c r="C204" s="7">
        <v>1956</v>
      </c>
      <c r="D204" s="7">
        <v>62</v>
      </c>
      <c r="E204" s="108">
        <v>352.2</v>
      </c>
      <c r="F204" s="7">
        <v>8</v>
      </c>
      <c r="G204" s="7">
        <v>10</v>
      </c>
      <c r="H204" s="7">
        <v>22</v>
      </c>
      <c r="I204" s="108">
        <v>352.2</v>
      </c>
      <c r="J204" s="109">
        <f t="shared" si="14"/>
        <v>352.2</v>
      </c>
      <c r="K204" s="110">
        <f t="shared" si="15"/>
        <v>15320.7</v>
      </c>
      <c r="L204" s="110">
        <v>0</v>
      </c>
      <c r="M204" s="111">
        <f t="shared" si="16"/>
        <v>15320.7</v>
      </c>
      <c r="N204" s="62">
        <v>43.5</v>
      </c>
    </row>
    <row r="205" spans="1:14" ht="15" customHeight="1">
      <c r="A205" s="17">
        <v>193</v>
      </c>
      <c r="B205" s="107" t="s">
        <v>179</v>
      </c>
      <c r="C205" s="7">
        <v>1956</v>
      </c>
      <c r="D205" s="7">
        <v>62</v>
      </c>
      <c r="E205" s="108">
        <v>338.5</v>
      </c>
      <c r="F205" s="7">
        <v>8</v>
      </c>
      <c r="G205" s="7">
        <v>12</v>
      </c>
      <c r="H205" s="7">
        <v>34</v>
      </c>
      <c r="I205" s="108">
        <v>338.5</v>
      </c>
      <c r="J205" s="109">
        <f t="shared" si="14"/>
        <v>338.5</v>
      </c>
      <c r="K205" s="110">
        <f t="shared" si="15"/>
        <v>14724.8</v>
      </c>
      <c r="L205" s="110">
        <v>0</v>
      </c>
      <c r="M205" s="111">
        <f t="shared" si="16"/>
        <v>14724.8</v>
      </c>
      <c r="N205" s="62">
        <v>43.5</v>
      </c>
    </row>
    <row r="206" spans="1:14" ht="15" customHeight="1">
      <c r="A206" s="17">
        <v>194</v>
      </c>
      <c r="B206" s="107" t="s">
        <v>180</v>
      </c>
      <c r="C206" s="7">
        <v>1956</v>
      </c>
      <c r="D206" s="7">
        <v>62</v>
      </c>
      <c r="E206" s="108">
        <v>349.7</v>
      </c>
      <c r="F206" s="7">
        <v>8</v>
      </c>
      <c r="G206" s="7">
        <v>6</v>
      </c>
      <c r="H206" s="7">
        <v>8</v>
      </c>
      <c r="I206" s="108">
        <v>349.7</v>
      </c>
      <c r="J206" s="109">
        <f t="shared" si="14"/>
        <v>349.7</v>
      </c>
      <c r="K206" s="110">
        <f t="shared" si="15"/>
        <v>15212</v>
      </c>
      <c r="L206" s="110">
        <v>0</v>
      </c>
      <c r="M206" s="111">
        <f t="shared" si="16"/>
        <v>15212</v>
      </c>
      <c r="N206" s="62">
        <v>43.5</v>
      </c>
    </row>
    <row r="207" spans="1:14" ht="15" customHeight="1">
      <c r="A207" s="17">
        <v>195</v>
      </c>
      <c r="B207" s="107" t="s">
        <v>181</v>
      </c>
      <c r="C207" s="7">
        <v>1956</v>
      </c>
      <c r="D207" s="7">
        <v>62</v>
      </c>
      <c r="E207" s="108">
        <v>434.5</v>
      </c>
      <c r="F207" s="7">
        <v>8</v>
      </c>
      <c r="G207" s="7">
        <v>9</v>
      </c>
      <c r="H207" s="7">
        <v>20</v>
      </c>
      <c r="I207" s="108">
        <v>434.5</v>
      </c>
      <c r="J207" s="109">
        <f t="shared" si="14"/>
        <v>434.5</v>
      </c>
      <c r="K207" s="110">
        <f t="shared" si="15"/>
        <v>18900.8</v>
      </c>
      <c r="L207" s="110">
        <v>0</v>
      </c>
      <c r="M207" s="111">
        <f t="shared" si="16"/>
        <v>18900.8</v>
      </c>
      <c r="N207" s="62">
        <v>43.5</v>
      </c>
    </row>
    <row r="208" spans="1:14" ht="15" customHeight="1">
      <c r="A208" s="17">
        <v>196</v>
      </c>
      <c r="B208" s="107" t="s">
        <v>183</v>
      </c>
      <c r="C208" s="7">
        <v>1956</v>
      </c>
      <c r="D208" s="7">
        <v>61</v>
      </c>
      <c r="E208" s="108">
        <v>350.3</v>
      </c>
      <c r="F208" s="7">
        <v>8</v>
      </c>
      <c r="G208" s="7">
        <v>11</v>
      </c>
      <c r="H208" s="7">
        <v>26</v>
      </c>
      <c r="I208" s="108">
        <v>350.3</v>
      </c>
      <c r="J208" s="109">
        <f t="shared" si="14"/>
        <v>350.3</v>
      </c>
      <c r="K208" s="110">
        <f t="shared" si="15"/>
        <v>15238.1</v>
      </c>
      <c r="L208" s="110">
        <v>0</v>
      </c>
      <c r="M208" s="111">
        <f t="shared" si="16"/>
        <v>15238.1</v>
      </c>
      <c r="N208" s="62">
        <v>43.5</v>
      </c>
    </row>
    <row r="209" spans="1:14" ht="15" customHeight="1">
      <c r="A209" s="17">
        <v>197</v>
      </c>
      <c r="B209" s="107" t="s">
        <v>184</v>
      </c>
      <c r="C209" s="7">
        <v>1956</v>
      </c>
      <c r="D209" s="7">
        <v>61</v>
      </c>
      <c r="E209" s="108">
        <v>354.7</v>
      </c>
      <c r="F209" s="7">
        <v>8</v>
      </c>
      <c r="G209" s="7">
        <v>9</v>
      </c>
      <c r="H209" s="7">
        <v>22</v>
      </c>
      <c r="I209" s="108">
        <v>354.7</v>
      </c>
      <c r="J209" s="109">
        <f t="shared" si="14"/>
        <v>354.7</v>
      </c>
      <c r="K209" s="110">
        <f t="shared" si="15"/>
        <v>15429.5</v>
      </c>
      <c r="L209" s="110">
        <v>0</v>
      </c>
      <c r="M209" s="111">
        <f t="shared" si="16"/>
        <v>15429.5</v>
      </c>
      <c r="N209" s="62">
        <v>43.5</v>
      </c>
    </row>
    <row r="210" spans="1:14" ht="15" customHeight="1">
      <c r="A210" s="17">
        <v>198</v>
      </c>
      <c r="B210" s="107" t="s">
        <v>185</v>
      </c>
      <c r="C210" s="7">
        <v>1956</v>
      </c>
      <c r="D210" s="7">
        <v>61</v>
      </c>
      <c r="E210" s="108">
        <v>335</v>
      </c>
      <c r="F210" s="7">
        <v>8</v>
      </c>
      <c r="G210" s="7">
        <v>12</v>
      </c>
      <c r="H210" s="7">
        <v>19</v>
      </c>
      <c r="I210" s="108">
        <v>335</v>
      </c>
      <c r="J210" s="109">
        <f t="shared" si="14"/>
        <v>335</v>
      </c>
      <c r="K210" s="110">
        <f t="shared" si="15"/>
        <v>14572.5</v>
      </c>
      <c r="L210" s="110">
        <v>0</v>
      </c>
      <c r="M210" s="111">
        <f t="shared" si="16"/>
        <v>14572.5</v>
      </c>
      <c r="N210" s="62">
        <v>43.5</v>
      </c>
    </row>
    <row r="211" spans="1:14" ht="15" customHeight="1">
      <c r="A211" s="17">
        <v>199</v>
      </c>
      <c r="B211" s="107" t="s">
        <v>186</v>
      </c>
      <c r="C211" s="7">
        <v>1956</v>
      </c>
      <c r="D211" s="7">
        <v>61</v>
      </c>
      <c r="E211" s="108">
        <v>438.6</v>
      </c>
      <c r="F211" s="7">
        <v>8</v>
      </c>
      <c r="G211" s="7">
        <v>15</v>
      </c>
      <c r="H211" s="7">
        <v>30</v>
      </c>
      <c r="I211" s="108">
        <v>438.6</v>
      </c>
      <c r="J211" s="109">
        <f t="shared" si="14"/>
        <v>438.6</v>
      </c>
      <c r="K211" s="110">
        <f t="shared" si="15"/>
        <v>19079.099999999999</v>
      </c>
      <c r="L211" s="110">
        <v>0</v>
      </c>
      <c r="M211" s="111">
        <f t="shared" si="16"/>
        <v>19079.099999999999</v>
      </c>
      <c r="N211" s="62">
        <v>43.5</v>
      </c>
    </row>
    <row r="212" spans="1:14" ht="15" customHeight="1">
      <c r="A212" s="17">
        <v>200</v>
      </c>
      <c r="B212" s="107" t="s">
        <v>187</v>
      </c>
      <c r="C212" s="7">
        <v>1956</v>
      </c>
      <c r="D212" s="7">
        <v>61</v>
      </c>
      <c r="E212" s="108">
        <v>440</v>
      </c>
      <c r="F212" s="7">
        <v>6</v>
      </c>
      <c r="G212" s="7">
        <v>9</v>
      </c>
      <c r="H212" s="7">
        <v>18</v>
      </c>
      <c r="I212" s="108">
        <v>440</v>
      </c>
      <c r="J212" s="109">
        <f t="shared" si="14"/>
        <v>440</v>
      </c>
      <c r="K212" s="110">
        <f t="shared" si="15"/>
        <v>19140</v>
      </c>
      <c r="L212" s="110">
        <v>0</v>
      </c>
      <c r="M212" s="111">
        <f t="shared" si="16"/>
        <v>19140</v>
      </c>
      <c r="N212" s="62">
        <v>43.5</v>
      </c>
    </row>
    <row r="213" spans="1:14" ht="15" customHeight="1">
      <c r="A213" s="17">
        <v>201</v>
      </c>
      <c r="B213" s="107" t="s">
        <v>188</v>
      </c>
      <c r="C213" s="7">
        <v>1956</v>
      </c>
      <c r="D213" s="7">
        <v>61</v>
      </c>
      <c r="E213" s="108">
        <v>508.8</v>
      </c>
      <c r="F213" s="7">
        <v>8</v>
      </c>
      <c r="G213" s="7">
        <v>14</v>
      </c>
      <c r="H213" s="7">
        <v>18</v>
      </c>
      <c r="I213" s="108">
        <v>508.8</v>
      </c>
      <c r="J213" s="109">
        <f t="shared" si="14"/>
        <v>508.8</v>
      </c>
      <c r="K213" s="110">
        <f t="shared" si="15"/>
        <v>22132.799999999999</v>
      </c>
      <c r="L213" s="110">
        <v>0</v>
      </c>
      <c r="M213" s="111">
        <f t="shared" si="16"/>
        <v>22132.799999999999</v>
      </c>
      <c r="N213" s="62">
        <v>43.5</v>
      </c>
    </row>
    <row r="214" spans="1:14" ht="15" customHeight="1">
      <c r="A214" s="17">
        <v>202</v>
      </c>
      <c r="B214" s="107" t="s">
        <v>189</v>
      </c>
      <c r="C214" s="7">
        <v>1956</v>
      </c>
      <c r="D214" s="7">
        <v>60</v>
      </c>
      <c r="E214" s="108">
        <v>441</v>
      </c>
      <c r="F214" s="7">
        <v>8</v>
      </c>
      <c r="G214" s="7">
        <v>9</v>
      </c>
      <c r="H214" s="7">
        <v>24</v>
      </c>
      <c r="I214" s="108">
        <v>441</v>
      </c>
      <c r="J214" s="109">
        <f t="shared" si="14"/>
        <v>441</v>
      </c>
      <c r="K214" s="110">
        <f t="shared" si="15"/>
        <v>19183.5</v>
      </c>
      <c r="L214" s="110">
        <v>0</v>
      </c>
      <c r="M214" s="111">
        <f t="shared" si="16"/>
        <v>19183.5</v>
      </c>
      <c r="N214" s="62">
        <v>43.5</v>
      </c>
    </row>
    <row r="215" spans="1:14" ht="15" customHeight="1">
      <c r="A215" s="17">
        <v>203</v>
      </c>
      <c r="B215" s="107" t="s">
        <v>190</v>
      </c>
      <c r="C215" s="7">
        <v>1956</v>
      </c>
      <c r="D215" s="7">
        <v>60</v>
      </c>
      <c r="E215" s="108">
        <v>430.9</v>
      </c>
      <c r="F215" s="7">
        <v>8</v>
      </c>
      <c r="G215" s="7">
        <v>13</v>
      </c>
      <c r="H215" s="7">
        <v>26</v>
      </c>
      <c r="I215" s="108">
        <v>430.9</v>
      </c>
      <c r="J215" s="109">
        <f t="shared" si="14"/>
        <v>430.9</v>
      </c>
      <c r="K215" s="110">
        <f t="shared" si="15"/>
        <v>18744.2</v>
      </c>
      <c r="L215" s="110">
        <v>0</v>
      </c>
      <c r="M215" s="111">
        <f t="shared" si="16"/>
        <v>18744.2</v>
      </c>
      <c r="N215" s="62">
        <v>43.5</v>
      </c>
    </row>
    <row r="216" spans="1:14" ht="15" customHeight="1">
      <c r="A216" s="486" t="s">
        <v>344</v>
      </c>
      <c r="B216" s="487"/>
      <c r="C216" s="487"/>
      <c r="D216" s="488"/>
      <c r="E216" s="112">
        <f t="shared" ref="E216:K216" si="17">SUM(E120:E215)</f>
        <v>36384</v>
      </c>
      <c r="F216" s="113">
        <f t="shared" si="17"/>
        <v>721</v>
      </c>
      <c r="G216" s="113">
        <f t="shared" si="17"/>
        <v>978</v>
      </c>
      <c r="H216" s="113">
        <f t="shared" si="17"/>
        <v>2127</v>
      </c>
      <c r="I216" s="112">
        <f t="shared" si="17"/>
        <v>36384</v>
      </c>
      <c r="J216" s="112">
        <f t="shared" si="17"/>
        <v>36384</v>
      </c>
      <c r="K216" s="114">
        <f t="shared" si="17"/>
        <v>1582706.1</v>
      </c>
      <c r="L216" s="18">
        <v>0</v>
      </c>
      <c r="M216" s="167">
        <f t="shared" si="16"/>
        <v>1582706.1</v>
      </c>
      <c r="N216" s="62">
        <v>43.5</v>
      </c>
    </row>
    <row r="217" spans="1:14" ht="15" customHeight="1">
      <c r="A217" s="489" t="s">
        <v>42</v>
      </c>
      <c r="B217" s="489"/>
      <c r="C217" s="489"/>
      <c r="D217" s="489"/>
      <c r="E217" s="489"/>
      <c r="F217" s="489"/>
      <c r="G217" s="489"/>
      <c r="H217" s="489"/>
      <c r="I217" s="489"/>
      <c r="J217" s="489"/>
      <c r="K217" s="490"/>
      <c r="L217" s="490"/>
      <c r="M217" s="490"/>
      <c r="N217" s="490"/>
    </row>
    <row r="218" spans="1:14" ht="15" customHeight="1">
      <c r="A218" s="17">
        <v>204</v>
      </c>
      <c r="B218" s="107" t="s">
        <v>191</v>
      </c>
      <c r="C218" s="7">
        <v>1956</v>
      </c>
      <c r="D218" s="7">
        <v>60</v>
      </c>
      <c r="E218" s="108">
        <v>621.79999999999995</v>
      </c>
      <c r="F218" s="7">
        <v>8</v>
      </c>
      <c r="G218" s="7">
        <v>11</v>
      </c>
      <c r="H218" s="7">
        <v>23</v>
      </c>
      <c r="I218" s="108">
        <v>621.79999999999995</v>
      </c>
      <c r="J218" s="109">
        <f>I218</f>
        <v>621.79999999999995</v>
      </c>
      <c r="K218" s="110">
        <f t="shared" ref="K218:K249" si="18">J218*N218</f>
        <v>27048.3</v>
      </c>
      <c r="L218" s="110">
        <v>0</v>
      </c>
      <c r="M218" s="111">
        <f>K218-L218</f>
        <v>27048.3</v>
      </c>
      <c r="N218" s="62">
        <v>43.5</v>
      </c>
    </row>
    <row r="219" spans="1:14" ht="15" customHeight="1">
      <c r="A219" s="17">
        <v>205</v>
      </c>
      <c r="B219" s="107" t="s">
        <v>192</v>
      </c>
      <c r="C219" s="7">
        <v>1956</v>
      </c>
      <c r="D219" s="7">
        <v>60</v>
      </c>
      <c r="E219" s="108">
        <v>345</v>
      </c>
      <c r="F219" s="7">
        <v>8</v>
      </c>
      <c r="G219" s="7">
        <v>10</v>
      </c>
      <c r="H219" s="7">
        <v>17</v>
      </c>
      <c r="I219" s="108">
        <v>345</v>
      </c>
      <c r="J219" s="109">
        <f t="shared" ref="J219:J278" si="19">I219</f>
        <v>345</v>
      </c>
      <c r="K219" s="110">
        <f t="shared" si="18"/>
        <v>15007.5</v>
      </c>
      <c r="L219" s="110">
        <v>0</v>
      </c>
      <c r="M219" s="111">
        <f t="shared" ref="M219:M282" si="20">K219-L219</f>
        <v>15007.5</v>
      </c>
      <c r="N219" s="62">
        <v>43.5</v>
      </c>
    </row>
    <row r="220" spans="1:14" ht="15" customHeight="1">
      <c r="A220" s="17">
        <v>206</v>
      </c>
      <c r="B220" s="107" t="s">
        <v>194</v>
      </c>
      <c r="C220" s="7">
        <v>1956</v>
      </c>
      <c r="D220" s="7">
        <v>59</v>
      </c>
      <c r="E220" s="108">
        <v>433</v>
      </c>
      <c r="F220" s="7">
        <v>8</v>
      </c>
      <c r="G220" s="7">
        <v>14</v>
      </c>
      <c r="H220" s="7">
        <v>32</v>
      </c>
      <c r="I220" s="108">
        <v>433</v>
      </c>
      <c r="J220" s="109">
        <f t="shared" si="19"/>
        <v>433</v>
      </c>
      <c r="K220" s="110">
        <f t="shared" si="18"/>
        <v>18835.5</v>
      </c>
      <c r="L220" s="110">
        <v>0</v>
      </c>
      <c r="M220" s="111">
        <f t="shared" si="20"/>
        <v>18835.5</v>
      </c>
      <c r="N220" s="62">
        <v>43.5</v>
      </c>
    </row>
    <row r="221" spans="1:14" ht="15" customHeight="1">
      <c r="A221" s="17">
        <v>207</v>
      </c>
      <c r="B221" s="107" t="s">
        <v>195</v>
      </c>
      <c r="C221" s="7">
        <v>1956</v>
      </c>
      <c r="D221" s="7">
        <v>59</v>
      </c>
      <c r="E221" s="108">
        <v>434.2</v>
      </c>
      <c r="F221" s="7">
        <v>8</v>
      </c>
      <c r="G221" s="7">
        <v>12</v>
      </c>
      <c r="H221" s="7">
        <v>22</v>
      </c>
      <c r="I221" s="108">
        <v>434.2</v>
      </c>
      <c r="J221" s="109">
        <f t="shared" si="19"/>
        <v>434.2</v>
      </c>
      <c r="K221" s="110">
        <f t="shared" si="18"/>
        <v>18887.7</v>
      </c>
      <c r="L221" s="110">
        <v>0</v>
      </c>
      <c r="M221" s="111">
        <f t="shared" si="20"/>
        <v>18887.7</v>
      </c>
      <c r="N221" s="62">
        <v>43.5</v>
      </c>
    </row>
    <row r="222" spans="1:14" ht="15" customHeight="1">
      <c r="A222" s="17">
        <v>208</v>
      </c>
      <c r="B222" s="107" t="s">
        <v>197</v>
      </c>
      <c r="C222" s="7">
        <v>1956</v>
      </c>
      <c r="D222" s="7">
        <v>59</v>
      </c>
      <c r="E222" s="108">
        <v>176.1</v>
      </c>
      <c r="F222" s="7">
        <v>4</v>
      </c>
      <c r="G222" s="7">
        <v>5</v>
      </c>
      <c r="H222" s="7">
        <v>8</v>
      </c>
      <c r="I222" s="108">
        <v>176.1</v>
      </c>
      <c r="J222" s="109">
        <f t="shared" si="19"/>
        <v>176.1</v>
      </c>
      <c r="K222" s="110">
        <f t="shared" si="18"/>
        <v>7660.4</v>
      </c>
      <c r="L222" s="110">
        <v>0</v>
      </c>
      <c r="M222" s="111">
        <f t="shared" si="20"/>
        <v>7660.4</v>
      </c>
      <c r="N222" s="62">
        <v>43.5</v>
      </c>
    </row>
    <row r="223" spans="1:14" ht="15" customHeight="1">
      <c r="A223" s="17">
        <v>209</v>
      </c>
      <c r="B223" s="107" t="s">
        <v>198</v>
      </c>
      <c r="C223" s="7">
        <v>1956</v>
      </c>
      <c r="D223" s="7">
        <v>57</v>
      </c>
      <c r="E223" s="108">
        <v>490.5</v>
      </c>
      <c r="F223" s="7">
        <v>8</v>
      </c>
      <c r="G223" s="7">
        <v>11</v>
      </c>
      <c r="H223" s="7">
        <v>28</v>
      </c>
      <c r="I223" s="108">
        <v>490.5</v>
      </c>
      <c r="J223" s="109">
        <f t="shared" si="19"/>
        <v>490.5</v>
      </c>
      <c r="K223" s="110">
        <f t="shared" si="18"/>
        <v>21336.799999999999</v>
      </c>
      <c r="L223" s="110">
        <v>0</v>
      </c>
      <c r="M223" s="111">
        <f t="shared" si="20"/>
        <v>21336.799999999999</v>
      </c>
      <c r="N223" s="62">
        <v>43.5</v>
      </c>
    </row>
    <row r="224" spans="1:14" ht="15" customHeight="1">
      <c r="A224" s="17">
        <v>210</v>
      </c>
      <c r="B224" s="107" t="s">
        <v>199</v>
      </c>
      <c r="C224" s="7">
        <v>1956</v>
      </c>
      <c r="D224" s="7">
        <v>56</v>
      </c>
      <c r="E224" s="108">
        <v>337.3</v>
      </c>
      <c r="F224" s="7">
        <v>8</v>
      </c>
      <c r="G224" s="7">
        <v>10</v>
      </c>
      <c r="H224" s="7">
        <v>16</v>
      </c>
      <c r="I224" s="108">
        <v>337.3</v>
      </c>
      <c r="J224" s="109">
        <f t="shared" si="19"/>
        <v>337.3</v>
      </c>
      <c r="K224" s="110">
        <f t="shared" si="18"/>
        <v>14672.6</v>
      </c>
      <c r="L224" s="110">
        <v>0</v>
      </c>
      <c r="M224" s="111">
        <f t="shared" si="20"/>
        <v>14672.6</v>
      </c>
      <c r="N224" s="62">
        <v>43.5</v>
      </c>
    </row>
    <row r="225" spans="1:14" ht="15" customHeight="1">
      <c r="A225" s="17">
        <v>211</v>
      </c>
      <c r="B225" s="107" t="s">
        <v>200</v>
      </c>
      <c r="C225" s="7">
        <v>1956</v>
      </c>
      <c r="D225" s="7">
        <v>56</v>
      </c>
      <c r="E225" s="108">
        <v>493.3</v>
      </c>
      <c r="F225" s="7">
        <v>8</v>
      </c>
      <c r="G225" s="7">
        <v>8</v>
      </c>
      <c r="H225" s="7">
        <v>29</v>
      </c>
      <c r="I225" s="108">
        <v>493.3</v>
      </c>
      <c r="J225" s="109">
        <f t="shared" si="19"/>
        <v>493.3</v>
      </c>
      <c r="K225" s="110">
        <f t="shared" si="18"/>
        <v>21458.6</v>
      </c>
      <c r="L225" s="110">
        <v>0</v>
      </c>
      <c r="M225" s="111">
        <f t="shared" si="20"/>
        <v>21458.6</v>
      </c>
      <c r="N225" s="62">
        <v>43.5</v>
      </c>
    </row>
    <row r="226" spans="1:14" ht="15" customHeight="1">
      <c r="A226" s="17">
        <v>212</v>
      </c>
      <c r="B226" s="107" t="s">
        <v>201</v>
      </c>
      <c r="C226" s="7">
        <v>1956</v>
      </c>
      <c r="D226" s="7">
        <v>55</v>
      </c>
      <c r="E226" s="108">
        <v>414.6</v>
      </c>
      <c r="F226" s="7">
        <v>8</v>
      </c>
      <c r="G226" s="7">
        <v>12</v>
      </c>
      <c r="H226" s="7">
        <v>30</v>
      </c>
      <c r="I226" s="108">
        <v>414.6</v>
      </c>
      <c r="J226" s="109">
        <f t="shared" si="19"/>
        <v>414.6</v>
      </c>
      <c r="K226" s="110">
        <f t="shared" si="18"/>
        <v>18035.099999999999</v>
      </c>
      <c r="L226" s="110">
        <v>0</v>
      </c>
      <c r="M226" s="111">
        <f t="shared" si="20"/>
        <v>18035.099999999999</v>
      </c>
      <c r="N226" s="62">
        <v>43.5</v>
      </c>
    </row>
    <row r="227" spans="1:14" ht="15" customHeight="1">
      <c r="A227" s="17">
        <v>213</v>
      </c>
      <c r="B227" s="107" t="s">
        <v>202</v>
      </c>
      <c r="C227" s="7">
        <v>1956</v>
      </c>
      <c r="D227" s="7">
        <v>55</v>
      </c>
      <c r="E227" s="108">
        <v>355.4</v>
      </c>
      <c r="F227" s="7">
        <v>8</v>
      </c>
      <c r="G227" s="7">
        <v>11</v>
      </c>
      <c r="H227" s="7">
        <v>26</v>
      </c>
      <c r="I227" s="108">
        <v>355.4</v>
      </c>
      <c r="J227" s="109">
        <f t="shared" si="19"/>
        <v>355.4</v>
      </c>
      <c r="K227" s="110">
        <f t="shared" si="18"/>
        <v>15459.9</v>
      </c>
      <c r="L227" s="110">
        <v>0</v>
      </c>
      <c r="M227" s="111">
        <f t="shared" si="20"/>
        <v>15459.9</v>
      </c>
      <c r="N227" s="62">
        <v>43.5</v>
      </c>
    </row>
    <row r="228" spans="1:14" ht="15" customHeight="1">
      <c r="A228" s="17">
        <v>214</v>
      </c>
      <c r="B228" s="107" t="s">
        <v>203</v>
      </c>
      <c r="C228" s="7">
        <v>1956</v>
      </c>
      <c r="D228" s="7">
        <v>54</v>
      </c>
      <c r="E228" s="108">
        <v>437.8</v>
      </c>
      <c r="F228" s="7">
        <v>8</v>
      </c>
      <c r="G228" s="7">
        <v>13</v>
      </c>
      <c r="H228" s="7">
        <v>21</v>
      </c>
      <c r="I228" s="108">
        <v>437.8</v>
      </c>
      <c r="J228" s="109">
        <f t="shared" si="19"/>
        <v>437.8</v>
      </c>
      <c r="K228" s="110">
        <f t="shared" si="18"/>
        <v>19044.3</v>
      </c>
      <c r="L228" s="110">
        <v>0</v>
      </c>
      <c r="M228" s="111">
        <f t="shared" si="20"/>
        <v>19044.3</v>
      </c>
      <c r="N228" s="62">
        <v>43.5</v>
      </c>
    </row>
    <row r="229" spans="1:14" ht="15" customHeight="1">
      <c r="A229" s="17">
        <v>215</v>
      </c>
      <c r="B229" s="107" t="s">
        <v>204</v>
      </c>
      <c r="C229" s="7">
        <v>1956</v>
      </c>
      <c r="D229" s="7">
        <v>51</v>
      </c>
      <c r="E229" s="108">
        <v>515</v>
      </c>
      <c r="F229" s="7">
        <v>12</v>
      </c>
      <c r="G229" s="7">
        <v>16</v>
      </c>
      <c r="H229" s="7">
        <v>36</v>
      </c>
      <c r="I229" s="108">
        <v>515</v>
      </c>
      <c r="J229" s="109">
        <f t="shared" si="19"/>
        <v>515</v>
      </c>
      <c r="K229" s="110">
        <f t="shared" si="18"/>
        <v>22402.5</v>
      </c>
      <c r="L229" s="110">
        <v>0</v>
      </c>
      <c r="M229" s="111">
        <f t="shared" si="20"/>
        <v>22402.5</v>
      </c>
      <c r="N229" s="62">
        <v>43.5</v>
      </c>
    </row>
    <row r="230" spans="1:14" ht="15" customHeight="1">
      <c r="A230" s="17">
        <v>216</v>
      </c>
      <c r="B230" s="107" t="s">
        <v>205</v>
      </c>
      <c r="C230" s="7">
        <v>1956</v>
      </c>
      <c r="D230" s="7">
        <v>50</v>
      </c>
      <c r="E230" s="108">
        <v>434.1</v>
      </c>
      <c r="F230" s="7">
        <v>8</v>
      </c>
      <c r="G230" s="7">
        <v>10</v>
      </c>
      <c r="H230" s="7">
        <v>27</v>
      </c>
      <c r="I230" s="108">
        <v>434.1</v>
      </c>
      <c r="J230" s="109">
        <f t="shared" si="19"/>
        <v>434.1</v>
      </c>
      <c r="K230" s="110">
        <f t="shared" si="18"/>
        <v>18883.400000000001</v>
      </c>
      <c r="L230" s="110">
        <v>0</v>
      </c>
      <c r="M230" s="111">
        <f t="shared" si="20"/>
        <v>18883.400000000001</v>
      </c>
      <c r="N230" s="62">
        <v>43.5</v>
      </c>
    </row>
    <row r="231" spans="1:14" ht="15" customHeight="1">
      <c r="A231" s="17">
        <v>217</v>
      </c>
      <c r="B231" s="107" t="s">
        <v>206</v>
      </c>
      <c r="C231" s="7">
        <v>1956</v>
      </c>
      <c r="D231" s="7">
        <v>49</v>
      </c>
      <c r="E231" s="108">
        <v>352.2</v>
      </c>
      <c r="F231" s="7">
        <v>8</v>
      </c>
      <c r="G231" s="7">
        <v>8</v>
      </c>
      <c r="H231" s="7">
        <v>25</v>
      </c>
      <c r="I231" s="108">
        <v>352.2</v>
      </c>
      <c r="J231" s="109">
        <f t="shared" si="19"/>
        <v>352.2</v>
      </c>
      <c r="K231" s="110">
        <f t="shared" si="18"/>
        <v>15320.7</v>
      </c>
      <c r="L231" s="110">
        <v>0</v>
      </c>
      <c r="M231" s="111">
        <f t="shared" si="20"/>
        <v>15320.7</v>
      </c>
      <c r="N231" s="62">
        <v>43.5</v>
      </c>
    </row>
    <row r="232" spans="1:14" ht="15" customHeight="1">
      <c r="A232" s="17">
        <v>218</v>
      </c>
      <c r="B232" s="107" t="s">
        <v>207</v>
      </c>
      <c r="C232" s="7">
        <v>1956</v>
      </c>
      <c r="D232" s="7">
        <v>49</v>
      </c>
      <c r="E232" s="108">
        <v>419.3</v>
      </c>
      <c r="F232" s="7">
        <v>8</v>
      </c>
      <c r="G232" s="7">
        <v>8</v>
      </c>
      <c r="H232" s="7">
        <v>21</v>
      </c>
      <c r="I232" s="108">
        <v>419.3</v>
      </c>
      <c r="J232" s="109">
        <f t="shared" si="19"/>
        <v>419.3</v>
      </c>
      <c r="K232" s="110">
        <f t="shared" si="18"/>
        <v>18239.599999999999</v>
      </c>
      <c r="L232" s="110">
        <v>0</v>
      </c>
      <c r="M232" s="111">
        <f t="shared" si="20"/>
        <v>18239.599999999999</v>
      </c>
      <c r="N232" s="62">
        <v>43.5</v>
      </c>
    </row>
    <row r="233" spans="1:14" ht="15" customHeight="1">
      <c r="A233" s="17">
        <v>219</v>
      </c>
      <c r="B233" s="107" t="s">
        <v>208</v>
      </c>
      <c r="C233" s="7">
        <v>1956</v>
      </c>
      <c r="D233" s="7">
        <v>44</v>
      </c>
      <c r="E233" s="108">
        <v>346.9</v>
      </c>
      <c r="F233" s="7">
        <v>8</v>
      </c>
      <c r="G233" s="7">
        <v>10</v>
      </c>
      <c r="H233" s="7">
        <v>16</v>
      </c>
      <c r="I233" s="108">
        <v>346.9</v>
      </c>
      <c r="J233" s="109">
        <f t="shared" si="19"/>
        <v>346.9</v>
      </c>
      <c r="K233" s="110">
        <f t="shared" si="18"/>
        <v>15090.2</v>
      </c>
      <c r="L233" s="110">
        <v>0</v>
      </c>
      <c r="M233" s="111">
        <f t="shared" si="20"/>
        <v>15090.2</v>
      </c>
      <c r="N233" s="62">
        <v>43.5</v>
      </c>
    </row>
    <row r="234" spans="1:14" ht="15" customHeight="1">
      <c r="A234" s="17">
        <v>220</v>
      </c>
      <c r="B234" s="107" t="s">
        <v>209</v>
      </c>
      <c r="C234" s="7">
        <v>1957</v>
      </c>
      <c r="D234" s="7">
        <v>66</v>
      </c>
      <c r="E234" s="108">
        <v>350.1</v>
      </c>
      <c r="F234" s="7">
        <v>8</v>
      </c>
      <c r="G234" s="7">
        <v>9</v>
      </c>
      <c r="H234" s="7">
        <v>16</v>
      </c>
      <c r="I234" s="108">
        <v>350.1</v>
      </c>
      <c r="J234" s="109">
        <f t="shared" si="19"/>
        <v>350.1</v>
      </c>
      <c r="K234" s="110">
        <f t="shared" si="18"/>
        <v>15229.4</v>
      </c>
      <c r="L234" s="110">
        <v>0</v>
      </c>
      <c r="M234" s="111">
        <f t="shared" si="20"/>
        <v>15229.4</v>
      </c>
      <c r="N234" s="62">
        <v>43.5</v>
      </c>
    </row>
    <row r="235" spans="1:14" ht="15" customHeight="1">
      <c r="A235" s="17">
        <v>221</v>
      </c>
      <c r="B235" s="107" t="s">
        <v>210</v>
      </c>
      <c r="C235" s="7">
        <v>1957</v>
      </c>
      <c r="D235" s="7">
        <v>65</v>
      </c>
      <c r="E235" s="108">
        <v>427.4</v>
      </c>
      <c r="F235" s="7">
        <v>8</v>
      </c>
      <c r="G235" s="7">
        <v>12</v>
      </c>
      <c r="H235" s="7">
        <v>39</v>
      </c>
      <c r="I235" s="108">
        <v>427.4</v>
      </c>
      <c r="J235" s="109">
        <f t="shared" si="19"/>
        <v>427.4</v>
      </c>
      <c r="K235" s="110">
        <f t="shared" si="18"/>
        <v>18591.900000000001</v>
      </c>
      <c r="L235" s="110">
        <v>0</v>
      </c>
      <c r="M235" s="111">
        <f t="shared" si="20"/>
        <v>18591.900000000001</v>
      </c>
      <c r="N235" s="62">
        <v>43.5</v>
      </c>
    </row>
    <row r="236" spans="1:14" ht="15" customHeight="1">
      <c r="A236" s="17">
        <v>222</v>
      </c>
      <c r="B236" s="107" t="s">
        <v>211</v>
      </c>
      <c r="C236" s="7">
        <v>1957</v>
      </c>
      <c r="D236" s="7">
        <v>65</v>
      </c>
      <c r="E236" s="108">
        <v>421.7</v>
      </c>
      <c r="F236" s="7">
        <v>8</v>
      </c>
      <c r="G236" s="7">
        <v>8</v>
      </c>
      <c r="H236" s="7">
        <v>24</v>
      </c>
      <c r="I236" s="108">
        <v>421.7</v>
      </c>
      <c r="J236" s="109">
        <f t="shared" si="19"/>
        <v>421.7</v>
      </c>
      <c r="K236" s="110">
        <f t="shared" si="18"/>
        <v>18344</v>
      </c>
      <c r="L236" s="110">
        <v>0</v>
      </c>
      <c r="M236" s="111">
        <f t="shared" si="20"/>
        <v>18344</v>
      </c>
      <c r="N236" s="62">
        <v>43.5</v>
      </c>
    </row>
    <row r="237" spans="1:14" ht="15" customHeight="1">
      <c r="A237" s="17">
        <v>223</v>
      </c>
      <c r="B237" s="107" t="s">
        <v>212</v>
      </c>
      <c r="C237" s="7">
        <v>1957</v>
      </c>
      <c r="D237" s="7">
        <v>65</v>
      </c>
      <c r="E237" s="108">
        <v>436.3</v>
      </c>
      <c r="F237" s="7">
        <v>8</v>
      </c>
      <c r="G237" s="7">
        <v>10</v>
      </c>
      <c r="H237" s="7">
        <v>24</v>
      </c>
      <c r="I237" s="108">
        <v>436.3</v>
      </c>
      <c r="J237" s="109">
        <f t="shared" si="19"/>
        <v>436.3</v>
      </c>
      <c r="K237" s="110">
        <f t="shared" si="18"/>
        <v>18979.099999999999</v>
      </c>
      <c r="L237" s="110">
        <v>0</v>
      </c>
      <c r="M237" s="111">
        <f t="shared" si="20"/>
        <v>18979.099999999999</v>
      </c>
      <c r="N237" s="62">
        <v>43.5</v>
      </c>
    </row>
    <row r="238" spans="1:14" ht="15" customHeight="1">
      <c r="A238" s="17">
        <v>224</v>
      </c>
      <c r="B238" s="107" t="s">
        <v>213</v>
      </c>
      <c r="C238" s="7">
        <v>1957</v>
      </c>
      <c r="D238" s="7">
        <v>65</v>
      </c>
      <c r="E238" s="108">
        <v>876.4</v>
      </c>
      <c r="F238" s="7">
        <v>16</v>
      </c>
      <c r="G238" s="7">
        <v>22</v>
      </c>
      <c r="H238" s="7">
        <v>45</v>
      </c>
      <c r="I238" s="108">
        <v>876.4</v>
      </c>
      <c r="J238" s="109">
        <f t="shared" si="19"/>
        <v>876.4</v>
      </c>
      <c r="K238" s="110">
        <f t="shared" si="18"/>
        <v>38123.4</v>
      </c>
      <c r="L238" s="110">
        <v>0</v>
      </c>
      <c r="M238" s="111">
        <f t="shared" si="20"/>
        <v>38123.4</v>
      </c>
      <c r="N238" s="62">
        <v>43.5</v>
      </c>
    </row>
    <row r="239" spans="1:14" ht="15" customHeight="1">
      <c r="A239" s="17">
        <v>225</v>
      </c>
      <c r="B239" s="107" t="s">
        <v>214</v>
      </c>
      <c r="C239" s="7">
        <v>1957</v>
      </c>
      <c r="D239" s="7">
        <v>65</v>
      </c>
      <c r="E239" s="108">
        <v>423.5</v>
      </c>
      <c r="F239" s="7">
        <v>8</v>
      </c>
      <c r="G239" s="7">
        <v>12</v>
      </c>
      <c r="H239" s="7">
        <v>22</v>
      </c>
      <c r="I239" s="108">
        <v>423.5</v>
      </c>
      <c r="J239" s="109">
        <f t="shared" si="19"/>
        <v>423.5</v>
      </c>
      <c r="K239" s="110">
        <f t="shared" si="18"/>
        <v>18422.3</v>
      </c>
      <c r="L239" s="110">
        <v>0</v>
      </c>
      <c r="M239" s="111">
        <f t="shared" si="20"/>
        <v>18422.3</v>
      </c>
      <c r="N239" s="62">
        <v>43.5</v>
      </c>
    </row>
    <row r="240" spans="1:14" ht="15" customHeight="1">
      <c r="A240" s="17">
        <v>226</v>
      </c>
      <c r="B240" s="107" t="s">
        <v>215</v>
      </c>
      <c r="C240" s="7">
        <v>1957</v>
      </c>
      <c r="D240" s="7">
        <v>64</v>
      </c>
      <c r="E240" s="108">
        <v>349.5</v>
      </c>
      <c r="F240" s="7">
        <v>8</v>
      </c>
      <c r="G240" s="7">
        <v>9</v>
      </c>
      <c r="H240" s="7">
        <v>14</v>
      </c>
      <c r="I240" s="108">
        <v>349.5</v>
      </c>
      <c r="J240" s="109">
        <f t="shared" si="19"/>
        <v>349.5</v>
      </c>
      <c r="K240" s="110">
        <f t="shared" si="18"/>
        <v>15203.3</v>
      </c>
      <c r="L240" s="110">
        <v>0</v>
      </c>
      <c r="M240" s="111">
        <f t="shared" si="20"/>
        <v>15203.3</v>
      </c>
      <c r="N240" s="62">
        <v>43.5</v>
      </c>
    </row>
    <row r="241" spans="1:14" ht="15" customHeight="1">
      <c r="A241" s="17">
        <v>227</v>
      </c>
      <c r="B241" s="107" t="s">
        <v>216</v>
      </c>
      <c r="C241" s="7">
        <v>1957</v>
      </c>
      <c r="D241" s="7">
        <v>64</v>
      </c>
      <c r="E241" s="108">
        <v>355.3</v>
      </c>
      <c r="F241" s="7">
        <v>8</v>
      </c>
      <c r="G241" s="7">
        <v>8</v>
      </c>
      <c r="H241" s="7">
        <v>19</v>
      </c>
      <c r="I241" s="108">
        <v>355.3</v>
      </c>
      <c r="J241" s="109">
        <f t="shared" si="19"/>
        <v>355.3</v>
      </c>
      <c r="K241" s="110">
        <f t="shared" si="18"/>
        <v>15455.6</v>
      </c>
      <c r="L241" s="110">
        <v>0</v>
      </c>
      <c r="M241" s="111">
        <f t="shared" si="20"/>
        <v>15455.6</v>
      </c>
      <c r="N241" s="62">
        <v>43.5</v>
      </c>
    </row>
    <row r="242" spans="1:14" ht="15" customHeight="1">
      <c r="A242" s="17">
        <v>228</v>
      </c>
      <c r="B242" s="107" t="s">
        <v>217</v>
      </c>
      <c r="C242" s="7">
        <v>1957</v>
      </c>
      <c r="D242" s="7">
        <v>63</v>
      </c>
      <c r="E242" s="108">
        <v>640.5</v>
      </c>
      <c r="F242" s="7">
        <v>8</v>
      </c>
      <c r="G242" s="7">
        <v>10</v>
      </c>
      <c r="H242" s="7">
        <v>25</v>
      </c>
      <c r="I242" s="108">
        <v>640.5</v>
      </c>
      <c r="J242" s="109">
        <f t="shared" si="19"/>
        <v>640.5</v>
      </c>
      <c r="K242" s="110">
        <f t="shared" si="18"/>
        <v>27861.8</v>
      </c>
      <c r="L242" s="110">
        <v>0</v>
      </c>
      <c r="M242" s="111">
        <f t="shared" si="20"/>
        <v>27861.8</v>
      </c>
      <c r="N242" s="62">
        <v>43.5</v>
      </c>
    </row>
    <row r="243" spans="1:14" ht="15" customHeight="1">
      <c r="A243" s="17">
        <v>229</v>
      </c>
      <c r="B243" s="107" t="s">
        <v>218</v>
      </c>
      <c r="C243" s="7">
        <v>1957</v>
      </c>
      <c r="D243" s="7">
        <v>62</v>
      </c>
      <c r="E243" s="108">
        <v>350.9</v>
      </c>
      <c r="F243" s="7">
        <v>8</v>
      </c>
      <c r="G243" s="7">
        <v>10</v>
      </c>
      <c r="H243" s="7">
        <v>21</v>
      </c>
      <c r="I243" s="108">
        <v>350.9</v>
      </c>
      <c r="J243" s="109">
        <f t="shared" si="19"/>
        <v>350.9</v>
      </c>
      <c r="K243" s="110">
        <f t="shared" si="18"/>
        <v>15264.2</v>
      </c>
      <c r="L243" s="110">
        <v>0</v>
      </c>
      <c r="M243" s="111">
        <f t="shared" si="20"/>
        <v>15264.2</v>
      </c>
      <c r="N243" s="62">
        <v>43.5</v>
      </c>
    </row>
    <row r="244" spans="1:14" ht="15" customHeight="1">
      <c r="A244" s="17">
        <v>230</v>
      </c>
      <c r="B244" s="107" t="s">
        <v>219</v>
      </c>
      <c r="C244" s="7">
        <v>1957</v>
      </c>
      <c r="D244" s="7">
        <v>62</v>
      </c>
      <c r="E244" s="108">
        <v>352.6</v>
      </c>
      <c r="F244" s="7">
        <v>8</v>
      </c>
      <c r="G244" s="7">
        <v>12</v>
      </c>
      <c r="H244" s="7">
        <v>21</v>
      </c>
      <c r="I244" s="108">
        <v>352.6</v>
      </c>
      <c r="J244" s="109">
        <f t="shared" si="19"/>
        <v>352.6</v>
      </c>
      <c r="K244" s="110">
        <f t="shared" si="18"/>
        <v>15338.1</v>
      </c>
      <c r="L244" s="110">
        <v>0</v>
      </c>
      <c r="M244" s="111">
        <f t="shared" si="20"/>
        <v>15338.1</v>
      </c>
      <c r="N244" s="62">
        <v>43.5</v>
      </c>
    </row>
    <row r="245" spans="1:14" ht="15" customHeight="1">
      <c r="A245" s="17">
        <v>231</v>
      </c>
      <c r="B245" s="107" t="s">
        <v>220</v>
      </c>
      <c r="C245" s="7">
        <v>1957</v>
      </c>
      <c r="D245" s="7">
        <v>62</v>
      </c>
      <c r="E245" s="108">
        <v>341.5</v>
      </c>
      <c r="F245" s="7">
        <v>8</v>
      </c>
      <c r="G245" s="7">
        <v>8</v>
      </c>
      <c r="H245" s="7">
        <v>14</v>
      </c>
      <c r="I245" s="108">
        <v>341.5</v>
      </c>
      <c r="J245" s="109">
        <f t="shared" si="19"/>
        <v>341.5</v>
      </c>
      <c r="K245" s="110">
        <f t="shared" si="18"/>
        <v>14855.3</v>
      </c>
      <c r="L245" s="110">
        <v>0</v>
      </c>
      <c r="M245" s="111">
        <f t="shared" si="20"/>
        <v>14855.3</v>
      </c>
      <c r="N245" s="62">
        <v>43.5</v>
      </c>
    </row>
    <row r="246" spans="1:14" ht="15" customHeight="1">
      <c r="A246" s="17">
        <v>232</v>
      </c>
      <c r="B246" s="107" t="s">
        <v>221</v>
      </c>
      <c r="C246" s="7">
        <v>1957</v>
      </c>
      <c r="D246" s="7">
        <v>61</v>
      </c>
      <c r="E246" s="108">
        <v>437.1</v>
      </c>
      <c r="F246" s="7">
        <v>8</v>
      </c>
      <c r="G246" s="7">
        <v>11</v>
      </c>
      <c r="H246" s="7">
        <v>18</v>
      </c>
      <c r="I246" s="108">
        <v>437.1</v>
      </c>
      <c r="J246" s="109">
        <f t="shared" si="19"/>
        <v>437.1</v>
      </c>
      <c r="K246" s="110">
        <f t="shared" si="18"/>
        <v>19013.900000000001</v>
      </c>
      <c r="L246" s="110">
        <v>0</v>
      </c>
      <c r="M246" s="111">
        <f t="shared" si="20"/>
        <v>19013.900000000001</v>
      </c>
      <c r="N246" s="62">
        <v>43.5</v>
      </c>
    </row>
    <row r="247" spans="1:14" ht="15" customHeight="1">
      <c r="A247" s="17">
        <v>233</v>
      </c>
      <c r="B247" s="107" t="s">
        <v>222</v>
      </c>
      <c r="C247" s="7">
        <v>1957</v>
      </c>
      <c r="D247" s="7">
        <v>61</v>
      </c>
      <c r="E247" s="108">
        <v>356.9</v>
      </c>
      <c r="F247" s="7">
        <v>8</v>
      </c>
      <c r="G247" s="7">
        <v>11</v>
      </c>
      <c r="H247" s="7">
        <v>23</v>
      </c>
      <c r="I247" s="108">
        <v>356.9</v>
      </c>
      <c r="J247" s="109">
        <f t="shared" si="19"/>
        <v>356.9</v>
      </c>
      <c r="K247" s="110">
        <f t="shared" si="18"/>
        <v>15525.2</v>
      </c>
      <c r="L247" s="110">
        <v>0</v>
      </c>
      <c r="M247" s="111">
        <f t="shared" si="20"/>
        <v>15525.2</v>
      </c>
      <c r="N247" s="62">
        <v>43.5</v>
      </c>
    </row>
    <row r="248" spans="1:14" ht="15" customHeight="1">
      <c r="A248" s="17">
        <v>234</v>
      </c>
      <c r="B248" s="107" t="s">
        <v>223</v>
      </c>
      <c r="C248" s="7">
        <v>1957</v>
      </c>
      <c r="D248" s="7">
        <v>61</v>
      </c>
      <c r="E248" s="108">
        <v>433.4</v>
      </c>
      <c r="F248" s="7">
        <v>8</v>
      </c>
      <c r="G248" s="7">
        <v>11</v>
      </c>
      <c r="H248" s="7">
        <v>17</v>
      </c>
      <c r="I248" s="108">
        <v>433.4</v>
      </c>
      <c r="J248" s="109">
        <f t="shared" si="19"/>
        <v>433.4</v>
      </c>
      <c r="K248" s="110">
        <f t="shared" si="18"/>
        <v>18852.900000000001</v>
      </c>
      <c r="L248" s="110">
        <v>0</v>
      </c>
      <c r="M248" s="111">
        <f t="shared" si="20"/>
        <v>18852.900000000001</v>
      </c>
      <c r="N248" s="62">
        <v>43.5</v>
      </c>
    </row>
    <row r="249" spans="1:14" ht="15" customHeight="1">
      <c r="A249" s="17">
        <v>235</v>
      </c>
      <c r="B249" s="107" t="s">
        <v>224</v>
      </c>
      <c r="C249" s="7">
        <v>1957</v>
      </c>
      <c r="D249" s="7">
        <v>61</v>
      </c>
      <c r="E249" s="108">
        <v>944.1</v>
      </c>
      <c r="F249" s="7">
        <v>18</v>
      </c>
      <c r="G249" s="7">
        <v>18</v>
      </c>
      <c r="H249" s="7">
        <v>36</v>
      </c>
      <c r="I249" s="108">
        <v>944.1</v>
      </c>
      <c r="J249" s="109">
        <f t="shared" si="19"/>
        <v>944.1</v>
      </c>
      <c r="K249" s="110">
        <f t="shared" si="18"/>
        <v>41068.400000000001</v>
      </c>
      <c r="L249" s="110">
        <v>0</v>
      </c>
      <c r="M249" s="111">
        <f t="shared" si="20"/>
        <v>41068.400000000001</v>
      </c>
      <c r="N249" s="62">
        <v>43.5</v>
      </c>
    </row>
    <row r="250" spans="1:14" ht="15" customHeight="1">
      <c r="A250" s="17">
        <v>236</v>
      </c>
      <c r="B250" s="107" t="s">
        <v>225</v>
      </c>
      <c r="C250" s="7">
        <v>1957</v>
      </c>
      <c r="D250" s="7">
        <v>60</v>
      </c>
      <c r="E250" s="108">
        <v>348.8</v>
      </c>
      <c r="F250" s="7">
        <v>8</v>
      </c>
      <c r="G250" s="7">
        <v>12</v>
      </c>
      <c r="H250" s="7">
        <v>28</v>
      </c>
      <c r="I250" s="108">
        <v>348.8</v>
      </c>
      <c r="J250" s="109">
        <f t="shared" si="19"/>
        <v>348.8</v>
      </c>
      <c r="K250" s="110">
        <f t="shared" ref="K250:K281" si="21">J250*N250</f>
        <v>15172.8</v>
      </c>
      <c r="L250" s="110">
        <v>0</v>
      </c>
      <c r="M250" s="111">
        <f t="shared" si="20"/>
        <v>15172.8</v>
      </c>
      <c r="N250" s="62">
        <v>43.5</v>
      </c>
    </row>
    <row r="251" spans="1:14" ht="15" customHeight="1">
      <c r="A251" s="17">
        <v>237</v>
      </c>
      <c r="B251" s="107" t="s">
        <v>226</v>
      </c>
      <c r="C251" s="7">
        <v>1957</v>
      </c>
      <c r="D251" s="7">
        <v>59</v>
      </c>
      <c r="E251" s="108">
        <v>342.5</v>
      </c>
      <c r="F251" s="7">
        <v>8</v>
      </c>
      <c r="G251" s="7">
        <v>12</v>
      </c>
      <c r="H251" s="7">
        <v>14</v>
      </c>
      <c r="I251" s="108">
        <v>342.5</v>
      </c>
      <c r="J251" s="109">
        <f t="shared" si="19"/>
        <v>342.5</v>
      </c>
      <c r="K251" s="110">
        <f t="shared" si="21"/>
        <v>14898.8</v>
      </c>
      <c r="L251" s="110">
        <v>0</v>
      </c>
      <c r="M251" s="111">
        <f t="shared" si="20"/>
        <v>14898.8</v>
      </c>
      <c r="N251" s="62">
        <v>43.5</v>
      </c>
    </row>
    <row r="252" spans="1:14" ht="15" customHeight="1">
      <c r="A252" s="17">
        <v>238</v>
      </c>
      <c r="B252" s="107" t="s">
        <v>227</v>
      </c>
      <c r="C252" s="7">
        <v>1957</v>
      </c>
      <c r="D252" s="7">
        <v>58</v>
      </c>
      <c r="E252" s="108">
        <v>430</v>
      </c>
      <c r="F252" s="7">
        <v>8</v>
      </c>
      <c r="G252" s="7">
        <v>7</v>
      </c>
      <c r="H252" s="7">
        <v>21</v>
      </c>
      <c r="I252" s="108">
        <v>430</v>
      </c>
      <c r="J252" s="109">
        <f t="shared" si="19"/>
        <v>430</v>
      </c>
      <c r="K252" s="110">
        <f t="shared" si="21"/>
        <v>18705</v>
      </c>
      <c r="L252" s="110">
        <v>0</v>
      </c>
      <c r="M252" s="111">
        <f t="shared" si="20"/>
        <v>18705</v>
      </c>
      <c r="N252" s="62">
        <v>43.5</v>
      </c>
    </row>
    <row r="253" spans="1:14" ht="15" customHeight="1">
      <c r="A253" s="17">
        <v>239</v>
      </c>
      <c r="B253" s="107" t="s">
        <v>228</v>
      </c>
      <c r="C253" s="7">
        <v>1957</v>
      </c>
      <c r="D253" s="7">
        <v>57</v>
      </c>
      <c r="E253" s="108">
        <v>430.6</v>
      </c>
      <c r="F253" s="7">
        <v>8</v>
      </c>
      <c r="G253" s="7">
        <v>12</v>
      </c>
      <c r="H253" s="7">
        <v>23</v>
      </c>
      <c r="I253" s="108">
        <v>430.6</v>
      </c>
      <c r="J253" s="109">
        <f t="shared" si="19"/>
        <v>430.6</v>
      </c>
      <c r="K253" s="110">
        <f t="shared" si="21"/>
        <v>18731.099999999999</v>
      </c>
      <c r="L253" s="110">
        <v>0</v>
      </c>
      <c r="M253" s="111">
        <f t="shared" si="20"/>
        <v>18731.099999999999</v>
      </c>
      <c r="N253" s="62">
        <v>43.5</v>
      </c>
    </row>
    <row r="254" spans="1:14" ht="15" customHeight="1">
      <c r="A254" s="17">
        <v>240</v>
      </c>
      <c r="B254" s="107" t="s">
        <v>229</v>
      </c>
      <c r="C254" s="7">
        <v>1957</v>
      </c>
      <c r="D254" s="7">
        <v>57</v>
      </c>
      <c r="E254" s="108">
        <v>430.5</v>
      </c>
      <c r="F254" s="7">
        <v>8</v>
      </c>
      <c r="G254" s="7">
        <v>12</v>
      </c>
      <c r="H254" s="7">
        <v>21</v>
      </c>
      <c r="I254" s="108">
        <v>430.5</v>
      </c>
      <c r="J254" s="109">
        <f t="shared" si="19"/>
        <v>430.5</v>
      </c>
      <c r="K254" s="110">
        <f t="shared" si="21"/>
        <v>18726.8</v>
      </c>
      <c r="L254" s="110">
        <v>0</v>
      </c>
      <c r="M254" s="111">
        <f t="shared" si="20"/>
        <v>18726.8</v>
      </c>
      <c r="N254" s="62">
        <v>43.5</v>
      </c>
    </row>
    <row r="255" spans="1:14" ht="15" customHeight="1">
      <c r="A255" s="17">
        <v>241</v>
      </c>
      <c r="B255" s="107" t="s">
        <v>230</v>
      </c>
      <c r="C255" s="7">
        <v>1957</v>
      </c>
      <c r="D255" s="7">
        <v>57</v>
      </c>
      <c r="E255" s="108">
        <v>349.6</v>
      </c>
      <c r="F255" s="7">
        <v>8</v>
      </c>
      <c r="G255" s="7">
        <v>9</v>
      </c>
      <c r="H255" s="7">
        <v>23</v>
      </c>
      <c r="I255" s="108">
        <v>349.6</v>
      </c>
      <c r="J255" s="109">
        <f t="shared" si="19"/>
        <v>349.6</v>
      </c>
      <c r="K255" s="110">
        <f t="shared" si="21"/>
        <v>15207.6</v>
      </c>
      <c r="L255" s="110">
        <v>0</v>
      </c>
      <c r="M255" s="111">
        <f t="shared" si="20"/>
        <v>15207.6</v>
      </c>
      <c r="N255" s="62">
        <v>43.5</v>
      </c>
    </row>
    <row r="256" spans="1:14" ht="15" customHeight="1">
      <c r="A256" s="17">
        <v>242</v>
      </c>
      <c r="B256" s="107" t="s">
        <v>231</v>
      </c>
      <c r="C256" s="7">
        <v>1957</v>
      </c>
      <c r="D256" s="7">
        <v>57</v>
      </c>
      <c r="E256" s="108">
        <v>438.9</v>
      </c>
      <c r="F256" s="7">
        <v>8</v>
      </c>
      <c r="G256" s="7">
        <v>12</v>
      </c>
      <c r="H256" s="7">
        <v>29</v>
      </c>
      <c r="I256" s="108">
        <v>438.9</v>
      </c>
      <c r="J256" s="109">
        <f t="shared" si="19"/>
        <v>438.9</v>
      </c>
      <c r="K256" s="110">
        <f t="shared" si="21"/>
        <v>19092.2</v>
      </c>
      <c r="L256" s="110">
        <v>0</v>
      </c>
      <c r="M256" s="111">
        <f t="shared" si="20"/>
        <v>19092.2</v>
      </c>
      <c r="N256" s="62">
        <v>43.5</v>
      </c>
    </row>
    <row r="257" spans="1:14" ht="15" customHeight="1">
      <c r="A257" s="17">
        <v>243</v>
      </c>
      <c r="B257" s="107" t="s">
        <v>232</v>
      </c>
      <c r="C257" s="7">
        <v>1957</v>
      </c>
      <c r="D257" s="7">
        <v>57</v>
      </c>
      <c r="E257" s="108">
        <v>497.6</v>
      </c>
      <c r="F257" s="7">
        <v>8</v>
      </c>
      <c r="G257" s="7">
        <v>11</v>
      </c>
      <c r="H257" s="7">
        <v>31</v>
      </c>
      <c r="I257" s="108">
        <v>497.6</v>
      </c>
      <c r="J257" s="109">
        <f t="shared" si="19"/>
        <v>497.6</v>
      </c>
      <c r="K257" s="110">
        <f t="shared" si="21"/>
        <v>21645.599999999999</v>
      </c>
      <c r="L257" s="110">
        <v>0</v>
      </c>
      <c r="M257" s="111">
        <f t="shared" si="20"/>
        <v>21645.599999999999</v>
      </c>
      <c r="N257" s="62">
        <v>43.5</v>
      </c>
    </row>
    <row r="258" spans="1:14" ht="15" customHeight="1">
      <c r="A258" s="17">
        <v>244</v>
      </c>
      <c r="B258" s="107" t="s">
        <v>233</v>
      </c>
      <c r="C258" s="7">
        <v>1957</v>
      </c>
      <c r="D258" s="7">
        <v>53</v>
      </c>
      <c r="E258" s="108">
        <v>435.5</v>
      </c>
      <c r="F258" s="7">
        <v>8</v>
      </c>
      <c r="G258" s="7">
        <v>14</v>
      </c>
      <c r="H258" s="7">
        <v>23</v>
      </c>
      <c r="I258" s="108">
        <v>435.5</v>
      </c>
      <c r="J258" s="109">
        <f t="shared" si="19"/>
        <v>435.5</v>
      </c>
      <c r="K258" s="110">
        <f t="shared" si="21"/>
        <v>18944.3</v>
      </c>
      <c r="L258" s="110">
        <v>0</v>
      </c>
      <c r="M258" s="111">
        <f t="shared" si="20"/>
        <v>18944.3</v>
      </c>
      <c r="N258" s="62">
        <v>43.5</v>
      </c>
    </row>
    <row r="259" spans="1:14" ht="15" customHeight="1">
      <c r="A259" s="17">
        <v>245</v>
      </c>
      <c r="B259" s="107" t="s">
        <v>234</v>
      </c>
      <c r="C259" s="7">
        <v>1957</v>
      </c>
      <c r="D259" s="7">
        <v>48</v>
      </c>
      <c r="E259" s="108">
        <v>446.2</v>
      </c>
      <c r="F259" s="7">
        <v>8</v>
      </c>
      <c r="G259" s="7">
        <v>14</v>
      </c>
      <c r="H259" s="7">
        <v>32</v>
      </c>
      <c r="I259" s="108">
        <v>446.2</v>
      </c>
      <c r="J259" s="109">
        <f t="shared" si="19"/>
        <v>446.2</v>
      </c>
      <c r="K259" s="110">
        <f t="shared" si="21"/>
        <v>19409.7</v>
      </c>
      <c r="L259" s="110">
        <v>0</v>
      </c>
      <c r="M259" s="111">
        <f t="shared" si="20"/>
        <v>19409.7</v>
      </c>
      <c r="N259" s="62">
        <v>43.5</v>
      </c>
    </row>
    <row r="260" spans="1:14" ht="15" customHeight="1">
      <c r="A260" s="17">
        <v>246</v>
      </c>
      <c r="B260" s="107" t="s">
        <v>235</v>
      </c>
      <c r="C260" s="7">
        <v>1957</v>
      </c>
      <c r="D260" s="7">
        <v>44</v>
      </c>
      <c r="E260" s="108">
        <v>421</v>
      </c>
      <c r="F260" s="7">
        <v>8</v>
      </c>
      <c r="G260" s="7">
        <v>11</v>
      </c>
      <c r="H260" s="7">
        <v>26</v>
      </c>
      <c r="I260" s="108">
        <v>421</v>
      </c>
      <c r="J260" s="109">
        <f t="shared" si="19"/>
        <v>421</v>
      </c>
      <c r="K260" s="110">
        <f t="shared" si="21"/>
        <v>18313.5</v>
      </c>
      <c r="L260" s="110">
        <v>0</v>
      </c>
      <c r="M260" s="111">
        <f t="shared" si="20"/>
        <v>18313.5</v>
      </c>
      <c r="N260" s="62">
        <v>43.5</v>
      </c>
    </row>
    <row r="261" spans="1:14" ht="15" customHeight="1">
      <c r="A261" s="17">
        <v>247</v>
      </c>
      <c r="B261" s="107" t="s">
        <v>236</v>
      </c>
      <c r="C261" s="7">
        <v>1957</v>
      </c>
      <c r="D261" s="7">
        <v>40</v>
      </c>
      <c r="E261" s="108">
        <v>519.20000000000005</v>
      </c>
      <c r="F261" s="7">
        <v>12</v>
      </c>
      <c r="G261" s="7">
        <v>14</v>
      </c>
      <c r="H261" s="7">
        <v>21</v>
      </c>
      <c r="I261" s="108">
        <v>519.20000000000005</v>
      </c>
      <c r="J261" s="109">
        <f t="shared" si="19"/>
        <v>519.20000000000005</v>
      </c>
      <c r="K261" s="110">
        <f t="shared" si="21"/>
        <v>22585.200000000001</v>
      </c>
      <c r="L261" s="110">
        <v>0</v>
      </c>
      <c r="M261" s="111">
        <f t="shared" si="20"/>
        <v>22585.200000000001</v>
      </c>
      <c r="N261" s="62">
        <v>43.5</v>
      </c>
    </row>
    <row r="262" spans="1:14" ht="15" customHeight="1">
      <c r="A262" s="17">
        <v>248</v>
      </c>
      <c r="B262" s="107" t="s">
        <v>237</v>
      </c>
      <c r="C262" s="7">
        <v>1958</v>
      </c>
      <c r="D262" s="7">
        <v>71</v>
      </c>
      <c r="E262" s="108">
        <v>339.1</v>
      </c>
      <c r="F262" s="7">
        <v>8</v>
      </c>
      <c r="G262" s="7">
        <v>4</v>
      </c>
      <c r="H262" s="7">
        <v>18</v>
      </c>
      <c r="I262" s="108">
        <v>339.1</v>
      </c>
      <c r="J262" s="109">
        <f t="shared" si="19"/>
        <v>339.1</v>
      </c>
      <c r="K262" s="110">
        <f t="shared" si="21"/>
        <v>14750.9</v>
      </c>
      <c r="L262" s="110">
        <v>0</v>
      </c>
      <c r="M262" s="111">
        <f t="shared" si="20"/>
        <v>14750.9</v>
      </c>
      <c r="N262" s="62">
        <v>43.5</v>
      </c>
    </row>
    <row r="263" spans="1:14" ht="15" customHeight="1">
      <c r="A263" s="17">
        <v>249</v>
      </c>
      <c r="B263" s="107" t="s">
        <v>238</v>
      </c>
      <c r="C263" s="7">
        <v>1958</v>
      </c>
      <c r="D263" s="7">
        <v>66</v>
      </c>
      <c r="E263" s="108">
        <v>591.79999999999995</v>
      </c>
      <c r="F263" s="7">
        <v>8</v>
      </c>
      <c r="G263" s="7">
        <v>15</v>
      </c>
      <c r="H263" s="7">
        <v>33</v>
      </c>
      <c r="I263" s="108">
        <v>591.79999999999995</v>
      </c>
      <c r="J263" s="109">
        <f t="shared" si="19"/>
        <v>591.79999999999995</v>
      </c>
      <c r="K263" s="110">
        <f t="shared" si="21"/>
        <v>25743.3</v>
      </c>
      <c r="L263" s="110">
        <v>0</v>
      </c>
      <c r="M263" s="111">
        <f t="shared" si="20"/>
        <v>25743.3</v>
      </c>
      <c r="N263" s="62">
        <v>43.5</v>
      </c>
    </row>
    <row r="264" spans="1:14" ht="15" customHeight="1">
      <c r="A264" s="17">
        <v>250</v>
      </c>
      <c r="B264" s="107" t="s">
        <v>239</v>
      </c>
      <c r="C264" s="7">
        <v>1958</v>
      </c>
      <c r="D264" s="7">
        <v>65</v>
      </c>
      <c r="E264" s="108">
        <v>437</v>
      </c>
      <c r="F264" s="7">
        <v>8</v>
      </c>
      <c r="G264" s="7">
        <v>9</v>
      </c>
      <c r="H264" s="7">
        <v>17</v>
      </c>
      <c r="I264" s="108">
        <v>437</v>
      </c>
      <c r="J264" s="109">
        <f t="shared" si="19"/>
        <v>437</v>
      </c>
      <c r="K264" s="110">
        <f t="shared" si="21"/>
        <v>19009.5</v>
      </c>
      <c r="L264" s="110">
        <v>0</v>
      </c>
      <c r="M264" s="111">
        <f t="shared" si="20"/>
        <v>19009.5</v>
      </c>
      <c r="N264" s="62">
        <v>43.5</v>
      </c>
    </row>
    <row r="265" spans="1:14" ht="15" customHeight="1">
      <c r="A265" s="17">
        <v>251</v>
      </c>
      <c r="B265" s="107" t="s">
        <v>240</v>
      </c>
      <c r="C265" s="7">
        <v>1958</v>
      </c>
      <c r="D265" s="7">
        <v>63</v>
      </c>
      <c r="E265" s="108">
        <v>435.5</v>
      </c>
      <c r="F265" s="7">
        <v>8</v>
      </c>
      <c r="G265" s="7">
        <v>10</v>
      </c>
      <c r="H265" s="7">
        <v>26</v>
      </c>
      <c r="I265" s="108">
        <v>435.5</v>
      </c>
      <c r="J265" s="109">
        <f t="shared" si="19"/>
        <v>435.5</v>
      </c>
      <c r="K265" s="110">
        <f t="shared" si="21"/>
        <v>18944.3</v>
      </c>
      <c r="L265" s="110">
        <v>0</v>
      </c>
      <c r="M265" s="111">
        <f t="shared" si="20"/>
        <v>18944.3</v>
      </c>
      <c r="N265" s="62">
        <v>43.5</v>
      </c>
    </row>
    <row r="266" spans="1:14" ht="15" customHeight="1">
      <c r="A266" s="17">
        <v>252</v>
      </c>
      <c r="B266" s="107" t="s">
        <v>241</v>
      </c>
      <c r="C266" s="7">
        <v>1958</v>
      </c>
      <c r="D266" s="7">
        <v>61</v>
      </c>
      <c r="E266" s="108">
        <v>407.7</v>
      </c>
      <c r="F266" s="7">
        <v>8</v>
      </c>
      <c r="G266" s="7">
        <v>11</v>
      </c>
      <c r="H266" s="7">
        <v>27</v>
      </c>
      <c r="I266" s="108">
        <v>407.7</v>
      </c>
      <c r="J266" s="109">
        <f t="shared" si="19"/>
        <v>407.7</v>
      </c>
      <c r="K266" s="110">
        <f t="shared" si="21"/>
        <v>17735</v>
      </c>
      <c r="L266" s="110">
        <v>0</v>
      </c>
      <c r="M266" s="111">
        <f t="shared" si="20"/>
        <v>17735</v>
      </c>
      <c r="N266" s="62">
        <v>43.5</v>
      </c>
    </row>
    <row r="267" spans="1:14" ht="15" customHeight="1">
      <c r="A267" s="17">
        <v>253</v>
      </c>
      <c r="B267" s="107" t="s">
        <v>242</v>
      </c>
      <c r="C267" s="7">
        <v>1958</v>
      </c>
      <c r="D267" s="7">
        <v>60</v>
      </c>
      <c r="E267" s="108">
        <v>337.7</v>
      </c>
      <c r="F267" s="7">
        <v>8</v>
      </c>
      <c r="G267" s="7">
        <v>10</v>
      </c>
      <c r="H267" s="7">
        <v>26</v>
      </c>
      <c r="I267" s="108">
        <v>337.7</v>
      </c>
      <c r="J267" s="109">
        <f t="shared" si="19"/>
        <v>337.7</v>
      </c>
      <c r="K267" s="110">
        <f t="shared" si="21"/>
        <v>14690</v>
      </c>
      <c r="L267" s="110">
        <v>0</v>
      </c>
      <c r="M267" s="111">
        <f t="shared" si="20"/>
        <v>14690</v>
      </c>
      <c r="N267" s="62">
        <v>43.5</v>
      </c>
    </row>
    <row r="268" spans="1:14" ht="15" customHeight="1">
      <c r="A268" s="17">
        <v>254</v>
      </c>
      <c r="B268" s="107" t="s">
        <v>243</v>
      </c>
      <c r="C268" s="7">
        <v>1958</v>
      </c>
      <c r="D268" s="7">
        <v>60</v>
      </c>
      <c r="E268" s="108">
        <v>434.4</v>
      </c>
      <c r="F268" s="7">
        <v>8</v>
      </c>
      <c r="G268" s="7">
        <v>11</v>
      </c>
      <c r="H268" s="7">
        <v>25</v>
      </c>
      <c r="I268" s="108">
        <v>434.4</v>
      </c>
      <c r="J268" s="109">
        <f t="shared" si="19"/>
        <v>434.4</v>
      </c>
      <c r="K268" s="110">
        <f t="shared" si="21"/>
        <v>18896.400000000001</v>
      </c>
      <c r="L268" s="110">
        <v>0</v>
      </c>
      <c r="M268" s="111">
        <f t="shared" si="20"/>
        <v>18896.400000000001</v>
      </c>
      <c r="N268" s="62">
        <v>43.5</v>
      </c>
    </row>
    <row r="269" spans="1:14" ht="15" customHeight="1">
      <c r="A269" s="17">
        <v>255</v>
      </c>
      <c r="B269" s="107" t="s">
        <v>244</v>
      </c>
      <c r="C269" s="7">
        <v>1958</v>
      </c>
      <c r="D269" s="7">
        <v>59</v>
      </c>
      <c r="E269" s="108">
        <v>435.5</v>
      </c>
      <c r="F269" s="7">
        <v>8</v>
      </c>
      <c r="G269" s="7">
        <v>10</v>
      </c>
      <c r="H269" s="7">
        <v>21</v>
      </c>
      <c r="I269" s="108">
        <v>435.5</v>
      </c>
      <c r="J269" s="109">
        <f t="shared" si="19"/>
        <v>435.5</v>
      </c>
      <c r="K269" s="110">
        <f t="shared" si="21"/>
        <v>18944.3</v>
      </c>
      <c r="L269" s="110">
        <v>0</v>
      </c>
      <c r="M269" s="111">
        <f t="shared" si="20"/>
        <v>18944.3</v>
      </c>
      <c r="N269" s="62">
        <v>43.5</v>
      </c>
    </row>
    <row r="270" spans="1:14" ht="15" customHeight="1">
      <c r="A270" s="17">
        <v>256</v>
      </c>
      <c r="B270" s="107" t="s">
        <v>245</v>
      </c>
      <c r="C270" s="7">
        <v>1958</v>
      </c>
      <c r="D270" s="7">
        <v>58</v>
      </c>
      <c r="E270" s="108">
        <v>418.4</v>
      </c>
      <c r="F270" s="7">
        <v>8</v>
      </c>
      <c r="G270" s="7">
        <v>8</v>
      </c>
      <c r="H270" s="7">
        <v>20</v>
      </c>
      <c r="I270" s="108">
        <v>418.4</v>
      </c>
      <c r="J270" s="109">
        <f t="shared" si="19"/>
        <v>418.4</v>
      </c>
      <c r="K270" s="110">
        <f t="shared" si="21"/>
        <v>18200.400000000001</v>
      </c>
      <c r="L270" s="110">
        <v>0</v>
      </c>
      <c r="M270" s="111">
        <f t="shared" si="20"/>
        <v>18200.400000000001</v>
      </c>
      <c r="N270" s="62">
        <v>43.5</v>
      </c>
    </row>
    <row r="271" spans="1:14" ht="15" customHeight="1">
      <c r="A271" s="17">
        <v>257</v>
      </c>
      <c r="B271" s="107" t="s">
        <v>246</v>
      </c>
      <c r="C271" s="7">
        <v>1958</v>
      </c>
      <c r="D271" s="7">
        <v>58</v>
      </c>
      <c r="E271" s="108">
        <v>414.9</v>
      </c>
      <c r="F271" s="7">
        <v>8</v>
      </c>
      <c r="G271" s="7">
        <v>11</v>
      </c>
      <c r="H271" s="7">
        <v>14</v>
      </c>
      <c r="I271" s="108">
        <v>414.9</v>
      </c>
      <c r="J271" s="109">
        <f t="shared" si="19"/>
        <v>414.9</v>
      </c>
      <c r="K271" s="110">
        <f t="shared" si="21"/>
        <v>18048.2</v>
      </c>
      <c r="L271" s="110">
        <v>0</v>
      </c>
      <c r="M271" s="111">
        <f t="shared" si="20"/>
        <v>18048.2</v>
      </c>
      <c r="N271" s="62">
        <v>43.5</v>
      </c>
    </row>
    <row r="272" spans="1:14" ht="15" customHeight="1">
      <c r="A272" s="17">
        <v>258</v>
      </c>
      <c r="B272" s="107" t="s">
        <v>247</v>
      </c>
      <c r="C272" s="7">
        <v>1958</v>
      </c>
      <c r="D272" s="7">
        <v>57</v>
      </c>
      <c r="E272" s="108">
        <v>417.2</v>
      </c>
      <c r="F272" s="7">
        <v>6</v>
      </c>
      <c r="G272" s="7">
        <v>8</v>
      </c>
      <c r="H272" s="7">
        <v>16</v>
      </c>
      <c r="I272" s="108">
        <v>417.2</v>
      </c>
      <c r="J272" s="109">
        <f t="shared" si="19"/>
        <v>417.2</v>
      </c>
      <c r="K272" s="110">
        <f t="shared" si="21"/>
        <v>18148.2</v>
      </c>
      <c r="L272" s="110">
        <v>0</v>
      </c>
      <c r="M272" s="111">
        <f t="shared" si="20"/>
        <v>18148.2</v>
      </c>
      <c r="N272" s="62">
        <v>43.5</v>
      </c>
    </row>
    <row r="273" spans="1:14" ht="15" customHeight="1">
      <c r="A273" s="17">
        <v>259</v>
      </c>
      <c r="B273" s="107" t="s">
        <v>249</v>
      </c>
      <c r="C273" s="7">
        <v>1958</v>
      </c>
      <c r="D273" s="7">
        <v>42</v>
      </c>
      <c r="E273" s="108">
        <v>502.7</v>
      </c>
      <c r="F273" s="7">
        <v>16</v>
      </c>
      <c r="G273" s="7">
        <v>18</v>
      </c>
      <c r="H273" s="7">
        <v>35</v>
      </c>
      <c r="I273" s="108">
        <v>502.7</v>
      </c>
      <c r="J273" s="109">
        <f t="shared" si="19"/>
        <v>502.7</v>
      </c>
      <c r="K273" s="110">
        <f t="shared" si="21"/>
        <v>21867.5</v>
      </c>
      <c r="L273" s="110">
        <v>0</v>
      </c>
      <c r="M273" s="111">
        <f t="shared" si="20"/>
        <v>21867.5</v>
      </c>
      <c r="N273" s="62">
        <v>43.5</v>
      </c>
    </row>
    <row r="274" spans="1:14" ht="15" customHeight="1">
      <c r="A274" s="17">
        <v>260</v>
      </c>
      <c r="B274" s="107" t="s">
        <v>250</v>
      </c>
      <c r="C274" s="7">
        <v>1958</v>
      </c>
      <c r="D274" s="7">
        <v>41</v>
      </c>
      <c r="E274" s="108">
        <v>507</v>
      </c>
      <c r="F274" s="7">
        <v>16</v>
      </c>
      <c r="G274" s="7">
        <v>16</v>
      </c>
      <c r="H274" s="7">
        <v>37</v>
      </c>
      <c r="I274" s="108">
        <v>507</v>
      </c>
      <c r="J274" s="109">
        <f t="shared" si="19"/>
        <v>507</v>
      </c>
      <c r="K274" s="110">
        <f t="shared" si="21"/>
        <v>22054.5</v>
      </c>
      <c r="L274" s="110">
        <v>0</v>
      </c>
      <c r="M274" s="111">
        <f t="shared" si="20"/>
        <v>22054.5</v>
      </c>
      <c r="N274" s="62">
        <v>43.5</v>
      </c>
    </row>
    <row r="275" spans="1:14" ht="15" customHeight="1">
      <c r="A275" s="17">
        <v>261</v>
      </c>
      <c r="B275" s="107" t="s">
        <v>251</v>
      </c>
      <c r="C275" s="7">
        <v>1958</v>
      </c>
      <c r="D275" s="7">
        <v>40</v>
      </c>
      <c r="E275" s="108">
        <v>504.4</v>
      </c>
      <c r="F275" s="7">
        <v>16</v>
      </c>
      <c r="G275" s="7">
        <v>17</v>
      </c>
      <c r="H275" s="7">
        <v>41</v>
      </c>
      <c r="I275" s="108">
        <v>504.4</v>
      </c>
      <c r="J275" s="109">
        <f t="shared" si="19"/>
        <v>504.4</v>
      </c>
      <c r="K275" s="110">
        <f t="shared" si="21"/>
        <v>21941.4</v>
      </c>
      <c r="L275" s="110">
        <v>0</v>
      </c>
      <c r="M275" s="111">
        <f t="shared" si="20"/>
        <v>21941.4</v>
      </c>
      <c r="N275" s="62">
        <v>43.5</v>
      </c>
    </row>
    <row r="276" spans="1:14" ht="15" customHeight="1">
      <c r="A276" s="17">
        <v>262</v>
      </c>
      <c r="B276" s="107" t="s">
        <v>252</v>
      </c>
      <c r="C276" s="7">
        <v>1958</v>
      </c>
      <c r="D276" s="7">
        <v>36</v>
      </c>
      <c r="E276" s="108">
        <v>505.1</v>
      </c>
      <c r="F276" s="7">
        <v>16</v>
      </c>
      <c r="G276" s="7">
        <v>16</v>
      </c>
      <c r="H276" s="7">
        <v>23</v>
      </c>
      <c r="I276" s="108">
        <v>505.1</v>
      </c>
      <c r="J276" s="109">
        <f t="shared" si="19"/>
        <v>505.1</v>
      </c>
      <c r="K276" s="110">
        <f t="shared" si="21"/>
        <v>21971.9</v>
      </c>
      <c r="L276" s="110">
        <v>0</v>
      </c>
      <c r="M276" s="111">
        <f t="shared" si="20"/>
        <v>21971.9</v>
      </c>
      <c r="N276" s="62">
        <v>43.5</v>
      </c>
    </row>
    <row r="277" spans="1:14" ht="15" customHeight="1">
      <c r="A277" s="17">
        <v>263</v>
      </c>
      <c r="B277" s="107" t="s">
        <v>254</v>
      </c>
      <c r="C277" s="7">
        <v>1958</v>
      </c>
      <c r="D277" s="7">
        <v>33</v>
      </c>
      <c r="E277" s="108">
        <v>418</v>
      </c>
      <c r="F277" s="7">
        <v>8</v>
      </c>
      <c r="G277" s="7">
        <v>10</v>
      </c>
      <c r="H277" s="7">
        <v>24</v>
      </c>
      <c r="I277" s="108">
        <v>418</v>
      </c>
      <c r="J277" s="109">
        <f t="shared" si="19"/>
        <v>418</v>
      </c>
      <c r="K277" s="110">
        <f t="shared" si="21"/>
        <v>18183</v>
      </c>
      <c r="L277" s="110">
        <v>0</v>
      </c>
      <c r="M277" s="111">
        <f t="shared" si="20"/>
        <v>18183</v>
      </c>
      <c r="N277" s="62">
        <v>43.5</v>
      </c>
    </row>
    <row r="278" spans="1:14" ht="15" customHeight="1">
      <c r="A278" s="17">
        <v>264</v>
      </c>
      <c r="B278" s="107" t="s">
        <v>255</v>
      </c>
      <c r="C278" s="7">
        <v>1959</v>
      </c>
      <c r="D278" s="7">
        <v>62</v>
      </c>
      <c r="E278" s="108">
        <v>592.9</v>
      </c>
      <c r="F278" s="7">
        <v>17</v>
      </c>
      <c r="G278" s="7">
        <v>17</v>
      </c>
      <c r="H278" s="7">
        <v>31</v>
      </c>
      <c r="I278" s="108">
        <v>592.9</v>
      </c>
      <c r="J278" s="109">
        <f t="shared" si="19"/>
        <v>592.9</v>
      </c>
      <c r="K278" s="110">
        <f t="shared" si="21"/>
        <v>25791.200000000001</v>
      </c>
      <c r="L278" s="110">
        <v>0</v>
      </c>
      <c r="M278" s="111">
        <f t="shared" si="20"/>
        <v>25791.200000000001</v>
      </c>
      <c r="N278" s="62">
        <v>43.5</v>
      </c>
    </row>
    <row r="279" spans="1:14" ht="15" customHeight="1">
      <c r="A279" s="17">
        <v>265</v>
      </c>
      <c r="B279" s="107" t="s">
        <v>256</v>
      </c>
      <c r="C279" s="7">
        <v>1959</v>
      </c>
      <c r="D279" s="7">
        <v>58</v>
      </c>
      <c r="E279" s="108">
        <v>931.2</v>
      </c>
      <c r="F279" s="7">
        <v>16</v>
      </c>
      <c r="G279" s="7">
        <v>19</v>
      </c>
      <c r="H279" s="7">
        <v>54</v>
      </c>
      <c r="I279" s="108">
        <v>931.2</v>
      </c>
      <c r="J279" s="109">
        <f t="shared" ref="J279:J298" si="22">I279</f>
        <v>931.2</v>
      </c>
      <c r="K279" s="110">
        <f t="shared" si="21"/>
        <v>40507.199999999997</v>
      </c>
      <c r="L279" s="110">
        <v>0</v>
      </c>
      <c r="M279" s="111">
        <f t="shared" si="20"/>
        <v>40507.199999999997</v>
      </c>
      <c r="N279" s="62">
        <v>43.5</v>
      </c>
    </row>
    <row r="280" spans="1:14" ht="15" customHeight="1">
      <c r="A280" s="17">
        <v>266</v>
      </c>
      <c r="B280" s="107" t="s">
        <v>257</v>
      </c>
      <c r="C280" s="7">
        <v>1959</v>
      </c>
      <c r="D280" s="7">
        <v>58</v>
      </c>
      <c r="E280" s="108">
        <v>428.2</v>
      </c>
      <c r="F280" s="7">
        <v>8</v>
      </c>
      <c r="G280" s="7">
        <v>13</v>
      </c>
      <c r="H280" s="7">
        <v>21</v>
      </c>
      <c r="I280" s="108">
        <v>428.2</v>
      </c>
      <c r="J280" s="109">
        <f t="shared" si="22"/>
        <v>428.2</v>
      </c>
      <c r="K280" s="110">
        <f t="shared" si="21"/>
        <v>18626.7</v>
      </c>
      <c r="L280" s="110">
        <v>0</v>
      </c>
      <c r="M280" s="111">
        <f t="shared" si="20"/>
        <v>18626.7</v>
      </c>
      <c r="N280" s="62">
        <v>43.5</v>
      </c>
    </row>
    <row r="281" spans="1:14" ht="15" customHeight="1">
      <c r="A281" s="17">
        <v>267</v>
      </c>
      <c r="B281" s="107" t="s">
        <v>258</v>
      </c>
      <c r="C281" s="7">
        <v>1959</v>
      </c>
      <c r="D281" s="7">
        <v>55</v>
      </c>
      <c r="E281" s="108">
        <v>581.29999999999995</v>
      </c>
      <c r="F281" s="7">
        <v>8</v>
      </c>
      <c r="G281" s="7">
        <v>12</v>
      </c>
      <c r="H281" s="7">
        <v>21</v>
      </c>
      <c r="I281" s="108">
        <v>581.29999999999995</v>
      </c>
      <c r="J281" s="109">
        <f t="shared" si="22"/>
        <v>581.29999999999995</v>
      </c>
      <c r="K281" s="110">
        <f t="shared" si="21"/>
        <v>25286.6</v>
      </c>
      <c r="L281" s="110">
        <v>0</v>
      </c>
      <c r="M281" s="111">
        <f t="shared" si="20"/>
        <v>25286.6</v>
      </c>
      <c r="N281" s="62">
        <v>43.5</v>
      </c>
    </row>
    <row r="282" spans="1:14" ht="15" customHeight="1">
      <c r="A282" s="17">
        <v>268</v>
      </c>
      <c r="B282" s="107" t="s">
        <v>259</v>
      </c>
      <c r="C282" s="7">
        <v>1959</v>
      </c>
      <c r="D282" s="7">
        <v>54</v>
      </c>
      <c r="E282" s="108">
        <v>661.3</v>
      </c>
      <c r="F282" s="7">
        <v>22</v>
      </c>
      <c r="G282" s="7">
        <v>25</v>
      </c>
      <c r="H282" s="7">
        <v>35</v>
      </c>
      <c r="I282" s="108">
        <v>661.3</v>
      </c>
      <c r="J282" s="109">
        <f t="shared" si="22"/>
        <v>661.3</v>
      </c>
      <c r="K282" s="110">
        <f t="shared" ref="K282:K298" si="23">J282*N282</f>
        <v>28766.6</v>
      </c>
      <c r="L282" s="110">
        <v>0</v>
      </c>
      <c r="M282" s="111">
        <f t="shared" si="20"/>
        <v>28766.6</v>
      </c>
      <c r="N282" s="62">
        <v>43.5</v>
      </c>
    </row>
    <row r="283" spans="1:14" ht="15" customHeight="1">
      <c r="A283" s="17">
        <v>269</v>
      </c>
      <c r="B283" s="107" t="s">
        <v>260</v>
      </c>
      <c r="C283" s="7">
        <v>1959</v>
      </c>
      <c r="D283" s="7">
        <v>53</v>
      </c>
      <c r="E283" s="108">
        <v>498.7</v>
      </c>
      <c r="F283" s="7">
        <v>12</v>
      </c>
      <c r="G283" s="7">
        <v>16</v>
      </c>
      <c r="H283" s="7">
        <v>37</v>
      </c>
      <c r="I283" s="108">
        <v>498.7</v>
      </c>
      <c r="J283" s="109">
        <f t="shared" si="22"/>
        <v>498.7</v>
      </c>
      <c r="K283" s="110">
        <f t="shared" si="23"/>
        <v>21693.5</v>
      </c>
      <c r="L283" s="110">
        <v>0</v>
      </c>
      <c r="M283" s="111">
        <f t="shared" ref="M283:M300" si="24">K283-L283</f>
        <v>21693.5</v>
      </c>
      <c r="N283" s="62">
        <v>43.5</v>
      </c>
    </row>
    <row r="284" spans="1:14" ht="15" customHeight="1">
      <c r="A284" s="17">
        <v>270</v>
      </c>
      <c r="B284" s="107" t="s">
        <v>261</v>
      </c>
      <c r="C284" s="7">
        <v>1959</v>
      </c>
      <c r="D284" s="7">
        <v>53</v>
      </c>
      <c r="E284" s="108">
        <v>506.8</v>
      </c>
      <c r="F284" s="7">
        <v>16</v>
      </c>
      <c r="G284" s="7">
        <v>16</v>
      </c>
      <c r="H284" s="7">
        <v>31</v>
      </c>
      <c r="I284" s="108">
        <v>506.8</v>
      </c>
      <c r="J284" s="109">
        <f t="shared" si="22"/>
        <v>506.8</v>
      </c>
      <c r="K284" s="110">
        <f t="shared" si="23"/>
        <v>22045.8</v>
      </c>
      <c r="L284" s="110">
        <v>0</v>
      </c>
      <c r="M284" s="111">
        <f t="shared" si="24"/>
        <v>22045.8</v>
      </c>
      <c r="N284" s="62">
        <v>43.5</v>
      </c>
    </row>
    <row r="285" spans="1:14" ht="15" customHeight="1">
      <c r="A285" s="17">
        <v>271</v>
      </c>
      <c r="B285" s="107" t="s">
        <v>262</v>
      </c>
      <c r="C285" s="7">
        <v>1959</v>
      </c>
      <c r="D285" s="7">
        <v>47</v>
      </c>
      <c r="E285" s="108">
        <v>493.5</v>
      </c>
      <c r="F285" s="7">
        <v>8</v>
      </c>
      <c r="G285" s="7">
        <v>11</v>
      </c>
      <c r="H285" s="7">
        <v>28</v>
      </c>
      <c r="I285" s="108">
        <v>493.5</v>
      </c>
      <c r="J285" s="109">
        <f t="shared" si="22"/>
        <v>493.5</v>
      </c>
      <c r="K285" s="110">
        <f t="shared" si="23"/>
        <v>21467.3</v>
      </c>
      <c r="L285" s="110">
        <v>0</v>
      </c>
      <c r="M285" s="111">
        <f t="shared" si="24"/>
        <v>21467.3</v>
      </c>
      <c r="N285" s="62">
        <v>43.5</v>
      </c>
    </row>
    <row r="286" spans="1:14" ht="15" customHeight="1">
      <c r="A286" s="17">
        <v>272</v>
      </c>
      <c r="B286" s="107" t="s">
        <v>263</v>
      </c>
      <c r="C286" s="7">
        <v>1959</v>
      </c>
      <c r="D286" s="7">
        <v>43</v>
      </c>
      <c r="E286" s="108">
        <v>425.2</v>
      </c>
      <c r="F286" s="7">
        <v>8</v>
      </c>
      <c r="G286" s="7">
        <v>8</v>
      </c>
      <c r="H286" s="7">
        <v>24</v>
      </c>
      <c r="I286" s="108">
        <v>425.2</v>
      </c>
      <c r="J286" s="109">
        <f t="shared" si="22"/>
        <v>425.2</v>
      </c>
      <c r="K286" s="110">
        <f t="shared" si="23"/>
        <v>18496.2</v>
      </c>
      <c r="L286" s="110">
        <v>0</v>
      </c>
      <c r="M286" s="111">
        <f t="shared" si="24"/>
        <v>18496.2</v>
      </c>
      <c r="N286" s="62">
        <v>43.5</v>
      </c>
    </row>
    <row r="287" spans="1:14" ht="15" customHeight="1">
      <c r="A287" s="17">
        <v>273</v>
      </c>
      <c r="B287" s="107" t="s">
        <v>264</v>
      </c>
      <c r="C287" s="7">
        <v>1960</v>
      </c>
      <c r="D287" s="7">
        <v>70</v>
      </c>
      <c r="E287" s="108">
        <v>422.1</v>
      </c>
      <c r="F287" s="7">
        <v>8</v>
      </c>
      <c r="G287" s="7">
        <v>8</v>
      </c>
      <c r="H287" s="7">
        <v>26</v>
      </c>
      <c r="I287" s="108">
        <v>422.1</v>
      </c>
      <c r="J287" s="109">
        <f t="shared" si="22"/>
        <v>422.1</v>
      </c>
      <c r="K287" s="110">
        <f t="shared" si="23"/>
        <v>18361.400000000001</v>
      </c>
      <c r="L287" s="110">
        <v>0</v>
      </c>
      <c r="M287" s="111">
        <f t="shared" si="24"/>
        <v>18361.400000000001</v>
      </c>
      <c r="N287" s="62">
        <v>43.5</v>
      </c>
    </row>
    <row r="288" spans="1:14" ht="15" customHeight="1">
      <c r="A288" s="17">
        <v>274</v>
      </c>
      <c r="B288" s="107" t="s">
        <v>265</v>
      </c>
      <c r="C288" s="7">
        <v>1960</v>
      </c>
      <c r="D288" s="7">
        <v>65</v>
      </c>
      <c r="E288" s="108">
        <v>423.7</v>
      </c>
      <c r="F288" s="7">
        <v>8</v>
      </c>
      <c r="G288" s="7">
        <v>8</v>
      </c>
      <c r="H288" s="7">
        <v>25</v>
      </c>
      <c r="I288" s="108">
        <v>423.7</v>
      </c>
      <c r="J288" s="109">
        <f t="shared" si="22"/>
        <v>423.7</v>
      </c>
      <c r="K288" s="110">
        <f t="shared" si="23"/>
        <v>18431</v>
      </c>
      <c r="L288" s="110">
        <v>0</v>
      </c>
      <c r="M288" s="111">
        <f t="shared" si="24"/>
        <v>18431</v>
      </c>
      <c r="N288" s="62">
        <v>43.5</v>
      </c>
    </row>
    <row r="289" spans="1:14" ht="15" customHeight="1">
      <c r="A289" s="17">
        <v>275</v>
      </c>
      <c r="B289" s="107" t="s">
        <v>266</v>
      </c>
      <c r="C289" s="7">
        <v>1960</v>
      </c>
      <c r="D289" s="7">
        <v>64</v>
      </c>
      <c r="E289" s="108">
        <v>423.9</v>
      </c>
      <c r="F289" s="7">
        <v>8</v>
      </c>
      <c r="G289" s="7">
        <v>10</v>
      </c>
      <c r="H289" s="7">
        <v>23</v>
      </c>
      <c r="I289" s="108">
        <v>423.9</v>
      </c>
      <c r="J289" s="109">
        <f t="shared" si="22"/>
        <v>423.9</v>
      </c>
      <c r="K289" s="110">
        <f t="shared" si="23"/>
        <v>18439.7</v>
      </c>
      <c r="L289" s="110">
        <v>0</v>
      </c>
      <c r="M289" s="111">
        <f t="shared" si="24"/>
        <v>18439.7</v>
      </c>
      <c r="N289" s="62">
        <v>43.5</v>
      </c>
    </row>
    <row r="290" spans="1:14" ht="15" customHeight="1">
      <c r="A290" s="17">
        <v>276</v>
      </c>
      <c r="B290" s="107" t="s">
        <v>267</v>
      </c>
      <c r="C290" s="7">
        <v>1960</v>
      </c>
      <c r="D290" s="7">
        <v>62</v>
      </c>
      <c r="E290" s="108">
        <v>631.79999999999995</v>
      </c>
      <c r="F290" s="7">
        <v>12</v>
      </c>
      <c r="G290" s="7">
        <v>15</v>
      </c>
      <c r="H290" s="7">
        <v>43</v>
      </c>
      <c r="I290" s="108">
        <v>631.79999999999995</v>
      </c>
      <c r="J290" s="109">
        <f t="shared" si="22"/>
        <v>631.79999999999995</v>
      </c>
      <c r="K290" s="110">
        <f t="shared" si="23"/>
        <v>27483.3</v>
      </c>
      <c r="L290" s="110">
        <v>0</v>
      </c>
      <c r="M290" s="111">
        <f t="shared" si="24"/>
        <v>27483.3</v>
      </c>
      <c r="N290" s="62">
        <v>43.5</v>
      </c>
    </row>
    <row r="291" spans="1:14" ht="15" customHeight="1">
      <c r="A291" s="17">
        <v>277</v>
      </c>
      <c r="B291" s="107" t="s">
        <v>268</v>
      </c>
      <c r="C291" s="7">
        <v>1960</v>
      </c>
      <c r="D291" s="7">
        <v>60</v>
      </c>
      <c r="E291" s="108">
        <v>493.6</v>
      </c>
      <c r="F291" s="7">
        <v>16</v>
      </c>
      <c r="G291" s="7">
        <v>7</v>
      </c>
      <c r="H291" s="7">
        <v>27</v>
      </c>
      <c r="I291" s="108">
        <v>493.6</v>
      </c>
      <c r="J291" s="109">
        <f t="shared" si="22"/>
        <v>493.6</v>
      </c>
      <c r="K291" s="110">
        <f t="shared" si="23"/>
        <v>21471.599999999999</v>
      </c>
      <c r="L291" s="110">
        <v>0</v>
      </c>
      <c r="M291" s="111">
        <f t="shared" si="24"/>
        <v>21471.599999999999</v>
      </c>
      <c r="N291" s="62">
        <v>43.5</v>
      </c>
    </row>
    <row r="292" spans="1:14" ht="15" customHeight="1">
      <c r="A292" s="17">
        <v>278</v>
      </c>
      <c r="B292" s="107" t="s">
        <v>269</v>
      </c>
      <c r="C292" s="7">
        <v>1960</v>
      </c>
      <c r="D292" s="7">
        <v>54</v>
      </c>
      <c r="E292" s="108">
        <v>489</v>
      </c>
      <c r="F292" s="7">
        <v>16</v>
      </c>
      <c r="G292" s="7">
        <v>16</v>
      </c>
      <c r="H292" s="7">
        <v>27</v>
      </c>
      <c r="I292" s="108">
        <v>489</v>
      </c>
      <c r="J292" s="109">
        <f t="shared" si="22"/>
        <v>489</v>
      </c>
      <c r="K292" s="110">
        <f t="shared" si="23"/>
        <v>21271.5</v>
      </c>
      <c r="L292" s="110">
        <v>0</v>
      </c>
      <c r="M292" s="111">
        <f t="shared" si="24"/>
        <v>21271.5</v>
      </c>
      <c r="N292" s="62">
        <v>43.5</v>
      </c>
    </row>
    <row r="293" spans="1:14" ht="15" customHeight="1">
      <c r="A293" s="17">
        <v>279</v>
      </c>
      <c r="B293" s="107" t="s">
        <v>270</v>
      </c>
      <c r="C293" s="7">
        <v>1960</v>
      </c>
      <c r="D293" s="7">
        <v>46</v>
      </c>
      <c r="E293" s="108">
        <v>482.5</v>
      </c>
      <c r="F293" s="7">
        <v>16</v>
      </c>
      <c r="G293" s="7">
        <v>16</v>
      </c>
      <c r="H293" s="7">
        <v>25</v>
      </c>
      <c r="I293" s="108">
        <v>482.5</v>
      </c>
      <c r="J293" s="109">
        <f t="shared" si="22"/>
        <v>482.5</v>
      </c>
      <c r="K293" s="110">
        <f t="shared" si="23"/>
        <v>20988.799999999999</v>
      </c>
      <c r="L293" s="110">
        <v>0</v>
      </c>
      <c r="M293" s="111">
        <f t="shared" si="24"/>
        <v>20988.799999999999</v>
      </c>
      <c r="N293" s="62">
        <v>43.5</v>
      </c>
    </row>
    <row r="294" spans="1:14" ht="15" customHeight="1">
      <c r="A294" s="17">
        <v>280</v>
      </c>
      <c r="B294" s="107" t="s">
        <v>271</v>
      </c>
      <c r="C294" s="7">
        <v>1960</v>
      </c>
      <c r="D294" s="7">
        <v>45</v>
      </c>
      <c r="E294" s="108">
        <v>409.8</v>
      </c>
      <c r="F294" s="7">
        <v>8</v>
      </c>
      <c r="G294" s="7">
        <v>8</v>
      </c>
      <c r="H294" s="7">
        <v>35</v>
      </c>
      <c r="I294" s="108">
        <v>409.8</v>
      </c>
      <c r="J294" s="109">
        <f t="shared" si="22"/>
        <v>409.8</v>
      </c>
      <c r="K294" s="110">
        <f t="shared" si="23"/>
        <v>17826.3</v>
      </c>
      <c r="L294" s="110">
        <v>0</v>
      </c>
      <c r="M294" s="111">
        <f t="shared" si="24"/>
        <v>17826.3</v>
      </c>
      <c r="N294" s="62">
        <v>43.5</v>
      </c>
    </row>
    <row r="295" spans="1:14" ht="15" customHeight="1">
      <c r="A295" s="17">
        <v>281</v>
      </c>
      <c r="B295" s="107" t="s">
        <v>272</v>
      </c>
      <c r="C295" s="7">
        <v>1961</v>
      </c>
      <c r="D295" s="7">
        <v>57</v>
      </c>
      <c r="E295" s="108">
        <v>607.70000000000005</v>
      </c>
      <c r="F295" s="7">
        <v>20</v>
      </c>
      <c r="G295" s="7">
        <v>17</v>
      </c>
      <c r="H295" s="7">
        <v>43</v>
      </c>
      <c r="I295" s="108">
        <v>607.70000000000005</v>
      </c>
      <c r="J295" s="109">
        <f t="shared" si="22"/>
        <v>607.70000000000005</v>
      </c>
      <c r="K295" s="110">
        <f t="shared" si="23"/>
        <v>26435</v>
      </c>
      <c r="L295" s="110">
        <v>0</v>
      </c>
      <c r="M295" s="111">
        <f t="shared" si="24"/>
        <v>26435</v>
      </c>
      <c r="N295" s="62">
        <v>43.5</v>
      </c>
    </row>
    <row r="296" spans="1:14" ht="15" customHeight="1">
      <c r="A296" s="17">
        <v>282</v>
      </c>
      <c r="B296" s="107" t="s">
        <v>273</v>
      </c>
      <c r="C296" s="7">
        <v>1961</v>
      </c>
      <c r="D296" s="7">
        <v>51</v>
      </c>
      <c r="E296" s="108">
        <v>422.6</v>
      </c>
      <c r="F296" s="7">
        <v>8</v>
      </c>
      <c r="G296" s="7">
        <v>8</v>
      </c>
      <c r="H296" s="7">
        <v>24</v>
      </c>
      <c r="I296" s="108">
        <v>422.6</v>
      </c>
      <c r="J296" s="109">
        <f t="shared" si="22"/>
        <v>422.6</v>
      </c>
      <c r="K296" s="110">
        <f t="shared" si="23"/>
        <v>18383.099999999999</v>
      </c>
      <c r="L296" s="110">
        <v>0</v>
      </c>
      <c r="M296" s="111">
        <f t="shared" si="24"/>
        <v>18383.099999999999</v>
      </c>
      <c r="N296" s="62">
        <v>43.5</v>
      </c>
    </row>
    <row r="297" spans="1:14" ht="15" customHeight="1">
      <c r="A297" s="17">
        <v>283</v>
      </c>
      <c r="B297" s="107" t="s">
        <v>274</v>
      </c>
      <c r="C297" s="7">
        <v>1961</v>
      </c>
      <c r="D297" s="7">
        <v>45</v>
      </c>
      <c r="E297" s="108">
        <v>840.4</v>
      </c>
      <c r="F297" s="7">
        <v>21</v>
      </c>
      <c r="G297" s="7">
        <v>23</v>
      </c>
      <c r="H297" s="7">
        <v>55</v>
      </c>
      <c r="I297" s="108">
        <v>840.4</v>
      </c>
      <c r="J297" s="109">
        <f t="shared" si="22"/>
        <v>840.4</v>
      </c>
      <c r="K297" s="110">
        <f t="shared" si="23"/>
        <v>36557.4</v>
      </c>
      <c r="L297" s="110">
        <v>0</v>
      </c>
      <c r="M297" s="111">
        <f t="shared" si="24"/>
        <v>36557.4</v>
      </c>
      <c r="N297" s="62">
        <v>43.5</v>
      </c>
    </row>
    <row r="298" spans="1:14" ht="15" customHeight="1">
      <c r="A298" s="17">
        <v>284</v>
      </c>
      <c r="B298" s="107" t="s">
        <v>275</v>
      </c>
      <c r="C298" s="7">
        <v>1964</v>
      </c>
      <c r="D298" s="7">
        <v>40</v>
      </c>
      <c r="E298" s="108">
        <v>327.3</v>
      </c>
      <c r="F298" s="7">
        <v>8</v>
      </c>
      <c r="G298" s="7">
        <v>1</v>
      </c>
      <c r="H298" s="7">
        <v>1</v>
      </c>
      <c r="I298" s="108">
        <v>327.3</v>
      </c>
      <c r="J298" s="109">
        <f t="shared" si="22"/>
        <v>327.3</v>
      </c>
      <c r="K298" s="110">
        <f t="shared" si="23"/>
        <v>14237.6</v>
      </c>
      <c r="L298" s="110">
        <v>0</v>
      </c>
      <c r="M298" s="111">
        <f t="shared" si="24"/>
        <v>14237.6</v>
      </c>
      <c r="N298" s="62">
        <v>43.5</v>
      </c>
    </row>
    <row r="299" spans="1:14" ht="15" customHeight="1">
      <c r="A299" s="486" t="s">
        <v>345</v>
      </c>
      <c r="B299" s="487"/>
      <c r="C299" s="487"/>
      <c r="D299" s="488"/>
      <c r="E299" s="112">
        <f t="shared" ref="E299:K299" si="25">SUM(E218:E298)</f>
        <v>37394</v>
      </c>
      <c r="F299" s="113">
        <f t="shared" si="25"/>
        <v>796</v>
      </c>
      <c r="G299" s="113">
        <f t="shared" si="25"/>
        <v>948</v>
      </c>
      <c r="H299" s="113">
        <f t="shared" si="25"/>
        <v>2086</v>
      </c>
      <c r="I299" s="112">
        <f t="shared" si="25"/>
        <v>37394</v>
      </c>
      <c r="J299" s="112">
        <f t="shared" si="25"/>
        <v>37394</v>
      </c>
      <c r="K299" s="114">
        <f t="shared" si="25"/>
        <v>1626641.1</v>
      </c>
      <c r="L299" s="114">
        <v>0</v>
      </c>
      <c r="M299" s="167">
        <f t="shared" si="24"/>
        <v>1626641.1</v>
      </c>
      <c r="N299" s="62">
        <v>43.5</v>
      </c>
    </row>
    <row r="300" spans="1:14">
      <c r="A300" s="486" t="s">
        <v>298</v>
      </c>
      <c r="B300" s="487"/>
      <c r="C300" s="487"/>
      <c r="D300" s="488"/>
      <c r="E300" s="112">
        <f>E299+E216+E118</f>
        <v>133569</v>
      </c>
      <c r="F300" s="113">
        <f>F299+F216+F118</f>
        <v>2435</v>
      </c>
      <c r="G300" s="113">
        <f>G299+G216+G118</f>
        <v>3521</v>
      </c>
      <c r="H300" s="113">
        <f>H299+H216+H118</f>
        <v>7766</v>
      </c>
      <c r="I300" s="112">
        <f>E300</f>
        <v>133569</v>
      </c>
      <c r="J300" s="112">
        <f>E300</f>
        <v>133569</v>
      </c>
      <c r="K300" s="18">
        <f>K299+K216+K118</f>
        <v>5810258.5</v>
      </c>
      <c r="L300" s="18">
        <f>L299+L216+L118</f>
        <v>0</v>
      </c>
      <c r="M300" s="167">
        <f t="shared" si="24"/>
        <v>5810258.5</v>
      </c>
      <c r="N300" s="62">
        <v>43.5</v>
      </c>
    </row>
    <row r="301" spans="1:14">
      <c r="J301" s="64"/>
    </row>
    <row r="302" spans="1:14">
      <c r="J302" s="64"/>
      <c r="K302" s="93"/>
    </row>
    <row r="303" spans="1:14" ht="32.25" customHeight="1">
      <c r="E303" s="89"/>
      <c r="F303" s="89"/>
      <c r="G303" s="89"/>
      <c r="H303" s="89"/>
      <c r="I303" s="89"/>
      <c r="J303" s="178"/>
    </row>
    <row r="304" spans="1:14">
      <c r="J304" s="64"/>
    </row>
    <row r="305" spans="1:11">
      <c r="F305" s="257"/>
      <c r="G305" s="257"/>
      <c r="H305" s="257"/>
      <c r="I305" s="257"/>
      <c r="J305" s="257"/>
      <c r="K305" s="257"/>
    </row>
    <row r="306" spans="1:11">
      <c r="F306" s="257"/>
      <c r="G306" s="257"/>
      <c r="H306" s="257"/>
      <c r="I306" s="257"/>
      <c r="J306" s="258"/>
      <c r="K306" s="34"/>
    </row>
    <row r="307" spans="1:11">
      <c r="K307" s="65"/>
    </row>
    <row r="308" spans="1:11">
      <c r="K308" s="65"/>
    </row>
    <row r="309" spans="1:11">
      <c r="A309" s="83"/>
      <c r="B309" s="94"/>
      <c r="I309" s="92"/>
      <c r="J309" s="93"/>
      <c r="K309" s="88"/>
    </row>
    <row r="310" spans="1:11">
      <c r="A310" s="83"/>
      <c r="B310" s="94"/>
      <c r="I310" s="92"/>
      <c r="J310" s="93"/>
      <c r="K310" s="88"/>
    </row>
    <row r="311" spans="1:11">
      <c r="B311" s="42"/>
      <c r="C311" s="66"/>
      <c r="D311" s="66"/>
      <c r="E311" s="66"/>
      <c r="F311" s="66"/>
      <c r="G311" s="66"/>
      <c r="H311" s="66"/>
      <c r="I311" s="92"/>
      <c r="J311" s="64"/>
      <c r="K311" s="64"/>
    </row>
    <row r="312" spans="1:11">
      <c r="B312" s="42"/>
      <c r="C312" s="66"/>
      <c r="D312" s="66"/>
      <c r="E312" s="66"/>
      <c r="I312" s="92"/>
      <c r="J312" s="64"/>
      <c r="K312" s="64"/>
    </row>
    <row r="313" spans="1:11">
      <c r="B313" s="91"/>
      <c r="I313" s="92"/>
      <c r="J313" s="95"/>
      <c r="K313" s="64"/>
    </row>
    <row r="314" spans="1:11">
      <c r="B314" s="91"/>
      <c r="J314" s="64"/>
      <c r="K314" s="88"/>
    </row>
    <row r="315" spans="1:11">
      <c r="B315" s="91"/>
      <c r="J315" s="64"/>
      <c r="K315" s="88"/>
    </row>
    <row r="316" spans="1:11">
      <c r="B316" s="91"/>
      <c r="J316" s="64"/>
      <c r="K316" s="93"/>
    </row>
    <row r="317" spans="1:11">
      <c r="J317" s="64"/>
      <c r="K317" s="88"/>
    </row>
    <row r="318" spans="1:11">
      <c r="I318" s="66"/>
      <c r="J318" s="64"/>
    </row>
    <row r="319" spans="1:11">
      <c r="B319" s="91"/>
      <c r="J319" s="64"/>
    </row>
    <row r="320" spans="1:11">
      <c r="D320" s="90"/>
      <c r="J320" s="64"/>
    </row>
  </sheetData>
  <mergeCells count="20">
    <mergeCell ref="K1:N1"/>
    <mergeCell ref="A2:N2"/>
    <mergeCell ref="A3:A8"/>
    <mergeCell ref="B3:B8"/>
    <mergeCell ref="C3:F6"/>
    <mergeCell ref="G3:H6"/>
    <mergeCell ref="A300:D300"/>
    <mergeCell ref="A119:N119"/>
    <mergeCell ref="A216:D216"/>
    <mergeCell ref="A217:N217"/>
    <mergeCell ref="A299:D299"/>
    <mergeCell ref="I3:I7"/>
    <mergeCell ref="J3:J7"/>
    <mergeCell ref="N3:N7"/>
    <mergeCell ref="K4:K7"/>
    <mergeCell ref="A118:D118"/>
    <mergeCell ref="A10:N10"/>
    <mergeCell ref="L4:L7"/>
    <mergeCell ref="K3:M3"/>
    <mergeCell ref="M4:M7"/>
  </mergeCells>
  <phoneticPr fontId="4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7" orientation="landscape" r:id="rId1"/>
  <headerFooter alignWithMargins="0">
    <oddHeader>&amp;C26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00"/>
  <sheetViews>
    <sheetView zoomScale="75" zoomScaleNormal="75" workbookViewId="0">
      <selection sqref="A1:W81"/>
    </sheetView>
  </sheetViews>
  <sheetFormatPr defaultRowHeight="12.5"/>
  <cols>
    <col min="1" max="1" width="6.1796875" customWidth="1"/>
    <col min="2" max="2" width="47.26953125" customWidth="1"/>
    <col min="4" max="4" width="11.453125" customWidth="1"/>
    <col min="10" max="10" width="7.54296875" customWidth="1"/>
    <col min="11" max="11" width="8" customWidth="1"/>
    <col min="12" max="12" width="7.81640625" customWidth="1"/>
    <col min="16" max="16" width="11.7265625" customWidth="1"/>
    <col min="17" max="17" width="12.26953125" customWidth="1"/>
    <col min="18" max="18" width="11.54296875" customWidth="1"/>
    <col min="19" max="19" width="12.54296875" customWidth="1"/>
    <col min="20" max="20" width="11.81640625" customWidth="1"/>
    <col min="21" max="21" width="11.54296875" customWidth="1"/>
    <col min="22" max="22" width="12.26953125" customWidth="1"/>
    <col min="23" max="23" width="16.1796875" customWidth="1"/>
  </cols>
  <sheetData>
    <row r="1" spans="1:28" ht="31.5" customHeight="1">
      <c r="A1" s="294"/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509" t="s">
        <v>473</v>
      </c>
      <c r="W1" s="509"/>
    </row>
    <row r="2" spans="1:28" ht="30.75" customHeight="1">
      <c r="A2" s="508" t="s">
        <v>576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8"/>
      <c r="T2" s="508"/>
      <c r="U2" s="508"/>
      <c r="V2" s="508"/>
      <c r="W2" s="508"/>
    </row>
    <row r="3" spans="1:28" ht="48" customHeight="1">
      <c r="A3" s="510" t="s">
        <v>418</v>
      </c>
      <c r="B3" s="510" t="s">
        <v>278</v>
      </c>
      <c r="C3" s="513" t="s">
        <v>419</v>
      </c>
      <c r="D3" s="514"/>
      <c r="E3" s="521" t="s">
        <v>420</v>
      </c>
      <c r="F3" s="521" t="s">
        <v>577</v>
      </c>
      <c r="G3" s="530" t="s">
        <v>482</v>
      </c>
      <c r="H3" s="530" t="s">
        <v>61</v>
      </c>
      <c r="I3" s="532" t="s">
        <v>423</v>
      </c>
      <c r="J3" s="528" t="s">
        <v>424</v>
      </c>
      <c r="K3" s="528"/>
      <c r="L3" s="528"/>
      <c r="M3" s="515" t="s">
        <v>425</v>
      </c>
      <c r="N3" s="517"/>
      <c r="O3" s="516"/>
      <c r="P3" s="513" t="s">
        <v>426</v>
      </c>
      <c r="Q3" s="518"/>
      <c r="R3" s="518"/>
      <c r="S3" s="514"/>
      <c r="T3" s="512" t="s">
        <v>483</v>
      </c>
      <c r="U3" s="512"/>
      <c r="V3" s="512"/>
      <c r="W3" s="512" t="s">
        <v>484</v>
      </c>
    </row>
    <row r="4" spans="1:28" ht="48" customHeight="1">
      <c r="A4" s="511"/>
      <c r="B4" s="511"/>
      <c r="C4" s="515"/>
      <c r="D4" s="516"/>
      <c r="E4" s="529"/>
      <c r="F4" s="529"/>
      <c r="G4" s="531"/>
      <c r="H4" s="531"/>
      <c r="I4" s="533"/>
      <c r="J4" s="531" t="s">
        <v>427</v>
      </c>
      <c r="K4" s="534" t="s">
        <v>428</v>
      </c>
      <c r="L4" s="534"/>
      <c r="M4" s="520" t="s">
        <v>427</v>
      </c>
      <c r="N4" s="519" t="s">
        <v>428</v>
      </c>
      <c r="O4" s="519"/>
      <c r="P4" s="521" t="s">
        <v>465</v>
      </c>
      <c r="Q4" s="519" t="s">
        <v>428</v>
      </c>
      <c r="R4" s="519"/>
      <c r="S4" s="519"/>
      <c r="T4" s="520" t="s">
        <v>465</v>
      </c>
      <c r="U4" s="519"/>
      <c r="V4" s="519"/>
      <c r="W4" s="519"/>
    </row>
    <row r="5" spans="1:28" ht="132" customHeight="1">
      <c r="A5" s="511"/>
      <c r="B5" s="511"/>
      <c r="C5" s="524" t="s">
        <v>429</v>
      </c>
      <c r="D5" s="524" t="s">
        <v>430</v>
      </c>
      <c r="E5" s="529"/>
      <c r="F5" s="529"/>
      <c r="G5" s="531"/>
      <c r="H5" s="531"/>
      <c r="I5" s="533"/>
      <c r="J5" s="531"/>
      <c r="K5" s="295" t="s">
        <v>431</v>
      </c>
      <c r="L5" s="295" t="s">
        <v>432</v>
      </c>
      <c r="M5" s="520"/>
      <c r="N5" s="296" t="s">
        <v>431</v>
      </c>
      <c r="O5" s="296" t="s">
        <v>432</v>
      </c>
      <c r="P5" s="522"/>
      <c r="Q5" s="297" t="s">
        <v>467</v>
      </c>
      <c r="R5" s="297" t="s">
        <v>468</v>
      </c>
      <c r="S5" s="297" t="s">
        <v>466</v>
      </c>
      <c r="T5" s="520"/>
      <c r="U5" s="298" t="s">
        <v>468</v>
      </c>
      <c r="V5" s="298" t="s">
        <v>466</v>
      </c>
      <c r="W5" s="519"/>
    </row>
    <row r="6" spans="1:28" ht="14">
      <c r="A6" s="512"/>
      <c r="B6" s="512"/>
      <c r="C6" s="525"/>
      <c r="D6" s="525"/>
      <c r="E6" s="522"/>
      <c r="F6" s="522"/>
      <c r="G6" s="299" t="s">
        <v>433</v>
      </c>
      <c r="H6" s="299" t="s">
        <v>433</v>
      </c>
      <c r="I6" s="300" t="s">
        <v>434</v>
      </c>
      <c r="J6" s="299" t="s">
        <v>435</v>
      </c>
      <c r="K6" s="299" t="s">
        <v>435</v>
      </c>
      <c r="L6" s="299" t="s">
        <v>435</v>
      </c>
      <c r="M6" s="298" t="s">
        <v>434</v>
      </c>
      <c r="N6" s="298" t="s">
        <v>434</v>
      </c>
      <c r="O6" s="298" t="s">
        <v>434</v>
      </c>
      <c r="P6" s="298" t="s">
        <v>168</v>
      </c>
      <c r="Q6" s="298" t="s">
        <v>168</v>
      </c>
      <c r="R6" s="298" t="s">
        <v>168</v>
      </c>
      <c r="S6" s="298" t="s">
        <v>168</v>
      </c>
      <c r="T6" s="298" t="s">
        <v>168</v>
      </c>
      <c r="U6" s="298" t="s">
        <v>168</v>
      </c>
      <c r="V6" s="298" t="s">
        <v>168</v>
      </c>
      <c r="W6" s="298" t="s">
        <v>168</v>
      </c>
    </row>
    <row r="7" spans="1:28" ht="13.5" customHeight="1">
      <c r="A7" s="301">
        <v>1</v>
      </c>
      <c r="B7" s="301">
        <v>2</v>
      </c>
      <c r="C7" s="301">
        <v>3</v>
      </c>
      <c r="D7" s="301">
        <v>4</v>
      </c>
      <c r="E7" s="301">
        <v>5</v>
      </c>
      <c r="F7" s="301">
        <v>6</v>
      </c>
      <c r="G7" s="302">
        <v>7</v>
      </c>
      <c r="H7" s="302">
        <v>8</v>
      </c>
      <c r="I7" s="302">
        <v>9</v>
      </c>
      <c r="J7" s="302">
        <v>10</v>
      </c>
      <c r="K7" s="302">
        <v>11</v>
      </c>
      <c r="L7" s="302">
        <v>12</v>
      </c>
      <c r="M7" s="301">
        <v>13</v>
      </c>
      <c r="N7" s="301">
        <v>14</v>
      </c>
      <c r="O7" s="301">
        <v>15</v>
      </c>
      <c r="P7" s="301">
        <v>16</v>
      </c>
      <c r="Q7" s="301">
        <v>17</v>
      </c>
      <c r="R7" s="301">
        <v>18</v>
      </c>
      <c r="S7" s="298">
        <v>19</v>
      </c>
      <c r="T7" s="301">
        <v>20</v>
      </c>
      <c r="U7" s="301">
        <v>21</v>
      </c>
      <c r="V7" s="298">
        <v>22</v>
      </c>
      <c r="W7" s="303">
        <v>23</v>
      </c>
    </row>
    <row r="8" spans="1:28" ht="25" customHeight="1">
      <c r="A8" s="526" t="s">
        <v>469</v>
      </c>
      <c r="B8" s="527"/>
      <c r="C8" s="304" t="s">
        <v>480</v>
      </c>
      <c r="D8" s="304" t="s">
        <v>480</v>
      </c>
      <c r="E8" s="304" t="s">
        <v>480</v>
      </c>
      <c r="F8" s="304" t="s">
        <v>480</v>
      </c>
      <c r="G8" s="305">
        <v>770</v>
      </c>
      <c r="H8" s="305">
        <v>347</v>
      </c>
      <c r="I8" s="306">
        <v>11009.1</v>
      </c>
      <c r="J8" s="305">
        <v>130</v>
      </c>
      <c r="K8" s="305">
        <v>59</v>
      </c>
      <c r="L8" s="305">
        <v>71</v>
      </c>
      <c r="M8" s="306">
        <v>4894.8999999999996</v>
      </c>
      <c r="N8" s="306">
        <v>2013.9</v>
      </c>
      <c r="O8" s="306">
        <v>2881</v>
      </c>
      <c r="P8" s="306">
        <f>M8*34.4</f>
        <v>168384.6</v>
      </c>
      <c r="Q8" s="306">
        <f>P8*0.746449009</f>
        <v>125690.5</v>
      </c>
      <c r="R8" s="306">
        <f>P8*0.228195892</f>
        <v>38424.699999999997</v>
      </c>
      <c r="S8" s="306">
        <f>P8*0.025355099</f>
        <v>4269.3999999999996</v>
      </c>
      <c r="T8" s="306">
        <f>(41-34.4)*M8</f>
        <v>32306.3</v>
      </c>
      <c r="U8" s="306">
        <v>16153.1</v>
      </c>
      <c r="V8" s="306">
        <f>T8*0.5</f>
        <v>16153.2</v>
      </c>
      <c r="W8" s="306">
        <f>(43.5-41)*M8</f>
        <v>12237.3</v>
      </c>
      <c r="Y8" s="166"/>
      <c r="Z8" s="166"/>
      <c r="AA8" s="166"/>
      <c r="AB8" s="166"/>
    </row>
    <row r="9" spans="1:28" ht="31.5" customHeight="1">
      <c r="A9" s="303">
        <v>1</v>
      </c>
      <c r="B9" s="307" t="s">
        <v>593</v>
      </c>
      <c r="C9" s="303">
        <v>2797</v>
      </c>
      <c r="D9" s="308">
        <v>40907</v>
      </c>
      <c r="E9" s="309" t="s">
        <v>586</v>
      </c>
      <c r="F9" s="309" t="s">
        <v>587</v>
      </c>
      <c r="G9" s="299">
        <v>33</v>
      </c>
      <c r="H9" s="299">
        <v>13</v>
      </c>
      <c r="I9" s="310">
        <v>458</v>
      </c>
      <c r="J9" s="311">
        <v>2</v>
      </c>
      <c r="K9" s="299">
        <v>1</v>
      </c>
      <c r="L9" s="299">
        <v>1</v>
      </c>
      <c r="M9" s="312">
        <v>86.4</v>
      </c>
      <c r="N9" s="312">
        <v>43.4</v>
      </c>
      <c r="O9" s="312">
        <v>43</v>
      </c>
      <c r="P9" s="313">
        <f t="shared" ref="P9:P35" si="0">M9*34.4</f>
        <v>2972.2</v>
      </c>
      <c r="Q9" s="313">
        <f t="shared" ref="Q9:Q35" si="1">P9*0.746449009</f>
        <v>2218.6</v>
      </c>
      <c r="R9" s="313">
        <f t="shared" ref="R9:R35" si="2">P9*0.228195892</f>
        <v>678.2</v>
      </c>
      <c r="S9" s="313">
        <f t="shared" ref="S9:S33" si="3">P9*0.025355099</f>
        <v>75.400000000000006</v>
      </c>
      <c r="T9" s="313">
        <f t="shared" ref="T9:T35" si="4">(41-34.4)*M9</f>
        <v>570.20000000000005</v>
      </c>
      <c r="U9" s="313">
        <f t="shared" ref="U9:U27" si="5">T9*0.5</f>
        <v>285.10000000000002</v>
      </c>
      <c r="V9" s="313">
        <f t="shared" ref="V9:V28" si="6">T9*0.5</f>
        <v>285.10000000000002</v>
      </c>
      <c r="W9" s="313">
        <f t="shared" ref="W9:W72" si="7">(43.5-41)*M9</f>
        <v>216</v>
      </c>
    </row>
    <row r="10" spans="1:28" ht="25" customHeight="1">
      <c r="A10" s="303">
        <v>2</v>
      </c>
      <c r="B10" s="307" t="s">
        <v>485</v>
      </c>
      <c r="C10" s="303">
        <v>2806</v>
      </c>
      <c r="D10" s="308">
        <v>40907</v>
      </c>
      <c r="E10" s="309" t="s">
        <v>586</v>
      </c>
      <c r="F10" s="309" t="s">
        <v>587</v>
      </c>
      <c r="G10" s="299">
        <v>40</v>
      </c>
      <c r="H10" s="299">
        <v>12</v>
      </c>
      <c r="I10" s="310">
        <v>540.1</v>
      </c>
      <c r="J10" s="311">
        <v>3</v>
      </c>
      <c r="K10" s="299">
        <v>1</v>
      </c>
      <c r="L10" s="299">
        <v>2</v>
      </c>
      <c r="M10" s="312">
        <v>106.1</v>
      </c>
      <c r="N10" s="312">
        <v>27.6</v>
      </c>
      <c r="O10" s="312">
        <v>78.5</v>
      </c>
      <c r="P10" s="313">
        <f t="shared" si="0"/>
        <v>3649.8</v>
      </c>
      <c r="Q10" s="313">
        <f t="shared" si="1"/>
        <v>2724.4</v>
      </c>
      <c r="R10" s="313">
        <f t="shared" si="2"/>
        <v>832.9</v>
      </c>
      <c r="S10" s="313">
        <f t="shared" si="3"/>
        <v>92.5</v>
      </c>
      <c r="T10" s="313">
        <f t="shared" si="4"/>
        <v>700.3</v>
      </c>
      <c r="U10" s="313">
        <f t="shared" si="5"/>
        <v>350.2</v>
      </c>
      <c r="V10" s="313">
        <f t="shared" si="6"/>
        <v>350.2</v>
      </c>
      <c r="W10" s="313">
        <v>265.2</v>
      </c>
      <c r="AA10" s="166"/>
    </row>
    <row r="11" spans="1:28" ht="25" customHeight="1">
      <c r="A11" s="303">
        <v>3</v>
      </c>
      <c r="B11" s="307" t="s">
        <v>578</v>
      </c>
      <c r="C11" s="303">
        <v>2810</v>
      </c>
      <c r="D11" s="308">
        <v>40907</v>
      </c>
      <c r="E11" s="309" t="s">
        <v>586</v>
      </c>
      <c r="F11" s="309" t="s">
        <v>587</v>
      </c>
      <c r="G11" s="299">
        <v>25</v>
      </c>
      <c r="H11" s="299">
        <v>12</v>
      </c>
      <c r="I11" s="310">
        <v>382.6</v>
      </c>
      <c r="J11" s="311">
        <v>5</v>
      </c>
      <c r="K11" s="299">
        <v>2</v>
      </c>
      <c r="L11" s="299">
        <v>3</v>
      </c>
      <c r="M11" s="312">
        <v>252.2</v>
      </c>
      <c r="N11" s="312">
        <v>114.6</v>
      </c>
      <c r="O11" s="312">
        <v>137.6</v>
      </c>
      <c r="P11" s="313">
        <f t="shared" si="0"/>
        <v>8675.7000000000007</v>
      </c>
      <c r="Q11" s="313">
        <f t="shared" si="1"/>
        <v>6476</v>
      </c>
      <c r="R11" s="313">
        <f t="shared" si="2"/>
        <v>1979.8</v>
      </c>
      <c r="S11" s="313">
        <f t="shared" si="3"/>
        <v>220</v>
      </c>
      <c r="T11" s="313">
        <f t="shared" si="4"/>
        <v>1664.5</v>
      </c>
      <c r="U11" s="313">
        <f t="shared" si="5"/>
        <v>832.3</v>
      </c>
      <c r="V11" s="313">
        <f t="shared" si="6"/>
        <v>832.3</v>
      </c>
      <c r="W11" s="313">
        <v>630.4</v>
      </c>
    </row>
    <row r="12" spans="1:28" ht="25" customHeight="1">
      <c r="A12" s="303">
        <v>4</v>
      </c>
      <c r="B12" s="307" t="s">
        <v>579</v>
      </c>
      <c r="C12" s="303">
        <v>2809</v>
      </c>
      <c r="D12" s="308">
        <v>40907</v>
      </c>
      <c r="E12" s="309" t="s">
        <v>586</v>
      </c>
      <c r="F12" s="309" t="s">
        <v>587</v>
      </c>
      <c r="G12" s="299">
        <v>31</v>
      </c>
      <c r="H12" s="299">
        <v>18</v>
      </c>
      <c r="I12" s="310">
        <v>439.7</v>
      </c>
      <c r="J12" s="311">
        <v>5</v>
      </c>
      <c r="K12" s="299">
        <v>2</v>
      </c>
      <c r="L12" s="299">
        <v>3</v>
      </c>
      <c r="M12" s="312">
        <v>210.1</v>
      </c>
      <c r="N12" s="312">
        <v>43.7</v>
      </c>
      <c r="O12" s="312">
        <v>166.4</v>
      </c>
      <c r="P12" s="313">
        <f t="shared" si="0"/>
        <v>7227.4</v>
      </c>
      <c r="Q12" s="313">
        <f t="shared" si="1"/>
        <v>5394.9</v>
      </c>
      <c r="R12" s="313">
        <f t="shared" si="2"/>
        <v>1649.3</v>
      </c>
      <c r="S12" s="313">
        <f t="shared" si="3"/>
        <v>183.3</v>
      </c>
      <c r="T12" s="313">
        <f t="shared" si="4"/>
        <v>1386.7</v>
      </c>
      <c r="U12" s="313">
        <f t="shared" si="5"/>
        <v>693.4</v>
      </c>
      <c r="V12" s="313">
        <f t="shared" si="6"/>
        <v>693.4</v>
      </c>
      <c r="W12" s="313">
        <v>525.20000000000005</v>
      </c>
    </row>
    <row r="13" spans="1:28" ht="25" customHeight="1">
      <c r="A13" s="303">
        <v>5</v>
      </c>
      <c r="B13" s="307" t="s">
        <v>580</v>
      </c>
      <c r="C13" s="303">
        <v>2808</v>
      </c>
      <c r="D13" s="308">
        <v>40907</v>
      </c>
      <c r="E13" s="309" t="s">
        <v>586</v>
      </c>
      <c r="F13" s="309" t="s">
        <v>587</v>
      </c>
      <c r="G13" s="299">
        <v>33</v>
      </c>
      <c r="H13" s="299">
        <v>15</v>
      </c>
      <c r="I13" s="310">
        <v>419.9</v>
      </c>
      <c r="J13" s="311">
        <v>6</v>
      </c>
      <c r="K13" s="299">
        <v>0</v>
      </c>
      <c r="L13" s="299">
        <v>6</v>
      </c>
      <c r="M13" s="312">
        <v>214.5</v>
      </c>
      <c r="N13" s="312">
        <v>0</v>
      </c>
      <c r="O13" s="312">
        <v>214.5</v>
      </c>
      <c r="P13" s="313">
        <f t="shared" si="0"/>
        <v>7378.8</v>
      </c>
      <c r="Q13" s="313">
        <f t="shared" si="1"/>
        <v>5507.9</v>
      </c>
      <c r="R13" s="313">
        <f t="shared" si="2"/>
        <v>1683.8</v>
      </c>
      <c r="S13" s="313">
        <f t="shared" si="3"/>
        <v>187.1</v>
      </c>
      <c r="T13" s="313">
        <f t="shared" si="4"/>
        <v>1415.7</v>
      </c>
      <c r="U13" s="313">
        <f t="shared" si="5"/>
        <v>707.9</v>
      </c>
      <c r="V13" s="313">
        <f t="shared" si="6"/>
        <v>707.9</v>
      </c>
      <c r="W13" s="313">
        <v>536.20000000000005</v>
      </c>
    </row>
    <row r="14" spans="1:28" ht="25" customHeight="1">
      <c r="A14" s="303">
        <v>6</v>
      </c>
      <c r="B14" s="307" t="s">
        <v>581</v>
      </c>
      <c r="C14" s="303">
        <v>2807</v>
      </c>
      <c r="D14" s="308">
        <v>40907</v>
      </c>
      <c r="E14" s="309" t="s">
        <v>586</v>
      </c>
      <c r="F14" s="309" t="s">
        <v>587</v>
      </c>
      <c r="G14" s="299">
        <v>32</v>
      </c>
      <c r="H14" s="299">
        <v>1</v>
      </c>
      <c r="I14" s="310">
        <v>490</v>
      </c>
      <c r="J14" s="311">
        <v>1</v>
      </c>
      <c r="K14" s="299">
        <v>1</v>
      </c>
      <c r="L14" s="299">
        <v>0</v>
      </c>
      <c r="M14" s="312">
        <v>31.4</v>
      </c>
      <c r="N14" s="312">
        <v>31.4</v>
      </c>
      <c r="O14" s="312">
        <v>0</v>
      </c>
      <c r="P14" s="313">
        <f t="shared" si="0"/>
        <v>1080.2</v>
      </c>
      <c r="Q14" s="313">
        <f t="shared" si="1"/>
        <v>806.3</v>
      </c>
      <c r="R14" s="313">
        <f t="shared" si="2"/>
        <v>246.5</v>
      </c>
      <c r="S14" s="313">
        <f t="shared" si="3"/>
        <v>27.4</v>
      </c>
      <c r="T14" s="313">
        <f t="shared" si="4"/>
        <v>207.2</v>
      </c>
      <c r="U14" s="313">
        <f t="shared" si="5"/>
        <v>103.6</v>
      </c>
      <c r="V14" s="313">
        <f t="shared" si="6"/>
        <v>103.6</v>
      </c>
      <c r="W14" s="313">
        <v>78.400000000000006</v>
      </c>
    </row>
    <row r="15" spans="1:28" ht="25" customHeight="1">
      <c r="A15" s="303">
        <v>7</v>
      </c>
      <c r="B15" s="307" t="s">
        <v>582</v>
      </c>
      <c r="C15" s="303">
        <v>2830</v>
      </c>
      <c r="D15" s="308">
        <v>40907</v>
      </c>
      <c r="E15" s="309" t="s">
        <v>586</v>
      </c>
      <c r="F15" s="309" t="s">
        <v>587</v>
      </c>
      <c r="G15" s="299">
        <v>25</v>
      </c>
      <c r="H15" s="299">
        <v>3</v>
      </c>
      <c r="I15" s="310">
        <v>413</v>
      </c>
      <c r="J15" s="311">
        <v>2</v>
      </c>
      <c r="K15" s="299">
        <v>2</v>
      </c>
      <c r="L15" s="299">
        <v>0</v>
      </c>
      <c r="M15" s="312">
        <v>89.8</v>
      </c>
      <c r="N15" s="312">
        <v>89.8</v>
      </c>
      <c r="O15" s="312">
        <v>0</v>
      </c>
      <c r="P15" s="313">
        <f t="shared" si="0"/>
        <v>3089.1</v>
      </c>
      <c r="Q15" s="313">
        <f t="shared" si="1"/>
        <v>2305.9</v>
      </c>
      <c r="R15" s="313">
        <f t="shared" si="2"/>
        <v>704.9</v>
      </c>
      <c r="S15" s="313">
        <f t="shared" si="3"/>
        <v>78.3</v>
      </c>
      <c r="T15" s="313">
        <f t="shared" si="4"/>
        <v>592.70000000000005</v>
      </c>
      <c r="U15" s="313">
        <f t="shared" si="5"/>
        <v>296.39999999999998</v>
      </c>
      <c r="V15" s="313">
        <f t="shared" si="6"/>
        <v>296.39999999999998</v>
      </c>
      <c r="W15" s="313">
        <v>224.4</v>
      </c>
    </row>
    <row r="16" spans="1:28" ht="25" customHeight="1">
      <c r="A16" s="314">
        <v>8</v>
      </c>
      <c r="B16" s="315" t="s">
        <v>486</v>
      </c>
      <c r="C16" s="314">
        <v>2822</v>
      </c>
      <c r="D16" s="316">
        <v>40907</v>
      </c>
      <c r="E16" s="309" t="s">
        <v>586</v>
      </c>
      <c r="F16" s="309" t="s">
        <v>587</v>
      </c>
      <c r="G16" s="317">
        <v>5</v>
      </c>
      <c r="H16" s="317">
        <v>1</v>
      </c>
      <c r="I16" s="312">
        <v>25.6</v>
      </c>
      <c r="J16" s="311">
        <v>1</v>
      </c>
      <c r="K16" s="317">
        <v>0</v>
      </c>
      <c r="L16" s="317">
        <v>1</v>
      </c>
      <c r="M16" s="312">
        <v>25.6</v>
      </c>
      <c r="N16" s="312">
        <v>0</v>
      </c>
      <c r="O16" s="312">
        <v>25.6</v>
      </c>
      <c r="P16" s="313">
        <f t="shared" si="0"/>
        <v>880.6</v>
      </c>
      <c r="Q16" s="313">
        <f t="shared" si="1"/>
        <v>657.3</v>
      </c>
      <c r="R16" s="313">
        <f t="shared" si="2"/>
        <v>200.9</v>
      </c>
      <c r="S16" s="313">
        <f t="shared" si="3"/>
        <v>22.3</v>
      </c>
      <c r="T16" s="313">
        <f t="shared" si="4"/>
        <v>169</v>
      </c>
      <c r="U16" s="313">
        <f t="shared" si="5"/>
        <v>84.5</v>
      </c>
      <c r="V16" s="313">
        <f t="shared" si="6"/>
        <v>84.5</v>
      </c>
      <c r="W16" s="313">
        <f t="shared" si="7"/>
        <v>64</v>
      </c>
    </row>
    <row r="17" spans="1:23" ht="25" customHeight="1">
      <c r="A17" s="303">
        <v>9</v>
      </c>
      <c r="B17" s="307" t="s">
        <v>487</v>
      </c>
      <c r="C17" s="318">
        <v>2105</v>
      </c>
      <c r="D17" s="308">
        <v>40848</v>
      </c>
      <c r="E17" s="309" t="s">
        <v>586</v>
      </c>
      <c r="F17" s="309" t="s">
        <v>587</v>
      </c>
      <c r="G17" s="299">
        <v>31</v>
      </c>
      <c r="H17" s="299">
        <v>13</v>
      </c>
      <c r="I17" s="310">
        <v>209.8</v>
      </c>
      <c r="J17" s="311">
        <v>5</v>
      </c>
      <c r="K17" s="299">
        <v>3</v>
      </c>
      <c r="L17" s="299">
        <v>2</v>
      </c>
      <c r="M17" s="312">
        <v>164.1</v>
      </c>
      <c r="N17" s="312">
        <v>111.6</v>
      </c>
      <c r="O17" s="312">
        <v>52.5</v>
      </c>
      <c r="P17" s="313">
        <f t="shared" si="0"/>
        <v>5645</v>
      </c>
      <c r="Q17" s="313">
        <f t="shared" si="1"/>
        <v>4213.7</v>
      </c>
      <c r="R17" s="313">
        <f t="shared" si="2"/>
        <v>1288.2</v>
      </c>
      <c r="S17" s="313">
        <f t="shared" si="3"/>
        <v>143.1</v>
      </c>
      <c r="T17" s="313">
        <f t="shared" si="4"/>
        <v>1083.0999999999999</v>
      </c>
      <c r="U17" s="313">
        <f t="shared" si="5"/>
        <v>541.6</v>
      </c>
      <c r="V17" s="313">
        <f t="shared" si="6"/>
        <v>541.6</v>
      </c>
      <c r="W17" s="313">
        <f t="shared" si="7"/>
        <v>410.3</v>
      </c>
    </row>
    <row r="18" spans="1:23" ht="25" customHeight="1">
      <c r="A18" s="303">
        <v>10</v>
      </c>
      <c r="B18" s="307" t="s">
        <v>488</v>
      </c>
      <c r="C18" s="303">
        <v>2800</v>
      </c>
      <c r="D18" s="308">
        <v>40907</v>
      </c>
      <c r="E18" s="309" t="s">
        <v>586</v>
      </c>
      <c r="F18" s="309" t="s">
        <v>587</v>
      </c>
      <c r="G18" s="299">
        <v>33</v>
      </c>
      <c r="H18" s="299">
        <v>17</v>
      </c>
      <c r="I18" s="310">
        <v>359.8</v>
      </c>
      <c r="J18" s="311">
        <v>5</v>
      </c>
      <c r="K18" s="299">
        <v>1</v>
      </c>
      <c r="L18" s="299">
        <v>4</v>
      </c>
      <c r="M18" s="312">
        <v>229.5</v>
      </c>
      <c r="N18" s="312">
        <v>43.5</v>
      </c>
      <c r="O18" s="312">
        <v>186</v>
      </c>
      <c r="P18" s="313">
        <f t="shared" si="0"/>
        <v>7894.8</v>
      </c>
      <c r="Q18" s="313">
        <f t="shared" si="1"/>
        <v>5893.1</v>
      </c>
      <c r="R18" s="313">
        <f t="shared" si="2"/>
        <v>1801.6</v>
      </c>
      <c r="S18" s="313">
        <f t="shared" si="3"/>
        <v>200.2</v>
      </c>
      <c r="T18" s="313">
        <f t="shared" si="4"/>
        <v>1514.7</v>
      </c>
      <c r="U18" s="313">
        <f t="shared" si="5"/>
        <v>757.4</v>
      </c>
      <c r="V18" s="313">
        <f t="shared" si="6"/>
        <v>757.4</v>
      </c>
      <c r="W18" s="313">
        <f t="shared" si="7"/>
        <v>573.79999999999995</v>
      </c>
    </row>
    <row r="19" spans="1:23" ht="25" customHeight="1">
      <c r="A19" s="303">
        <v>11</v>
      </c>
      <c r="B19" s="307" t="s">
        <v>489</v>
      </c>
      <c r="C19" s="318">
        <v>2105</v>
      </c>
      <c r="D19" s="308">
        <v>40848</v>
      </c>
      <c r="E19" s="309" t="s">
        <v>586</v>
      </c>
      <c r="F19" s="309" t="s">
        <v>587</v>
      </c>
      <c r="G19" s="299">
        <v>25</v>
      </c>
      <c r="H19" s="299">
        <v>9</v>
      </c>
      <c r="I19" s="310">
        <v>333.6</v>
      </c>
      <c r="J19" s="311">
        <v>3</v>
      </c>
      <c r="K19" s="299">
        <v>2</v>
      </c>
      <c r="L19" s="299">
        <v>1</v>
      </c>
      <c r="M19" s="312">
        <v>82.4</v>
      </c>
      <c r="N19" s="312">
        <v>53.6</v>
      </c>
      <c r="O19" s="312">
        <v>28.8</v>
      </c>
      <c r="P19" s="313">
        <f t="shared" si="0"/>
        <v>2834.6</v>
      </c>
      <c r="Q19" s="313">
        <f t="shared" si="1"/>
        <v>2115.9</v>
      </c>
      <c r="R19" s="313">
        <f t="shared" si="2"/>
        <v>646.79999999999995</v>
      </c>
      <c r="S19" s="313">
        <f t="shared" si="3"/>
        <v>71.900000000000006</v>
      </c>
      <c r="T19" s="313">
        <f t="shared" si="4"/>
        <v>543.79999999999995</v>
      </c>
      <c r="U19" s="313">
        <f t="shared" si="5"/>
        <v>271.89999999999998</v>
      </c>
      <c r="V19" s="313">
        <f t="shared" si="6"/>
        <v>271.89999999999998</v>
      </c>
      <c r="W19" s="313">
        <f t="shared" si="7"/>
        <v>206</v>
      </c>
    </row>
    <row r="20" spans="1:23" ht="25" customHeight="1">
      <c r="A20" s="303">
        <v>12</v>
      </c>
      <c r="B20" s="307" t="s">
        <v>490</v>
      </c>
      <c r="C20" s="303">
        <v>2804</v>
      </c>
      <c r="D20" s="308">
        <v>40907</v>
      </c>
      <c r="E20" s="309" t="s">
        <v>586</v>
      </c>
      <c r="F20" s="309" t="s">
        <v>587</v>
      </c>
      <c r="G20" s="299">
        <v>55</v>
      </c>
      <c r="H20" s="299">
        <v>17</v>
      </c>
      <c r="I20" s="310">
        <v>822.8</v>
      </c>
      <c r="J20" s="311">
        <v>5</v>
      </c>
      <c r="K20" s="299">
        <v>4</v>
      </c>
      <c r="L20" s="299">
        <v>1</v>
      </c>
      <c r="M20" s="312">
        <v>143.4</v>
      </c>
      <c r="N20" s="312">
        <v>112.9</v>
      </c>
      <c r="O20" s="312">
        <v>30.5</v>
      </c>
      <c r="P20" s="313">
        <f t="shared" si="0"/>
        <v>4933</v>
      </c>
      <c r="Q20" s="313">
        <f t="shared" si="1"/>
        <v>3682.2</v>
      </c>
      <c r="R20" s="313">
        <f t="shared" si="2"/>
        <v>1125.7</v>
      </c>
      <c r="S20" s="313">
        <f t="shared" si="3"/>
        <v>125.1</v>
      </c>
      <c r="T20" s="313">
        <f t="shared" si="4"/>
        <v>946.4</v>
      </c>
      <c r="U20" s="313">
        <f t="shared" si="5"/>
        <v>473.2</v>
      </c>
      <c r="V20" s="313">
        <f t="shared" si="6"/>
        <v>473.2</v>
      </c>
      <c r="W20" s="313">
        <f t="shared" si="7"/>
        <v>358.5</v>
      </c>
    </row>
    <row r="21" spans="1:23" ht="25" customHeight="1">
      <c r="A21" s="303">
        <v>13</v>
      </c>
      <c r="B21" s="307" t="s">
        <v>491</v>
      </c>
      <c r="C21" s="303">
        <v>2805</v>
      </c>
      <c r="D21" s="308">
        <v>40907</v>
      </c>
      <c r="E21" s="309" t="s">
        <v>586</v>
      </c>
      <c r="F21" s="309" t="s">
        <v>587</v>
      </c>
      <c r="G21" s="299">
        <v>21</v>
      </c>
      <c r="H21" s="299">
        <v>5</v>
      </c>
      <c r="I21" s="310">
        <v>415.9</v>
      </c>
      <c r="J21" s="311">
        <v>2</v>
      </c>
      <c r="K21" s="299">
        <v>2</v>
      </c>
      <c r="L21" s="299">
        <v>0</v>
      </c>
      <c r="M21" s="312">
        <v>59.6</v>
      </c>
      <c r="N21" s="312">
        <v>59.6</v>
      </c>
      <c r="O21" s="312">
        <v>0</v>
      </c>
      <c r="P21" s="313">
        <f t="shared" si="0"/>
        <v>2050.1999999999998</v>
      </c>
      <c r="Q21" s="313">
        <f t="shared" si="1"/>
        <v>1530.4</v>
      </c>
      <c r="R21" s="313">
        <f t="shared" si="2"/>
        <v>467.8</v>
      </c>
      <c r="S21" s="313">
        <f t="shared" si="3"/>
        <v>52</v>
      </c>
      <c r="T21" s="313">
        <f t="shared" si="4"/>
        <v>393.4</v>
      </c>
      <c r="U21" s="313">
        <f t="shared" si="5"/>
        <v>196.7</v>
      </c>
      <c r="V21" s="313">
        <f t="shared" si="6"/>
        <v>196.7</v>
      </c>
      <c r="W21" s="313">
        <f t="shared" si="7"/>
        <v>149</v>
      </c>
    </row>
    <row r="22" spans="1:23" ht="25" customHeight="1">
      <c r="A22" s="303">
        <v>14</v>
      </c>
      <c r="B22" s="307" t="s">
        <v>492</v>
      </c>
      <c r="C22" s="303">
        <v>2795</v>
      </c>
      <c r="D22" s="308">
        <v>40907</v>
      </c>
      <c r="E22" s="309" t="s">
        <v>586</v>
      </c>
      <c r="F22" s="309" t="s">
        <v>587</v>
      </c>
      <c r="G22" s="299">
        <v>13</v>
      </c>
      <c r="H22" s="299">
        <v>10</v>
      </c>
      <c r="I22" s="310">
        <v>238.5</v>
      </c>
      <c r="J22" s="311">
        <v>3</v>
      </c>
      <c r="K22" s="299">
        <v>1</v>
      </c>
      <c r="L22" s="299">
        <v>2</v>
      </c>
      <c r="M22" s="312">
        <v>130.30000000000001</v>
      </c>
      <c r="N22" s="312">
        <v>43.9</v>
      </c>
      <c r="O22" s="312">
        <v>86.4</v>
      </c>
      <c r="P22" s="313">
        <f t="shared" si="0"/>
        <v>4482.3</v>
      </c>
      <c r="Q22" s="313">
        <f t="shared" si="1"/>
        <v>3345.8</v>
      </c>
      <c r="R22" s="313">
        <f t="shared" si="2"/>
        <v>1022.8</v>
      </c>
      <c r="S22" s="313">
        <f t="shared" si="3"/>
        <v>113.6</v>
      </c>
      <c r="T22" s="313">
        <f t="shared" si="4"/>
        <v>860</v>
      </c>
      <c r="U22" s="313">
        <f t="shared" si="5"/>
        <v>430</v>
      </c>
      <c r="V22" s="313">
        <f t="shared" si="6"/>
        <v>430</v>
      </c>
      <c r="W22" s="313">
        <f t="shared" si="7"/>
        <v>325.8</v>
      </c>
    </row>
    <row r="23" spans="1:23" ht="25" customHeight="1">
      <c r="A23" s="303">
        <v>15</v>
      </c>
      <c r="B23" s="307" t="s">
        <v>493</v>
      </c>
      <c r="C23" s="318">
        <v>2105</v>
      </c>
      <c r="D23" s="308">
        <v>40848</v>
      </c>
      <c r="E23" s="309" t="s">
        <v>586</v>
      </c>
      <c r="F23" s="309" t="s">
        <v>587</v>
      </c>
      <c r="G23" s="299">
        <v>22</v>
      </c>
      <c r="H23" s="299">
        <v>6</v>
      </c>
      <c r="I23" s="310">
        <v>315.39999999999998</v>
      </c>
      <c r="J23" s="311">
        <v>3</v>
      </c>
      <c r="K23" s="299">
        <v>1</v>
      </c>
      <c r="L23" s="299">
        <v>2</v>
      </c>
      <c r="M23" s="312">
        <v>125.4</v>
      </c>
      <c r="N23" s="312">
        <v>41.6</v>
      </c>
      <c r="O23" s="312">
        <v>83.8</v>
      </c>
      <c r="P23" s="313">
        <f t="shared" si="0"/>
        <v>4313.8</v>
      </c>
      <c r="Q23" s="313">
        <f t="shared" si="1"/>
        <v>3220</v>
      </c>
      <c r="R23" s="313">
        <f t="shared" si="2"/>
        <v>984.4</v>
      </c>
      <c r="S23" s="313">
        <f t="shared" si="3"/>
        <v>109.4</v>
      </c>
      <c r="T23" s="313">
        <f t="shared" si="4"/>
        <v>827.6</v>
      </c>
      <c r="U23" s="313">
        <f t="shared" si="5"/>
        <v>413.8</v>
      </c>
      <c r="V23" s="313">
        <f t="shared" si="6"/>
        <v>413.8</v>
      </c>
      <c r="W23" s="313">
        <f t="shared" si="7"/>
        <v>313.5</v>
      </c>
    </row>
    <row r="24" spans="1:23" ht="25" customHeight="1">
      <c r="A24" s="303">
        <v>16</v>
      </c>
      <c r="B24" s="307" t="s">
        <v>494</v>
      </c>
      <c r="C24" s="318">
        <v>1872</v>
      </c>
      <c r="D24" s="308">
        <v>40828</v>
      </c>
      <c r="E24" s="309" t="s">
        <v>586</v>
      </c>
      <c r="F24" s="309" t="s">
        <v>587</v>
      </c>
      <c r="G24" s="299">
        <v>35</v>
      </c>
      <c r="H24" s="299">
        <v>13</v>
      </c>
      <c r="I24" s="310">
        <v>529</v>
      </c>
      <c r="J24" s="311">
        <v>4</v>
      </c>
      <c r="K24" s="299">
        <v>2</v>
      </c>
      <c r="L24" s="299">
        <v>2</v>
      </c>
      <c r="M24" s="312">
        <v>151.19999999999999</v>
      </c>
      <c r="N24" s="312">
        <v>74.8</v>
      </c>
      <c r="O24" s="312">
        <v>76.400000000000006</v>
      </c>
      <c r="P24" s="313">
        <f t="shared" si="0"/>
        <v>5201.3</v>
      </c>
      <c r="Q24" s="313">
        <f t="shared" si="1"/>
        <v>3882.5</v>
      </c>
      <c r="R24" s="313">
        <f t="shared" si="2"/>
        <v>1186.9000000000001</v>
      </c>
      <c r="S24" s="313">
        <f t="shared" si="3"/>
        <v>131.9</v>
      </c>
      <c r="T24" s="313">
        <f t="shared" si="4"/>
        <v>997.9</v>
      </c>
      <c r="U24" s="313">
        <f t="shared" si="5"/>
        <v>499</v>
      </c>
      <c r="V24" s="313">
        <f t="shared" si="6"/>
        <v>499</v>
      </c>
      <c r="W24" s="313">
        <f t="shared" si="7"/>
        <v>378</v>
      </c>
    </row>
    <row r="25" spans="1:23" ht="25" customHeight="1">
      <c r="A25" s="303">
        <v>17</v>
      </c>
      <c r="B25" s="307" t="s">
        <v>495</v>
      </c>
      <c r="C25" s="318">
        <v>2105</v>
      </c>
      <c r="D25" s="308">
        <v>40848</v>
      </c>
      <c r="E25" s="309" t="s">
        <v>586</v>
      </c>
      <c r="F25" s="309" t="s">
        <v>587</v>
      </c>
      <c r="G25" s="299">
        <v>26</v>
      </c>
      <c r="H25" s="299">
        <v>10</v>
      </c>
      <c r="I25" s="310">
        <v>379.5</v>
      </c>
      <c r="J25" s="311">
        <v>4</v>
      </c>
      <c r="K25" s="299">
        <v>4</v>
      </c>
      <c r="L25" s="299">
        <v>0</v>
      </c>
      <c r="M25" s="312">
        <v>166.2</v>
      </c>
      <c r="N25" s="312">
        <v>166.2</v>
      </c>
      <c r="O25" s="312">
        <v>0</v>
      </c>
      <c r="P25" s="313">
        <f t="shared" si="0"/>
        <v>5717.3</v>
      </c>
      <c r="Q25" s="313">
        <f t="shared" si="1"/>
        <v>4267.7</v>
      </c>
      <c r="R25" s="313">
        <f t="shared" si="2"/>
        <v>1304.7</v>
      </c>
      <c r="S25" s="313">
        <f t="shared" si="3"/>
        <v>145</v>
      </c>
      <c r="T25" s="313">
        <f t="shared" si="4"/>
        <v>1096.9000000000001</v>
      </c>
      <c r="U25" s="313">
        <f t="shared" si="5"/>
        <v>548.5</v>
      </c>
      <c r="V25" s="313">
        <f t="shared" si="6"/>
        <v>548.5</v>
      </c>
      <c r="W25" s="313">
        <f t="shared" si="7"/>
        <v>415.5</v>
      </c>
    </row>
    <row r="26" spans="1:23" ht="25" customHeight="1">
      <c r="A26" s="303">
        <v>18</v>
      </c>
      <c r="B26" s="307" t="s">
        <v>496</v>
      </c>
      <c r="C26" s="303">
        <v>2819</v>
      </c>
      <c r="D26" s="308">
        <v>40907</v>
      </c>
      <c r="E26" s="309" t="s">
        <v>586</v>
      </c>
      <c r="F26" s="309" t="s">
        <v>587</v>
      </c>
      <c r="G26" s="299">
        <v>30</v>
      </c>
      <c r="H26" s="299">
        <v>14</v>
      </c>
      <c r="I26" s="310">
        <v>457.6</v>
      </c>
      <c r="J26" s="311">
        <v>6</v>
      </c>
      <c r="K26" s="299">
        <v>2</v>
      </c>
      <c r="L26" s="299">
        <v>4</v>
      </c>
      <c r="M26" s="312">
        <v>160.19999999999999</v>
      </c>
      <c r="N26" s="312">
        <v>53.5</v>
      </c>
      <c r="O26" s="312">
        <v>106.7</v>
      </c>
      <c r="P26" s="313">
        <f t="shared" si="0"/>
        <v>5510.9</v>
      </c>
      <c r="Q26" s="313">
        <f t="shared" si="1"/>
        <v>4113.6000000000004</v>
      </c>
      <c r="R26" s="313">
        <f t="shared" si="2"/>
        <v>1257.5999999999999</v>
      </c>
      <c r="S26" s="313">
        <f t="shared" si="3"/>
        <v>139.69999999999999</v>
      </c>
      <c r="T26" s="313">
        <f t="shared" si="4"/>
        <v>1057.3</v>
      </c>
      <c r="U26" s="313">
        <f t="shared" si="5"/>
        <v>528.70000000000005</v>
      </c>
      <c r="V26" s="313">
        <f t="shared" si="6"/>
        <v>528.70000000000005</v>
      </c>
      <c r="W26" s="313">
        <f t="shared" si="7"/>
        <v>400.5</v>
      </c>
    </row>
    <row r="27" spans="1:23" ht="25" customHeight="1">
      <c r="A27" s="303">
        <v>19</v>
      </c>
      <c r="B27" s="307" t="s">
        <v>497</v>
      </c>
      <c r="C27" s="303">
        <v>2818</v>
      </c>
      <c r="D27" s="308">
        <v>40907</v>
      </c>
      <c r="E27" s="309" t="s">
        <v>586</v>
      </c>
      <c r="F27" s="309" t="s">
        <v>587</v>
      </c>
      <c r="G27" s="317">
        <v>36</v>
      </c>
      <c r="H27" s="317">
        <v>12</v>
      </c>
      <c r="I27" s="312">
        <v>406.1</v>
      </c>
      <c r="J27" s="311">
        <v>4</v>
      </c>
      <c r="K27" s="299">
        <v>2</v>
      </c>
      <c r="L27" s="299">
        <v>2</v>
      </c>
      <c r="M27" s="312">
        <v>107.2</v>
      </c>
      <c r="N27" s="312">
        <v>53.6</v>
      </c>
      <c r="O27" s="312">
        <v>53.6</v>
      </c>
      <c r="P27" s="313">
        <f t="shared" si="0"/>
        <v>3687.7</v>
      </c>
      <c r="Q27" s="313">
        <f t="shared" si="1"/>
        <v>2752.7</v>
      </c>
      <c r="R27" s="313">
        <f t="shared" si="2"/>
        <v>841.5</v>
      </c>
      <c r="S27" s="313">
        <f t="shared" si="3"/>
        <v>93.5</v>
      </c>
      <c r="T27" s="313">
        <f t="shared" si="4"/>
        <v>707.5</v>
      </c>
      <c r="U27" s="313">
        <f t="shared" si="5"/>
        <v>353.8</v>
      </c>
      <c r="V27" s="313">
        <f t="shared" si="6"/>
        <v>353.8</v>
      </c>
      <c r="W27" s="313">
        <f t="shared" si="7"/>
        <v>268</v>
      </c>
    </row>
    <row r="28" spans="1:23" ht="25" customHeight="1">
      <c r="A28" s="303">
        <v>20</v>
      </c>
      <c r="B28" s="307" t="s">
        <v>498</v>
      </c>
      <c r="C28" s="303">
        <v>2817</v>
      </c>
      <c r="D28" s="308">
        <v>40907</v>
      </c>
      <c r="E28" s="309" t="s">
        <v>586</v>
      </c>
      <c r="F28" s="309" t="s">
        <v>587</v>
      </c>
      <c r="G28" s="299">
        <v>24</v>
      </c>
      <c r="H28" s="299">
        <v>16</v>
      </c>
      <c r="I28" s="310">
        <v>359.5</v>
      </c>
      <c r="J28" s="311">
        <v>5</v>
      </c>
      <c r="K28" s="299">
        <v>2</v>
      </c>
      <c r="L28" s="299">
        <v>3</v>
      </c>
      <c r="M28" s="312">
        <v>256.10000000000002</v>
      </c>
      <c r="N28" s="312">
        <v>119.5</v>
      </c>
      <c r="O28" s="312">
        <v>136.6</v>
      </c>
      <c r="P28" s="313">
        <f t="shared" si="0"/>
        <v>8809.7999999999993</v>
      </c>
      <c r="Q28" s="313">
        <f t="shared" si="1"/>
        <v>6576.1</v>
      </c>
      <c r="R28" s="313">
        <f t="shared" si="2"/>
        <v>2010.4</v>
      </c>
      <c r="S28" s="313">
        <f t="shared" si="3"/>
        <v>223.4</v>
      </c>
      <c r="T28" s="313">
        <f t="shared" si="4"/>
        <v>1690.3</v>
      </c>
      <c r="U28" s="313">
        <v>845.1</v>
      </c>
      <c r="V28" s="313">
        <f t="shared" si="6"/>
        <v>845.2</v>
      </c>
      <c r="W28" s="313">
        <f t="shared" si="7"/>
        <v>640.29999999999995</v>
      </c>
    </row>
    <row r="29" spans="1:23" ht="25" customHeight="1">
      <c r="A29" s="303">
        <v>21</v>
      </c>
      <c r="B29" s="307" t="s">
        <v>499</v>
      </c>
      <c r="C29" s="318">
        <v>2105</v>
      </c>
      <c r="D29" s="308">
        <v>40848</v>
      </c>
      <c r="E29" s="309" t="s">
        <v>586</v>
      </c>
      <c r="F29" s="309" t="s">
        <v>587</v>
      </c>
      <c r="G29" s="299">
        <v>21</v>
      </c>
      <c r="H29" s="299">
        <v>8</v>
      </c>
      <c r="I29" s="310">
        <v>385.4</v>
      </c>
      <c r="J29" s="311">
        <v>3</v>
      </c>
      <c r="K29" s="299">
        <v>2</v>
      </c>
      <c r="L29" s="299">
        <v>1</v>
      </c>
      <c r="M29" s="312">
        <v>134.5</v>
      </c>
      <c r="N29" s="312">
        <v>91.5</v>
      </c>
      <c r="O29" s="312">
        <v>43</v>
      </c>
      <c r="P29" s="313">
        <f t="shared" si="0"/>
        <v>4626.8</v>
      </c>
      <c r="Q29" s="313">
        <f t="shared" si="1"/>
        <v>3453.7</v>
      </c>
      <c r="R29" s="313">
        <f t="shared" si="2"/>
        <v>1055.8</v>
      </c>
      <c r="S29" s="313">
        <f t="shared" si="3"/>
        <v>117.3</v>
      </c>
      <c r="T29" s="313">
        <f t="shared" si="4"/>
        <v>887.7</v>
      </c>
      <c r="U29" s="313">
        <v>443.8</v>
      </c>
      <c r="V29" s="313">
        <f t="shared" ref="V29:V34" si="8">U29</f>
        <v>443.8</v>
      </c>
      <c r="W29" s="313">
        <f t="shared" si="7"/>
        <v>336.3</v>
      </c>
    </row>
    <row r="30" spans="1:23" ht="25" customHeight="1">
      <c r="A30" s="303">
        <v>22</v>
      </c>
      <c r="B30" s="307" t="s">
        <v>500</v>
      </c>
      <c r="C30" s="318">
        <v>2816</v>
      </c>
      <c r="D30" s="308">
        <v>40907</v>
      </c>
      <c r="E30" s="309" t="s">
        <v>586</v>
      </c>
      <c r="F30" s="309" t="s">
        <v>587</v>
      </c>
      <c r="G30" s="299">
        <v>16</v>
      </c>
      <c r="H30" s="299">
        <v>5</v>
      </c>
      <c r="I30" s="310">
        <v>323.7</v>
      </c>
      <c r="J30" s="311">
        <v>2</v>
      </c>
      <c r="K30" s="299">
        <v>1</v>
      </c>
      <c r="L30" s="299">
        <v>1</v>
      </c>
      <c r="M30" s="312">
        <v>93.3</v>
      </c>
      <c r="N30" s="312">
        <v>46.8</v>
      </c>
      <c r="O30" s="312">
        <v>46.5</v>
      </c>
      <c r="P30" s="313">
        <f t="shared" si="0"/>
        <v>3209.5</v>
      </c>
      <c r="Q30" s="313">
        <v>2395.6</v>
      </c>
      <c r="R30" s="313">
        <f t="shared" si="2"/>
        <v>732.4</v>
      </c>
      <c r="S30" s="313">
        <f t="shared" si="3"/>
        <v>81.400000000000006</v>
      </c>
      <c r="T30" s="313">
        <f t="shared" si="4"/>
        <v>615.79999999999995</v>
      </c>
      <c r="U30" s="313">
        <v>307.8</v>
      </c>
      <c r="V30" s="313">
        <f t="shared" si="8"/>
        <v>307.8</v>
      </c>
      <c r="W30" s="313">
        <f t="shared" si="7"/>
        <v>233.3</v>
      </c>
    </row>
    <row r="31" spans="1:23" ht="25" customHeight="1">
      <c r="A31" s="303">
        <v>23</v>
      </c>
      <c r="B31" s="307" t="s">
        <v>501</v>
      </c>
      <c r="C31" s="303">
        <v>2799</v>
      </c>
      <c r="D31" s="308">
        <v>40907</v>
      </c>
      <c r="E31" s="309" t="s">
        <v>586</v>
      </c>
      <c r="F31" s="309" t="s">
        <v>587</v>
      </c>
      <c r="G31" s="299">
        <v>31</v>
      </c>
      <c r="H31" s="299">
        <v>9</v>
      </c>
      <c r="I31" s="310">
        <v>474.2</v>
      </c>
      <c r="J31" s="311">
        <v>3</v>
      </c>
      <c r="K31" s="299">
        <v>0</v>
      </c>
      <c r="L31" s="299">
        <v>3</v>
      </c>
      <c r="M31" s="312">
        <v>112.2</v>
      </c>
      <c r="N31" s="312">
        <v>0</v>
      </c>
      <c r="O31" s="312">
        <v>112.2</v>
      </c>
      <c r="P31" s="313">
        <f t="shared" si="0"/>
        <v>3859.7</v>
      </c>
      <c r="Q31" s="313">
        <f t="shared" si="1"/>
        <v>2881.1</v>
      </c>
      <c r="R31" s="313">
        <f t="shared" si="2"/>
        <v>880.8</v>
      </c>
      <c r="S31" s="313">
        <f t="shared" si="3"/>
        <v>97.9</v>
      </c>
      <c r="T31" s="313">
        <f t="shared" si="4"/>
        <v>740.5</v>
      </c>
      <c r="U31" s="313">
        <v>370.2</v>
      </c>
      <c r="V31" s="313">
        <f t="shared" si="8"/>
        <v>370.2</v>
      </c>
      <c r="W31" s="313">
        <f t="shared" si="7"/>
        <v>280.5</v>
      </c>
    </row>
    <row r="32" spans="1:23" ht="25" customHeight="1">
      <c r="A32" s="303">
        <v>24</v>
      </c>
      <c r="B32" s="307" t="s">
        <v>502</v>
      </c>
      <c r="C32" s="318">
        <v>2105</v>
      </c>
      <c r="D32" s="308">
        <v>40848</v>
      </c>
      <c r="E32" s="309" t="s">
        <v>586</v>
      </c>
      <c r="F32" s="309" t="s">
        <v>587</v>
      </c>
      <c r="G32" s="299">
        <v>26</v>
      </c>
      <c r="H32" s="299">
        <v>22</v>
      </c>
      <c r="I32" s="310">
        <v>435.3</v>
      </c>
      <c r="J32" s="311">
        <v>9</v>
      </c>
      <c r="K32" s="299">
        <v>4</v>
      </c>
      <c r="L32" s="299">
        <v>5</v>
      </c>
      <c r="M32" s="312">
        <v>435.3</v>
      </c>
      <c r="N32" s="312">
        <v>175</v>
      </c>
      <c r="O32" s="312">
        <v>260.3</v>
      </c>
      <c r="P32" s="313">
        <f t="shared" si="0"/>
        <v>14974.3</v>
      </c>
      <c r="Q32" s="313">
        <v>11177.5</v>
      </c>
      <c r="R32" s="313">
        <f t="shared" si="2"/>
        <v>3417.1</v>
      </c>
      <c r="S32" s="313">
        <f t="shared" si="3"/>
        <v>379.7</v>
      </c>
      <c r="T32" s="313">
        <f t="shared" si="4"/>
        <v>2873</v>
      </c>
      <c r="U32" s="313">
        <v>1436.4</v>
      </c>
      <c r="V32" s="313">
        <f t="shared" si="8"/>
        <v>1436.4</v>
      </c>
      <c r="W32" s="313">
        <f t="shared" si="7"/>
        <v>1088.3</v>
      </c>
    </row>
    <row r="33" spans="1:25" ht="25" customHeight="1">
      <c r="A33" s="303">
        <v>25</v>
      </c>
      <c r="B33" s="307" t="s">
        <v>503</v>
      </c>
      <c r="C33" s="303">
        <v>2793</v>
      </c>
      <c r="D33" s="308">
        <v>40907</v>
      </c>
      <c r="E33" s="309" t="s">
        <v>586</v>
      </c>
      <c r="F33" s="309" t="s">
        <v>587</v>
      </c>
      <c r="G33" s="299">
        <v>26</v>
      </c>
      <c r="H33" s="299">
        <v>26</v>
      </c>
      <c r="I33" s="310">
        <v>549.5</v>
      </c>
      <c r="J33" s="311">
        <v>14</v>
      </c>
      <c r="K33" s="299">
        <v>4</v>
      </c>
      <c r="L33" s="299">
        <v>10</v>
      </c>
      <c r="M33" s="312">
        <v>549.5</v>
      </c>
      <c r="N33" s="312">
        <v>90.5</v>
      </c>
      <c r="O33" s="312">
        <v>459</v>
      </c>
      <c r="P33" s="313">
        <f t="shared" si="0"/>
        <v>18902.8</v>
      </c>
      <c r="Q33" s="313">
        <f t="shared" si="1"/>
        <v>14110</v>
      </c>
      <c r="R33" s="313">
        <f t="shared" si="2"/>
        <v>4313.5</v>
      </c>
      <c r="S33" s="313">
        <f t="shared" si="3"/>
        <v>479.3</v>
      </c>
      <c r="T33" s="313">
        <f t="shared" si="4"/>
        <v>3626.7</v>
      </c>
      <c r="U33" s="313">
        <v>1813.3</v>
      </c>
      <c r="V33" s="313">
        <f t="shared" si="8"/>
        <v>1813.3</v>
      </c>
      <c r="W33" s="313">
        <f t="shared" si="7"/>
        <v>1373.8</v>
      </c>
    </row>
    <row r="34" spans="1:25" ht="25" customHeight="1">
      <c r="A34" s="303">
        <v>26</v>
      </c>
      <c r="B34" s="307" t="s">
        <v>504</v>
      </c>
      <c r="C34" s="303">
        <v>2792</v>
      </c>
      <c r="D34" s="308">
        <v>40907</v>
      </c>
      <c r="E34" s="309" t="s">
        <v>586</v>
      </c>
      <c r="F34" s="309" t="s">
        <v>587</v>
      </c>
      <c r="G34" s="299">
        <v>50</v>
      </c>
      <c r="H34" s="299">
        <v>50</v>
      </c>
      <c r="I34" s="310">
        <v>587.1</v>
      </c>
      <c r="J34" s="311">
        <v>20</v>
      </c>
      <c r="K34" s="299">
        <v>12</v>
      </c>
      <c r="L34" s="299">
        <v>8</v>
      </c>
      <c r="M34" s="312">
        <v>587.70000000000005</v>
      </c>
      <c r="N34" s="313">
        <v>294.8</v>
      </c>
      <c r="O34" s="310">
        <v>292.89999999999998</v>
      </c>
      <c r="P34" s="313">
        <f t="shared" si="0"/>
        <v>20216.900000000001</v>
      </c>
      <c r="Q34" s="313">
        <v>15090.8</v>
      </c>
      <c r="R34" s="313">
        <f t="shared" si="2"/>
        <v>4613.3999999999996</v>
      </c>
      <c r="S34" s="313">
        <v>512.5</v>
      </c>
      <c r="T34" s="313">
        <f t="shared" si="4"/>
        <v>3878.8</v>
      </c>
      <c r="U34" s="313">
        <v>1939.3</v>
      </c>
      <c r="V34" s="313">
        <f t="shared" si="8"/>
        <v>1939.3</v>
      </c>
      <c r="W34" s="313">
        <f t="shared" si="7"/>
        <v>1469.3</v>
      </c>
    </row>
    <row r="35" spans="1:25" ht="25" customHeight="1">
      <c r="A35" s="303">
        <v>27</v>
      </c>
      <c r="B35" s="307" t="s">
        <v>505</v>
      </c>
      <c r="C35" s="303">
        <v>2798</v>
      </c>
      <c r="D35" s="308">
        <v>40907</v>
      </c>
      <c r="E35" s="309" t="s">
        <v>586</v>
      </c>
      <c r="F35" s="309" t="s">
        <v>587</v>
      </c>
      <c r="G35" s="299">
        <v>25</v>
      </c>
      <c r="H35" s="299">
        <v>10</v>
      </c>
      <c r="I35" s="310">
        <v>257.5</v>
      </c>
      <c r="J35" s="311">
        <v>5</v>
      </c>
      <c r="K35" s="299">
        <v>1</v>
      </c>
      <c r="L35" s="299">
        <v>4</v>
      </c>
      <c r="M35" s="312">
        <v>190.7</v>
      </c>
      <c r="N35" s="313">
        <v>30.5</v>
      </c>
      <c r="O35" s="310">
        <v>160.19999999999999</v>
      </c>
      <c r="P35" s="313">
        <f t="shared" si="0"/>
        <v>6560.1</v>
      </c>
      <c r="Q35" s="313">
        <f t="shared" si="1"/>
        <v>4896.8</v>
      </c>
      <c r="R35" s="313">
        <f t="shared" si="2"/>
        <v>1497</v>
      </c>
      <c r="S35" s="313">
        <v>166.2</v>
      </c>
      <c r="T35" s="313">
        <f t="shared" si="4"/>
        <v>1258.5999999999999</v>
      </c>
      <c r="U35" s="313">
        <v>629.20000000000005</v>
      </c>
      <c r="V35" s="313">
        <v>629.20000000000005</v>
      </c>
      <c r="W35" s="313">
        <f t="shared" si="7"/>
        <v>476.8</v>
      </c>
    </row>
    <row r="36" spans="1:25" ht="25" customHeight="1">
      <c r="A36" s="319" t="s">
        <v>470</v>
      </c>
      <c r="B36" s="320"/>
      <c r="C36" s="321" t="s">
        <v>480</v>
      </c>
      <c r="D36" s="321" t="s">
        <v>480</v>
      </c>
      <c r="E36" s="321" t="s">
        <v>480</v>
      </c>
      <c r="F36" s="321" t="s">
        <v>480</v>
      </c>
      <c r="G36" s="305">
        <v>494</v>
      </c>
      <c r="H36" s="305">
        <v>312</v>
      </c>
      <c r="I36" s="306">
        <v>6625.5</v>
      </c>
      <c r="J36" s="305">
        <v>139</v>
      </c>
      <c r="K36" s="305">
        <v>57</v>
      </c>
      <c r="L36" s="305">
        <v>82</v>
      </c>
      <c r="M36" s="306">
        <v>4809</v>
      </c>
      <c r="N36" s="306">
        <v>1850.7</v>
      </c>
      <c r="O36" s="306">
        <v>2958.3</v>
      </c>
      <c r="P36" s="306">
        <f>M36*41</f>
        <v>197169</v>
      </c>
      <c r="Q36" s="306">
        <f>P36*0.725796627</f>
        <v>143104.6</v>
      </c>
      <c r="R36" s="306">
        <f>(P36-Q36)*0.6034</f>
        <v>32622.5</v>
      </c>
      <c r="S36" s="306">
        <f>(P36-Q36)*0.3966</f>
        <v>21441.9</v>
      </c>
      <c r="T36" s="306">
        <v>0</v>
      </c>
      <c r="U36" s="306">
        <v>0</v>
      </c>
      <c r="V36" s="306">
        <v>0</v>
      </c>
      <c r="W36" s="306">
        <f t="shared" si="7"/>
        <v>12022.5</v>
      </c>
      <c r="X36" s="207"/>
      <c r="Y36" s="208"/>
    </row>
    <row r="37" spans="1:25" ht="31.5" customHeight="1">
      <c r="A37" s="322">
        <v>1</v>
      </c>
      <c r="B37" s="323" t="s">
        <v>593</v>
      </c>
      <c r="C37" s="303">
        <v>2797</v>
      </c>
      <c r="D37" s="308">
        <v>40907</v>
      </c>
      <c r="E37" s="309" t="s">
        <v>588</v>
      </c>
      <c r="F37" s="309" t="s">
        <v>589</v>
      </c>
      <c r="G37" s="324">
        <v>33</v>
      </c>
      <c r="H37" s="324">
        <v>20</v>
      </c>
      <c r="I37" s="313">
        <v>458</v>
      </c>
      <c r="J37" s="311">
        <v>8</v>
      </c>
      <c r="K37" s="324">
        <v>2</v>
      </c>
      <c r="L37" s="324">
        <v>6</v>
      </c>
      <c r="M37" s="312">
        <v>371.6</v>
      </c>
      <c r="N37" s="313">
        <v>52.6</v>
      </c>
      <c r="O37" s="313">
        <v>319</v>
      </c>
      <c r="P37" s="313">
        <f t="shared" ref="P37:P52" si="9">M37*41</f>
        <v>15235.6</v>
      </c>
      <c r="Q37" s="313">
        <f t="shared" ref="Q37:Q52" si="10">P37*0.725796627</f>
        <v>11057.9</v>
      </c>
      <c r="R37" s="313">
        <v>2520.6999999999998</v>
      </c>
      <c r="S37" s="313">
        <f t="shared" ref="S37:S80" si="11">(P37-Q37)*0.3966</f>
        <v>1656.9</v>
      </c>
      <c r="T37" s="310">
        <v>0</v>
      </c>
      <c r="U37" s="313">
        <v>0</v>
      </c>
      <c r="V37" s="313">
        <v>0</v>
      </c>
      <c r="W37" s="313">
        <f t="shared" si="7"/>
        <v>929</v>
      </c>
    </row>
    <row r="38" spans="1:25" ht="25" customHeight="1">
      <c r="A38" s="322">
        <v>2</v>
      </c>
      <c r="B38" s="323" t="s">
        <v>578</v>
      </c>
      <c r="C38" s="303">
        <v>2810</v>
      </c>
      <c r="D38" s="308">
        <v>40907</v>
      </c>
      <c r="E38" s="309" t="s">
        <v>588</v>
      </c>
      <c r="F38" s="309" t="s">
        <v>589</v>
      </c>
      <c r="G38" s="324">
        <v>25</v>
      </c>
      <c r="H38" s="324">
        <v>11</v>
      </c>
      <c r="I38" s="313">
        <v>382.6</v>
      </c>
      <c r="J38" s="311">
        <v>7</v>
      </c>
      <c r="K38" s="324">
        <v>3</v>
      </c>
      <c r="L38" s="324">
        <v>4</v>
      </c>
      <c r="M38" s="312">
        <v>130.4</v>
      </c>
      <c r="N38" s="313">
        <v>45.3</v>
      </c>
      <c r="O38" s="313">
        <v>85.1</v>
      </c>
      <c r="P38" s="313">
        <f t="shared" si="9"/>
        <v>5346.4</v>
      </c>
      <c r="Q38" s="313">
        <f t="shared" si="10"/>
        <v>3880.4</v>
      </c>
      <c r="R38" s="313">
        <f t="shared" ref="R38:R80" si="12">(P38-Q38)*0.6034</f>
        <v>884.6</v>
      </c>
      <c r="S38" s="313">
        <f t="shared" si="11"/>
        <v>581.4</v>
      </c>
      <c r="T38" s="310">
        <v>0</v>
      </c>
      <c r="U38" s="313">
        <v>0</v>
      </c>
      <c r="V38" s="313">
        <v>0</v>
      </c>
      <c r="W38" s="313">
        <f t="shared" si="7"/>
        <v>326</v>
      </c>
    </row>
    <row r="39" spans="1:25" ht="25" customHeight="1">
      <c r="A39" s="322">
        <v>3</v>
      </c>
      <c r="B39" s="323" t="s">
        <v>579</v>
      </c>
      <c r="C39" s="303">
        <v>2809</v>
      </c>
      <c r="D39" s="308">
        <v>40907</v>
      </c>
      <c r="E39" s="309" t="s">
        <v>588</v>
      </c>
      <c r="F39" s="309" t="s">
        <v>589</v>
      </c>
      <c r="G39" s="324">
        <v>31</v>
      </c>
      <c r="H39" s="324">
        <v>13</v>
      </c>
      <c r="I39" s="313">
        <v>439.7</v>
      </c>
      <c r="J39" s="311">
        <v>5</v>
      </c>
      <c r="K39" s="324">
        <v>4</v>
      </c>
      <c r="L39" s="324">
        <v>1</v>
      </c>
      <c r="M39" s="312">
        <v>229.6</v>
      </c>
      <c r="N39" s="313">
        <v>194.3</v>
      </c>
      <c r="O39" s="313">
        <v>35.299999999999997</v>
      </c>
      <c r="P39" s="313">
        <f t="shared" si="9"/>
        <v>9413.6</v>
      </c>
      <c r="Q39" s="313">
        <f t="shared" si="10"/>
        <v>6832.4</v>
      </c>
      <c r="R39" s="313">
        <f t="shared" si="12"/>
        <v>1557.5</v>
      </c>
      <c r="S39" s="313">
        <f t="shared" si="11"/>
        <v>1023.7</v>
      </c>
      <c r="T39" s="310">
        <v>0</v>
      </c>
      <c r="U39" s="313">
        <v>0</v>
      </c>
      <c r="V39" s="313">
        <v>0</v>
      </c>
      <c r="W39" s="313">
        <f t="shared" si="7"/>
        <v>574</v>
      </c>
    </row>
    <row r="40" spans="1:25" ht="25" customHeight="1">
      <c r="A40" s="322">
        <v>4</v>
      </c>
      <c r="B40" s="323" t="s">
        <v>583</v>
      </c>
      <c r="C40" s="303">
        <v>2808</v>
      </c>
      <c r="D40" s="308">
        <v>40907</v>
      </c>
      <c r="E40" s="309" t="s">
        <v>588</v>
      </c>
      <c r="F40" s="309" t="s">
        <v>589</v>
      </c>
      <c r="G40" s="324">
        <v>33</v>
      </c>
      <c r="H40" s="324">
        <v>10</v>
      </c>
      <c r="I40" s="313">
        <v>419.9</v>
      </c>
      <c r="J40" s="311">
        <v>8</v>
      </c>
      <c r="K40" s="324">
        <v>4</v>
      </c>
      <c r="L40" s="324">
        <v>4</v>
      </c>
      <c r="M40" s="312">
        <v>205.4</v>
      </c>
      <c r="N40" s="313">
        <v>101.7</v>
      </c>
      <c r="O40" s="313">
        <v>103.7</v>
      </c>
      <c r="P40" s="313">
        <f t="shared" si="9"/>
        <v>8421.4</v>
      </c>
      <c r="Q40" s="313">
        <f t="shared" si="10"/>
        <v>6112.2</v>
      </c>
      <c r="R40" s="313">
        <f t="shared" si="12"/>
        <v>1393.4</v>
      </c>
      <c r="S40" s="313">
        <f t="shared" si="11"/>
        <v>915.8</v>
      </c>
      <c r="T40" s="310">
        <v>0</v>
      </c>
      <c r="U40" s="313">
        <v>0</v>
      </c>
      <c r="V40" s="313">
        <v>0</v>
      </c>
      <c r="W40" s="313">
        <v>513.4</v>
      </c>
    </row>
    <row r="41" spans="1:25" ht="25" customHeight="1">
      <c r="A41" s="322">
        <v>5</v>
      </c>
      <c r="B41" s="323" t="s">
        <v>487</v>
      </c>
      <c r="C41" s="318">
        <v>2105</v>
      </c>
      <c r="D41" s="308">
        <v>40848</v>
      </c>
      <c r="E41" s="309" t="s">
        <v>588</v>
      </c>
      <c r="F41" s="309" t="s">
        <v>589</v>
      </c>
      <c r="G41" s="324">
        <v>31</v>
      </c>
      <c r="H41" s="324">
        <v>3</v>
      </c>
      <c r="I41" s="313">
        <v>209.8</v>
      </c>
      <c r="J41" s="311">
        <v>1</v>
      </c>
      <c r="K41" s="324">
        <v>0</v>
      </c>
      <c r="L41" s="324">
        <v>1</v>
      </c>
      <c r="M41" s="312">
        <v>45.7</v>
      </c>
      <c r="N41" s="313">
        <v>0</v>
      </c>
      <c r="O41" s="313">
        <v>45.7</v>
      </c>
      <c r="P41" s="313">
        <f t="shared" si="9"/>
        <v>1873.7</v>
      </c>
      <c r="Q41" s="313">
        <f t="shared" si="10"/>
        <v>1359.9</v>
      </c>
      <c r="R41" s="313">
        <f t="shared" si="12"/>
        <v>310</v>
      </c>
      <c r="S41" s="313">
        <f t="shared" si="11"/>
        <v>203.8</v>
      </c>
      <c r="T41" s="310">
        <v>0</v>
      </c>
      <c r="U41" s="313">
        <v>0</v>
      </c>
      <c r="V41" s="313">
        <v>0</v>
      </c>
      <c r="W41" s="313">
        <v>114.2</v>
      </c>
    </row>
    <row r="42" spans="1:25" ht="25" customHeight="1">
      <c r="A42" s="322">
        <v>6</v>
      </c>
      <c r="B42" s="323" t="s">
        <v>488</v>
      </c>
      <c r="C42" s="303">
        <v>2800</v>
      </c>
      <c r="D42" s="308">
        <v>40907</v>
      </c>
      <c r="E42" s="309" t="s">
        <v>588</v>
      </c>
      <c r="F42" s="309" t="s">
        <v>589</v>
      </c>
      <c r="G42" s="324">
        <v>33</v>
      </c>
      <c r="H42" s="324">
        <v>11</v>
      </c>
      <c r="I42" s="313">
        <v>359.8</v>
      </c>
      <c r="J42" s="311">
        <v>5</v>
      </c>
      <c r="K42" s="324">
        <v>0</v>
      </c>
      <c r="L42" s="324">
        <v>5</v>
      </c>
      <c r="M42" s="312">
        <v>130.30000000000001</v>
      </c>
      <c r="N42" s="313">
        <v>0</v>
      </c>
      <c r="O42" s="313">
        <v>130.30000000000001</v>
      </c>
      <c r="P42" s="313">
        <f t="shared" si="9"/>
        <v>5342.3</v>
      </c>
      <c r="Q42" s="313">
        <f t="shared" si="10"/>
        <v>3877.4</v>
      </c>
      <c r="R42" s="313">
        <f t="shared" si="12"/>
        <v>883.9</v>
      </c>
      <c r="S42" s="313">
        <f t="shared" si="11"/>
        <v>581</v>
      </c>
      <c r="T42" s="310">
        <v>0</v>
      </c>
      <c r="U42" s="313">
        <v>0</v>
      </c>
      <c r="V42" s="313">
        <v>0</v>
      </c>
      <c r="W42" s="313">
        <v>325.7</v>
      </c>
    </row>
    <row r="43" spans="1:25" ht="25" customHeight="1">
      <c r="A43" s="322">
        <v>7</v>
      </c>
      <c r="B43" s="323" t="s">
        <v>489</v>
      </c>
      <c r="C43" s="318">
        <v>2105</v>
      </c>
      <c r="D43" s="308">
        <v>40848</v>
      </c>
      <c r="E43" s="309" t="s">
        <v>588</v>
      </c>
      <c r="F43" s="309" t="s">
        <v>589</v>
      </c>
      <c r="G43" s="324">
        <v>25</v>
      </c>
      <c r="H43" s="324">
        <v>16</v>
      </c>
      <c r="I43" s="313">
        <v>333.6</v>
      </c>
      <c r="J43" s="311">
        <v>7</v>
      </c>
      <c r="K43" s="324">
        <v>2</v>
      </c>
      <c r="L43" s="324">
        <v>5</v>
      </c>
      <c r="M43" s="312">
        <v>251.2</v>
      </c>
      <c r="N43" s="313">
        <v>65.7</v>
      </c>
      <c r="O43" s="313">
        <v>185.5</v>
      </c>
      <c r="P43" s="313">
        <f t="shared" si="9"/>
        <v>10299.200000000001</v>
      </c>
      <c r="Q43" s="313">
        <f t="shared" si="10"/>
        <v>7475.1</v>
      </c>
      <c r="R43" s="313">
        <f t="shared" si="12"/>
        <v>1704.1</v>
      </c>
      <c r="S43" s="313">
        <f t="shared" si="11"/>
        <v>1120</v>
      </c>
      <c r="T43" s="310">
        <v>0</v>
      </c>
      <c r="U43" s="313">
        <v>0</v>
      </c>
      <c r="V43" s="313">
        <v>0</v>
      </c>
      <c r="W43" s="313">
        <f t="shared" si="7"/>
        <v>628</v>
      </c>
    </row>
    <row r="44" spans="1:25" ht="25" customHeight="1">
      <c r="A44" s="322">
        <v>8</v>
      </c>
      <c r="B44" s="323" t="s">
        <v>493</v>
      </c>
      <c r="C44" s="318">
        <v>2105</v>
      </c>
      <c r="D44" s="308">
        <v>40848</v>
      </c>
      <c r="E44" s="309" t="s">
        <v>588</v>
      </c>
      <c r="F44" s="309" t="s">
        <v>589</v>
      </c>
      <c r="G44" s="324">
        <v>22</v>
      </c>
      <c r="H44" s="324">
        <v>16</v>
      </c>
      <c r="I44" s="313">
        <v>315.39999999999998</v>
      </c>
      <c r="J44" s="311">
        <v>9</v>
      </c>
      <c r="K44" s="324">
        <v>5</v>
      </c>
      <c r="L44" s="324">
        <v>4</v>
      </c>
      <c r="M44" s="312">
        <v>190</v>
      </c>
      <c r="N44" s="313">
        <v>106.7</v>
      </c>
      <c r="O44" s="313">
        <v>83.3</v>
      </c>
      <c r="P44" s="313">
        <f t="shared" si="9"/>
        <v>7790</v>
      </c>
      <c r="Q44" s="313">
        <f t="shared" si="10"/>
        <v>5654</v>
      </c>
      <c r="R44" s="313">
        <f t="shared" si="12"/>
        <v>1288.9000000000001</v>
      </c>
      <c r="S44" s="313">
        <f t="shared" si="11"/>
        <v>847.1</v>
      </c>
      <c r="T44" s="310">
        <v>0</v>
      </c>
      <c r="U44" s="313">
        <v>0</v>
      </c>
      <c r="V44" s="313">
        <v>0</v>
      </c>
      <c r="W44" s="313">
        <f t="shared" si="7"/>
        <v>475</v>
      </c>
    </row>
    <row r="45" spans="1:25" ht="25" customHeight="1">
      <c r="A45" s="322">
        <v>9</v>
      </c>
      <c r="B45" s="323" t="s">
        <v>506</v>
      </c>
      <c r="C45" s="318">
        <v>1872</v>
      </c>
      <c r="D45" s="308">
        <v>40828</v>
      </c>
      <c r="E45" s="309" t="s">
        <v>588</v>
      </c>
      <c r="F45" s="309" t="s">
        <v>589</v>
      </c>
      <c r="G45" s="324">
        <v>35</v>
      </c>
      <c r="H45" s="324">
        <v>22</v>
      </c>
      <c r="I45" s="313">
        <v>529</v>
      </c>
      <c r="J45" s="311">
        <v>10</v>
      </c>
      <c r="K45" s="324">
        <v>5</v>
      </c>
      <c r="L45" s="324">
        <v>5</v>
      </c>
      <c r="M45" s="312">
        <v>377.8</v>
      </c>
      <c r="N45" s="313">
        <v>184.2</v>
      </c>
      <c r="O45" s="313">
        <v>193.6</v>
      </c>
      <c r="P45" s="313">
        <f t="shared" si="9"/>
        <v>15489.8</v>
      </c>
      <c r="Q45" s="313">
        <f t="shared" si="10"/>
        <v>11242.4</v>
      </c>
      <c r="R45" s="313">
        <f t="shared" si="12"/>
        <v>2562.9</v>
      </c>
      <c r="S45" s="313">
        <f t="shared" si="11"/>
        <v>1684.5</v>
      </c>
      <c r="T45" s="310">
        <v>0</v>
      </c>
      <c r="U45" s="313">
        <v>0</v>
      </c>
      <c r="V45" s="313">
        <v>0</v>
      </c>
      <c r="W45" s="313">
        <f t="shared" si="7"/>
        <v>944.5</v>
      </c>
    </row>
    <row r="46" spans="1:25" ht="25" customHeight="1">
      <c r="A46" s="322">
        <v>10</v>
      </c>
      <c r="B46" s="323" t="s">
        <v>495</v>
      </c>
      <c r="C46" s="318">
        <v>2105</v>
      </c>
      <c r="D46" s="308">
        <v>40848</v>
      </c>
      <c r="E46" s="309" t="s">
        <v>588</v>
      </c>
      <c r="F46" s="309" t="s">
        <v>589</v>
      </c>
      <c r="G46" s="324">
        <v>26</v>
      </c>
      <c r="H46" s="324">
        <v>16</v>
      </c>
      <c r="I46" s="313">
        <v>379.5</v>
      </c>
      <c r="J46" s="311">
        <v>6</v>
      </c>
      <c r="K46" s="324">
        <v>1</v>
      </c>
      <c r="L46" s="324">
        <v>5</v>
      </c>
      <c r="M46" s="312">
        <v>213.3</v>
      </c>
      <c r="N46" s="313">
        <v>20.100000000000001</v>
      </c>
      <c r="O46" s="313">
        <v>193.2</v>
      </c>
      <c r="P46" s="313">
        <f t="shared" si="9"/>
        <v>8745.2999999999993</v>
      </c>
      <c r="Q46" s="313">
        <f t="shared" si="10"/>
        <v>6347.3</v>
      </c>
      <c r="R46" s="313">
        <f t="shared" si="12"/>
        <v>1447</v>
      </c>
      <c r="S46" s="313">
        <f t="shared" si="11"/>
        <v>951</v>
      </c>
      <c r="T46" s="310">
        <v>0</v>
      </c>
      <c r="U46" s="313">
        <v>0</v>
      </c>
      <c r="V46" s="313">
        <v>0</v>
      </c>
      <c r="W46" s="313">
        <f t="shared" si="7"/>
        <v>533.29999999999995</v>
      </c>
    </row>
    <row r="47" spans="1:25" ht="25" customHeight="1">
      <c r="A47" s="322">
        <v>11</v>
      </c>
      <c r="B47" s="323" t="s">
        <v>499</v>
      </c>
      <c r="C47" s="318">
        <v>2105</v>
      </c>
      <c r="D47" s="308">
        <v>40848</v>
      </c>
      <c r="E47" s="309" t="s">
        <v>588</v>
      </c>
      <c r="F47" s="309" t="s">
        <v>589</v>
      </c>
      <c r="G47" s="324">
        <v>21</v>
      </c>
      <c r="H47" s="324">
        <v>13</v>
      </c>
      <c r="I47" s="313">
        <v>385.4</v>
      </c>
      <c r="J47" s="311">
        <v>9</v>
      </c>
      <c r="K47" s="324">
        <v>7</v>
      </c>
      <c r="L47" s="324">
        <v>2</v>
      </c>
      <c r="M47" s="312">
        <v>250.9</v>
      </c>
      <c r="N47" s="313">
        <v>155.1</v>
      </c>
      <c r="O47" s="313">
        <v>95.8</v>
      </c>
      <c r="P47" s="313">
        <f t="shared" si="9"/>
        <v>10286.9</v>
      </c>
      <c r="Q47" s="313">
        <f t="shared" si="10"/>
        <v>7466.2</v>
      </c>
      <c r="R47" s="313">
        <f t="shared" si="12"/>
        <v>1702</v>
      </c>
      <c r="S47" s="313">
        <f t="shared" si="11"/>
        <v>1118.7</v>
      </c>
      <c r="T47" s="310">
        <v>0</v>
      </c>
      <c r="U47" s="313">
        <v>0</v>
      </c>
      <c r="V47" s="313">
        <v>0</v>
      </c>
      <c r="W47" s="313">
        <f t="shared" si="7"/>
        <v>627.29999999999995</v>
      </c>
    </row>
    <row r="48" spans="1:25" ht="25" customHeight="1">
      <c r="A48" s="322">
        <v>12</v>
      </c>
      <c r="B48" s="323" t="s">
        <v>507</v>
      </c>
      <c r="C48" s="318">
        <v>2105</v>
      </c>
      <c r="D48" s="308">
        <v>40848</v>
      </c>
      <c r="E48" s="309" t="s">
        <v>588</v>
      </c>
      <c r="F48" s="309" t="s">
        <v>589</v>
      </c>
      <c r="G48" s="299">
        <v>27</v>
      </c>
      <c r="H48" s="299">
        <v>27</v>
      </c>
      <c r="I48" s="310">
        <v>414.6</v>
      </c>
      <c r="J48" s="311">
        <v>13</v>
      </c>
      <c r="K48" s="299">
        <v>6</v>
      </c>
      <c r="L48" s="299">
        <v>7</v>
      </c>
      <c r="M48" s="312">
        <v>414.6</v>
      </c>
      <c r="N48" s="313">
        <v>187.3</v>
      </c>
      <c r="O48" s="310">
        <v>227.3</v>
      </c>
      <c r="P48" s="313">
        <f t="shared" si="9"/>
        <v>16998.599999999999</v>
      </c>
      <c r="Q48" s="313">
        <f t="shared" si="10"/>
        <v>12337.5</v>
      </c>
      <c r="R48" s="313">
        <f t="shared" si="12"/>
        <v>2812.5</v>
      </c>
      <c r="S48" s="313">
        <f t="shared" si="11"/>
        <v>1848.6</v>
      </c>
      <c r="T48" s="310">
        <v>0</v>
      </c>
      <c r="U48" s="313">
        <v>0</v>
      </c>
      <c r="V48" s="313">
        <v>0</v>
      </c>
      <c r="W48" s="313">
        <f t="shared" si="7"/>
        <v>1036.5</v>
      </c>
    </row>
    <row r="49" spans="1:25" ht="25" customHeight="1">
      <c r="A49" s="322">
        <v>13</v>
      </c>
      <c r="B49" s="323" t="s">
        <v>508</v>
      </c>
      <c r="C49" s="318">
        <v>53</v>
      </c>
      <c r="D49" s="308">
        <v>40200</v>
      </c>
      <c r="E49" s="309" t="s">
        <v>588</v>
      </c>
      <c r="F49" s="309" t="s">
        <v>589</v>
      </c>
      <c r="G49" s="299">
        <v>16</v>
      </c>
      <c r="H49" s="299">
        <v>10</v>
      </c>
      <c r="I49" s="310">
        <v>110.7</v>
      </c>
      <c r="J49" s="311">
        <v>4</v>
      </c>
      <c r="K49" s="299">
        <v>0</v>
      </c>
      <c r="L49" s="299">
        <v>4</v>
      </c>
      <c r="M49" s="312">
        <v>110.7</v>
      </c>
      <c r="N49" s="313">
        <v>0</v>
      </c>
      <c r="O49" s="310">
        <v>110.7</v>
      </c>
      <c r="P49" s="313">
        <f t="shared" si="9"/>
        <v>4538.7</v>
      </c>
      <c r="Q49" s="313">
        <f t="shared" si="10"/>
        <v>3294.2</v>
      </c>
      <c r="R49" s="313">
        <f t="shared" si="12"/>
        <v>750.9</v>
      </c>
      <c r="S49" s="313">
        <f t="shared" si="11"/>
        <v>493.6</v>
      </c>
      <c r="T49" s="310">
        <v>0</v>
      </c>
      <c r="U49" s="313">
        <v>0</v>
      </c>
      <c r="V49" s="313">
        <v>0</v>
      </c>
      <c r="W49" s="313">
        <f t="shared" si="7"/>
        <v>276.8</v>
      </c>
    </row>
    <row r="50" spans="1:25" ht="25" customHeight="1">
      <c r="A50" s="322">
        <v>14</v>
      </c>
      <c r="B50" s="323" t="s">
        <v>509</v>
      </c>
      <c r="C50" s="318">
        <v>2105</v>
      </c>
      <c r="D50" s="308">
        <v>40848</v>
      </c>
      <c r="E50" s="309" t="s">
        <v>588</v>
      </c>
      <c r="F50" s="309" t="s">
        <v>589</v>
      </c>
      <c r="G50" s="299">
        <v>35</v>
      </c>
      <c r="H50" s="299">
        <v>27</v>
      </c>
      <c r="I50" s="310">
        <v>544.5</v>
      </c>
      <c r="J50" s="311">
        <v>10</v>
      </c>
      <c r="K50" s="299">
        <v>3</v>
      </c>
      <c r="L50" s="299">
        <v>7</v>
      </c>
      <c r="M50" s="312">
        <v>544.5</v>
      </c>
      <c r="N50" s="313">
        <v>196.4</v>
      </c>
      <c r="O50" s="310">
        <v>348.1</v>
      </c>
      <c r="P50" s="313">
        <f t="shared" si="9"/>
        <v>22324.5</v>
      </c>
      <c r="Q50" s="313">
        <f t="shared" si="10"/>
        <v>16203</v>
      </c>
      <c r="R50" s="313">
        <f t="shared" si="12"/>
        <v>3693.7</v>
      </c>
      <c r="S50" s="313">
        <f t="shared" si="11"/>
        <v>2427.8000000000002</v>
      </c>
      <c r="T50" s="310">
        <v>0</v>
      </c>
      <c r="U50" s="313">
        <v>0</v>
      </c>
      <c r="V50" s="313">
        <v>0</v>
      </c>
      <c r="W50" s="313">
        <f t="shared" si="7"/>
        <v>1361.3</v>
      </c>
    </row>
    <row r="51" spans="1:25" ht="25" customHeight="1">
      <c r="A51" s="322">
        <v>15</v>
      </c>
      <c r="B51" s="323" t="s">
        <v>510</v>
      </c>
      <c r="C51" s="318">
        <v>52</v>
      </c>
      <c r="D51" s="308">
        <v>40200</v>
      </c>
      <c r="E51" s="309" t="s">
        <v>588</v>
      </c>
      <c r="F51" s="309" t="s">
        <v>589</v>
      </c>
      <c r="G51" s="299">
        <v>24</v>
      </c>
      <c r="H51" s="299">
        <v>20</v>
      </c>
      <c r="I51" s="310">
        <v>310.89999999999998</v>
      </c>
      <c r="J51" s="311">
        <v>9</v>
      </c>
      <c r="K51" s="299">
        <v>7</v>
      </c>
      <c r="L51" s="299">
        <v>2</v>
      </c>
      <c r="M51" s="312">
        <v>310.89999999999998</v>
      </c>
      <c r="N51" s="313">
        <v>243.6</v>
      </c>
      <c r="O51" s="310">
        <v>67.3</v>
      </c>
      <c r="P51" s="313">
        <f t="shared" si="9"/>
        <v>12746.9</v>
      </c>
      <c r="Q51" s="313">
        <f t="shared" si="10"/>
        <v>9251.7000000000007</v>
      </c>
      <c r="R51" s="313">
        <f t="shared" si="12"/>
        <v>2109</v>
      </c>
      <c r="S51" s="313">
        <f t="shared" si="11"/>
        <v>1386.2</v>
      </c>
      <c r="T51" s="310">
        <v>0</v>
      </c>
      <c r="U51" s="313">
        <v>0</v>
      </c>
      <c r="V51" s="313">
        <v>0</v>
      </c>
      <c r="W51" s="313">
        <f t="shared" si="7"/>
        <v>777.3</v>
      </c>
    </row>
    <row r="52" spans="1:25" ht="25" customHeight="1">
      <c r="A52" s="322">
        <v>16</v>
      </c>
      <c r="B52" s="323" t="s">
        <v>511</v>
      </c>
      <c r="C52" s="303">
        <v>2105</v>
      </c>
      <c r="D52" s="308">
        <v>40848</v>
      </c>
      <c r="E52" s="309" t="s">
        <v>588</v>
      </c>
      <c r="F52" s="309" t="s">
        <v>589</v>
      </c>
      <c r="G52" s="299">
        <v>77</v>
      </c>
      <c r="H52" s="299">
        <v>77</v>
      </c>
      <c r="I52" s="313">
        <v>1032.0999999999999</v>
      </c>
      <c r="J52" s="311">
        <v>28</v>
      </c>
      <c r="K52" s="324">
        <v>8</v>
      </c>
      <c r="L52" s="324">
        <v>20</v>
      </c>
      <c r="M52" s="312">
        <v>1032.0999999999999</v>
      </c>
      <c r="N52" s="313">
        <v>297.7</v>
      </c>
      <c r="O52" s="313">
        <v>734.4</v>
      </c>
      <c r="P52" s="313">
        <f t="shared" si="9"/>
        <v>42316.1</v>
      </c>
      <c r="Q52" s="313">
        <f t="shared" si="10"/>
        <v>30712.9</v>
      </c>
      <c r="R52" s="313">
        <f t="shared" si="12"/>
        <v>7001.4</v>
      </c>
      <c r="S52" s="313">
        <f t="shared" si="11"/>
        <v>4601.8</v>
      </c>
      <c r="T52" s="310">
        <v>0</v>
      </c>
      <c r="U52" s="313">
        <v>0</v>
      </c>
      <c r="V52" s="313">
        <v>0</v>
      </c>
      <c r="W52" s="313">
        <v>2580.1999999999998</v>
      </c>
    </row>
    <row r="53" spans="1:25" ht="25" customHeight="1">
      <c r="A53" s="319" t="s">
        <v>471</v>
      </c>
      <c r="B53" s="320"/>
      <c r="C53" s="325" t="s">
        <v>480</v>
      </c>
      <c r="D53" s="326" t="s">
        <v>480</v>
      </c>
      <c r="E53" s="327" t="s">
        <v>480</v>
      </c>
      <c r="F53" s="327" t="s">
        <v>480</v>
      </c>
      <c r="G53" s="328">
        <v>422</v>
      </c>
      <c r="H53" s="328">
        <v>298</v>
      </c>
      <c r="I53" s="329">
        <v>6457</v>
      </c>
      <c r="J53" s="328">
        <v>146</v>
      </c>
      <c r="K53" s="328">
        <v>71</v>
      </c>
      <c r="L53" s="328">
        <v>75</v>
      </c>
      <c r="M53" s="329">
        <v>4771.3</v>
      </c>
      <c r="N53" s="329">
        <v>1978.2</v>
      </c>
      <c r="O53" s="329">
        <v>2793.1</v>
      </c>
      <c r="P53" s="329">
        <v>195623.2</v>
      </c>
      <c r="Q53" s="329">
        <f>P53*0.2661902518769</f>
        <v>52073</v>
      </c>
      <c r="R53" s="306">
        <v>86618.2</v>
      </c>
      <c r="S53" s="306">
        <f t="shared" si="11"/>
        <v>56932</v>
      </c>
      <c r="T53" s="329">
        <v>0</v>
      </c>
      <c r="U53" s="329">
        <v>0</v>
      </c>
      <c r="V53" s="329">
        <v>0</v>
      </c>
      <c r="W53" s="306">
        <f t="shared" si="7"/>
        <v>11928.3</v>
      </c>
      <c r="Y53" s="166"/>
    </row>
    <row r="54" spans="1:25" ht="25" customHeight="1">
      <c r="A54" s="303">
        <v>1</v>
      </c>
      <c r="B54" s="323" t="s">
        <v>485</v>
      </c>
      <c r="C54" s="303">
        <v>2806</v>
      </c>
      <c r="D54" s="308">
        <v>40907</v>
      </c>
      <c r="E54" s="309" t="s">
        <v>590</v>
      </c>
      <c r="F54" s="309" t="s">
        <v>519</v>
      </c>
      <c r="G54" s="324">
        <v>40</v>
      </c>
      <c r="H54" s="324">
        <v>28</v>
      </c>
      <c r="I54" s="313">
        <v>540.1</v>
      </c>
      <c r="J54" s="311">
        <v>15</v>
      </c>
      <c r="K54" s="324">
        <v>8</v>
      </c>
      <c r="L54" s="324">
        <v>7</v>
      </c>
      <c r="M54" s="312">
        <v>434</v>
      </c>
      <c r="N54" s="313">
        <v>177.8</v>
      </c>
      <c r="O54" s="313">
        <v>256.2</v>
      </c>
      <c r="P54" s="312">
        <f t="shared" ref="P54:P68" si="13">M54*41</f>
        <v>17794</v>
      </c>
      <c r="Q54" s="312">
        <f t="shared" ref="Q54:Q68" si="14">P54*0.2661902518769</f>
        <v>4736.6000000000004</v>
      </c>
      <c r="R54" s="313">
        <v>7878.7</v>
      </c>
      <c r="S54" s="313">
        <f t="shared" si="11"/>
        <v>5178.6000000000004</v>
      </c>
      <c r="T54" s="310">
        <v>0</v>
      </c>
      <c r="U54" s="313">
        <v>0</v>
      </c>
      <c r="V54" s="313">
        <v>0</v>
      </c>
      <c r="W54" s="313">
        <f t="shared" si="7"/>
        <v>1085</v>
      </c>
    </row>
    <row r="55" spans="1:25" ht="25" customHeight="1">
      <c r="A55" s="303">
        <v>2</v>
      </c>
      <c r="B55" s="323" t="s">
        <v>584</v>
      </c>
      <c r="C55" s="303">
        <v>2807</v>
      </c>
      <c r="D55" s="308">
        <v>40907</v>
      </c>
      <c r="E55" s="309" t="s">
        <v>590</v>
      </c>
      <c r="F55" s="309" t="s">
        <v>519</v>
      </c>
      <c r="G55" s="324">
        <v>32</v>
      </c>
      <c r="H55" s="324">
        <v>30</v>
      </c>
      <c r="I55" s="313">
        <v>490</v>
      </c>
      <c r="J55" s="311">
        <v>14</v>
      </c>
      <c r="K55" s="324">
        <v>1</v>
      </c>
      <c r="L55" s="324">
        <v>13</v>
      </c>
      <c r="M55" s="312">
        <v>458.6</v>
      </c>
      <c r="N55" s="313">
        <v>22.8</v>
      </c>
      <c r="O55" s="313">
        <v>435.8</v>
      </c>
      <c r="P55" s="312">
        <f t="shared" si="13"/>
        <v>18802.599999999999</v>
      </c>
      <c r="Q55" s="312">
        <f t="shared" si="14"/>
        <v>5005.1000000000004</v>
      </c>
      <c r="R55" s="313">
        <f t="shared" si="12"/>
        <v>8325.4</v>
      </c>
      <c r="S55" s="313">
        <f t="shared" si="11"/>
        <v>5472.1</v>
      </c>
      <c r="T55" s="310">
        <v>0</v>
      </c>
      <c r="U55" s="313">
        <v>0</v>
      </c>
      <c r="V55" s="313">
        <v>0</v>
      </c>
      <c r="W55" s="313">
        <f t="shared" si="7"/>
        <v>1146.5</v>
      </c>
    </row>
    <row r="56" spans="1:25" ht="25" customHeight="1">
      <c r="A56" s="303">
        <v>3</v>
      </c>
      <c r="B56" s="323" t="s">
        <v>585</v>
      </c>
      <c r="C56" s="303">
        <v>2830</v>
      </c>
      <c r="D56" s="308">
        <v>40907</v>
      </c>
      <c r="E56" s="309" t="s">
        <v>590</v>
      </c>
      <c r="F56" s="309" t="s">
        <v>519</v>
      </c>
      <c r="G56" s="324">
        <v>25</v>
      </c>
      <c r="H56" s="324">
        <v>21</v>
      </c>
      <c r="I56" s="313">
        <v>413</v>
      </c>
      <c r="J56" s="311">
        <v>12</v>
      </c>
      <c r="K56" s="324">
        <v>8</v>
      </c>
      <c r="L56" s="324">
        <v>4</v>
      </c>
      <c r="M56" s="312">
        <v>323.2</v>
      </c>
      <c r="N56" s="313">
        <v>238.7</v>
      </c>
      <c r="O56" s="313">
        <v>84.5</v>
      </c>
      <c r="P56" s="312">
        <f t="shared" si="13"/>
        <v>13251.2</v>
      </c>
      <c r="Q56" s="312">
        <f t="shared" si="14"/>
        <v>3527.3</v>
      </c>
      <c r="R56" s="313">
        <f t="shared" si="12"/>
        <v>5867.4</v>
      </c>
      <c r="S56" s="313">
        <f t="shared" si="11"/>
        <v>3856.5</v>
      </c>
      <c r="T56" s="310">
        <v>0</v>
      </c>
      <c r="U56" s="313">
        <v>0</v>
      </c>
      <c r="V56" s="313">
        <v>0</v>
      </c>
      <c r="W56" s="313">
        <f t="shared" si="7"/>
        <v>808</v>
      </c>
    </row>
    <row r="57" spans="1:25" ht="25" customHeight="1">
      <c r="A57" s="303">
        <v>4</v>
      </c>
      <c r="B57" s="323" t="s">
        <v>512</v>
      </c>
      <c r="C57" s="303">
        <v>2804</v>
      </c>
      <c r="D57" s="308">
        <v>40907</v>
      </c>
      <c r="E57" s="309" t="s">
        <v>590</v>
      </c>
      <c r="F57" s="309" t="s">
        <v>519</v>
      </c>
      <c r="G57" s="324">
        <v>55</v>
      </c>
      <c r="H57" s="324">
        <v>38</v>
      </c>
      <c r="I57" s="313">
        <v>822.8</v>
      </c>
      <c r="J57" s="311">
        <v>17</v>
      </c>
      <c r="K57" s="324">
        <v>10</v>
      </c>
      <c r="L57" s="324">
        <v>7</v>
      </c>
      <c r="M57" s="312">
        <v>679.4</v>
      </c>
      <c r="N57" s="313">
        <v>357.1</v>
      </c>
      <c r="O57" s="313">
        <v>322.3</v>
      </c>
      <c r="P57" s="312">
        <f t="shared" si="13"/>
        <v>27855.4</v>
      </c>
      <c r="Q57" s="312">
        <f t="shared" si="14"/>
        <v>7414.8</v>
      </c>
      <c r="R57" s="313">
        <f t="shared" si="12"/>
        <v>12333.9</v>
      </c>
      <c r="S57" s="313">
        <v>8106.6</v>
      </c>
      <c r="T57" s="310">
        <v>0</v>
      </c>
      <c r="U57" s="313">
        <v>0</v>
      </c>
      <c r="V57" s="313">
        <v>0</v>
      </c>
      <c r="W57" s="313">
        <f t="shared" si="7"/>
        <v>1698.5</v>
      </c>
    </row>
    <row r="58" spans="1:25" ht="25" customHeight="1">
      <c r="A58" s="303">
        <v>5</v>
      </c>
      <c r="B58" s="323" t="s">
        <v>513</v>
      </c>
      <c r="C58" s="303">
        <v>2805</v>
      </c>
      <c r="D58" s="308">
        <v>40907</v>
      </c>
      <c r="E58" s="309" t="s">
        <v>590</v>
      </c>
      <c r="F58" s="309" t="s">
        <v>519</v>
      </c>
      <c r="G58" s="324">
        <v>21</v>
      </c>
      <c r="H58" s="324">
        <v>16</v>
      </c>
      <c r="I58" s="313">
        <v>415.9</v>
      </c>
      <c r="J58" s="311">
        <v>12</v>
      </c>
      <c r="K58" s="324">
        <v>8</v>
      </c>
      <c r="L58" s="324">
        <v>4</v>
      </c>
      <c r="M58" s="312">
        <v>356.3</v>
      </c>
      <c r="N58" s="313">
        <v>211.8</v>
      </c>
      <c r="O58" s="313">
        <v>144.5</v>
      </c>
      <c r="P58" s="312">
        <f t="shared" si="13"/>
        <v>14608.3</v>
      </c>
      <c r="Q58" s="312">
        <f t="shared" si="14"/>
        <v>3888.6</v>
      </c>
      <c r="R58" s="313">
        <f t="shared" si="12"/>
        <v>6468.3</v>
      </c>
      <c r="S58" s="313">
        <f t="shared" si="11"/>
        <v>4251.3999999999996</v>
      </c>
      <c r="T58" s="310">
        <v>0</v>
      </c>
      <c r="U58" s="313">
        <v>0</v>
      </c>
      <c r="V58" s="313">
        <v>0</v>
      </c>
      <c r="W58" s="313">
        <v>890.7</v>
      </c>
    </row>
    <row r="59" spans="1:25" ht="25" customHeight="1">
      <c r="A59" s="303">
        <v>6</v>
      </c>
      <c r="B59" s="323" t="s">
        <v>492</v>
      </c>
      <c r="C59" s="303">
        <v>2795</v>
      </c>
      <c r="D59" s="308">
        <v>40907</v>
      </c>
      <c r="E59" s="309" t="s">
        <v>590</v>
      </c>
      <c r="F59" s="309" t="s">
        <v>519</v>
      </c>
      <c r="G59" s="324">
        <v>13</v>
      </c>
      <c r="H59" s="324">
        <v>3</v>
      </c>
      <c r="I59" s="313">
        <v>238.5</v>
      </c>
      <c r="J59" s="311">
        <v>3</v>
      </c>
      <c r="K59" s="324">
        <v>3</v>
      </c>
      <c r="L59" s="324">
        <v>0</v>
      </c>
      <c r="M59" s="312">
        <v>108.2</v>
      </c>
      <c r="N59" s="313">
        <v>108.2</v>
      </c>
      <c r="O59" s="313">
        <v>0</v>
      </c>
      <c r="P59" s="312">
        <f t="shared" si="13"/>
        <v>4436.2</v>
      </c>
      <c r="Q59" s="312">
        <f t="shared" si="14"/>
        <v>1180.9000000000001</v>
      </c>
      <c r="R59" s="313">
        <f t="shared" si="12"/>
        <v>1964.2</v>
      </c>
      <c r="S59" s="313">
        <f t="shared" si="11"/>
        <v>1291.0999999999999</v>
      </c>
      <c r="T59" s="310">
        <v>0</v>
      </c>
      <c r="U59" s="313">
        <v>0</v>
      </c>
      <c r="V59" s="313">
        <v>0</v>
      </c>
      <c r="W59" s="313">
        <f t="shared" si="7"/>
        <v>270.5</v>
      </c>
    </row>
    <row r="60" spans="1:25" ht="25" customHeight="1">
      <c r="A60" s="303">
        <v>7</v>
      </c>
      <c r="B60" s="323" t="s">
        <v>496</v>
      </c>
      <c r="C60" s="303">
        <v>2819</v>
      </c>
      <c r="D60" s="308">
        <v>40907</v>
      </c>
      <c r="E60" s="309" t="s">
        <v>590</v>
      </c>
      <c r="F60" s="309" t="s">
        <v>519</v>
      </c>
      <c r="G60" s="324">
        <v>30</v>
      </c>
      <c r="H60" s="324">
        <v>16</v>
      </c>
      <c r="I60" s="313">
        <v>457.6</v>
      </c>
      <c r="J60" s="311">
        <v>9</v>
      </c>
      <c r="K60" s="324">
        <v>5</v>
      </c>
      <c r="L60" s="324">
        <v>4</v>
      </c>
      <c r="M60" s="312">
        <v>297.39999999999998</v>
      </c>
      <c r="N60" s="313">
        <v>182.7</v>
      </c>
      <c r="O60" s="313">
        <v>114.7</v>
      </c>
      <c r="P60" s="312">
        <f t="shared" si="13"/>
        <v>12193.4</v>
      </c>
      <c r="Q60" s="312">
        <f t="shared" si="14"/>
        <v>3245.8</v>
      </c>
      <c r="R60" s="313">
        <f t="shared" si="12"/>
        <v>5399</v>
      </c>
      <c r="S60" s="313">
        <f t="shared" si="11"/>
        <v>3548.6</v>
      </c>
      <c r="T60" s="310">
        <v>0</v>
      </c>
      <c r="U60" s="313">
        <v>0</v>
      </c>
      <c r="V60" s="313">
        <v>0</v>
      </c>
      <c r="W60" s="313">
        <f t="shared" si="7"/>
        <v>743.5</v>
      </c>
    </row>
    <row r="61" spans="1:25" ht="25" customHeight="1">
      <c r="A61" s="303">
        <v>8</v>
      </c>
      <c r="B61" s="323" t="s">
        <v>497</v>
      </c>
      <c r="C61" s="303">
        <v>2818</v>
      </c>
      <c r="D61" s="308">
        <v>40907</v>
      </c>
      <c r="E61" s="309" t="s">
        <v>590</v>
      </c>
      <c r="F61" s="309" t="s">
        <v>519</v>
      </c>
      <c r="G61" s="324">
        <v>36</v>
      </c>
      <c r="H61" s="324">
        <v>24</v>
      </c>
      <c r="I61" s="313">
        <v>406.1</v>
      </c>
      <c r="J61" s="311">
        <v>9</v>
      </c>
      <c r="K61" s="324">
        <v>2</v>
      </c>
      <c r="L61" s="324">
        <v>7</v>
      </c>
      <c r="M61" s="312">
        <v>298.89999999999998</v>
      </c>
      <c r="N61" s="313">
        <v>62.9</v>
      </c>
      <c r="O61" s="313">
        <v>236</v>
      </c>
      <c r="P61" s="312">
        <f t="shared" si="13"/>
        <v>12254.9</v>
      </c>
      <c r="Q61" s="312">
        <f t="shared" si="14"/>
        <v>3262.1</v>
      </c>
      <c r="R61" s="313">
        <f t="shared" si="12"/>
        <v>5426.3</v>
      </c>
      <c r="S61" s="313">
        <f t="shared" si="11"/>
        <v>3566.5</v>
      </c>
      <c r="T61" s="310">
        <v>0</v>
      </c>
      <c r="U61" s="313">
        <v>0</v>
      </c>
      <c r="V61" s="313">
        <v>0</v>
      </c>
      <c r="W61" s="313">
        <f t="shared" si="7"/>
        <v>747.3</v>
      </c>
    </row>
    <row r="62" spans="1:25" ht="25" customHeight="1">
      <c r="A62" s="303">
        <v>9</v>
      </c>
      <c r="B62" s="323" t="s">
        <v>498</v>
      </c>
      <c r="C62" s="303">
        <v>2817</v>
      </c>
      <c r="D62" s="308">
        <v>40907</v>
      </c>
      <c r="E62" s="309" t="s">
        <v>590</v>
      </c>
      <c r="F62" s="309" t="s">
        <v>519</v>
      </c>
      <c r="G62" s="324">
        <v>24</v>
      </c>
      <c r="H62" s="324">
        <v>8</v>
      </c>
      <c r="I62" s="313">
        <v>359.5</v>
      </c>
      <c r="J62" s="311">
        <v>4</v>
      </c>
      <c r="K62" s="324">
        <v>2</v>
      </c>
      <c r="L62" s="324">
        <v>2</v>
      </c>
      <c r="M62" s="312">
        <v>103.4</v>
      </c>
      <c r="N62" s="313">
        <v>36.5</v>
      </c>
      <c r="O62" s="313">
        <v>66.900000000000006</v>
      </c>
      <c r="P62" s="312">
        <f t="shared" si="13"/>
        <v>4239.3999999999996</v>
      </c>
      <c r="Q62" s="312">
        <f t="shared" si="14"/>
        <v>1128.5</v>
      </c>
      <c r="R62" s="313">
        <f t="shared" si="12"/>
        <v>1877.1</v>
      </c>
      <c r="S62" s="313">
        <f t="shared" si="11"/>
        <v>1233.8</v>
      </c>
      <c r="T62" s="310">
        <v>0</v>
      </c>
      <c r="U62" s="313">
        <v>0</v>
      </c>
      <c r="V62" s="313">
        <v>0</v>
      </c>
      <c r="W62" s="313">
        <f t="shared" si="7"/>
        <v>258.5</v>
      </c>
    </row>
    <row r="63" spans="1:25" ht="25" customHeight="1">
      <c r="A63" s="303">
        <v>10</v>
      </c>
      <c r="B63" s="323" t="s">
        <v>500</v>
      </c>
      <c r="C63" s="318">
        <v>2816</v>
      </c>
      <c r="D63" s="308">
        <v>40907</v>
      </c>
      <c r="E63" s="309" t="s">
        <v>590</v>
      </c>
      <c r="F63" s="309" t="s">
        <v>519</v>
      </c>
      <c r="G63" s="324">
        <v>16</v>
      </c>
      <c r="H63" s="324">
        <v>11</v>
      </c>
      <c r="I63" s="313">
        <v>323.7</v>
      </c>
      <c r="J63" s="311">
        <v>7</v>
      </c>
      <c r="K63" s="324">
        <v>4</v>
      </c>
      <c r="L63" s="324">
        <v>3</v>
      </c>
      <c r="M63" s="312">
        <v>230.4</v>
      </c>
      <c r="N63" s="313">
        <v>142.30000000000001</v>
      </c>
      <c r="O63" s="313">
        <v>88.1</v>
      </c>
      <c r="P63" s="312">
        <f t="shared" si="13"/>
        <v>9446.4</v>
      </c>
      <c r="Q63" s="312">
        <f t="shared" si="14"/>
        <v>2514.5</v>
      </c>
      <c r="R63" s="313">
        <f t="shared" si="12"/>
        <v>4182.7</v>
      </c>
      <c r="S63" s="313">
        <f t="shared" si="11"/>
        <v>2749.2</v>
      </c>
      <c r="T63" s="310">
        <v>0</v>
      </c>
      <c r="U63" s="313">
        <v>0</v>
      </c>
      <c r="V63" s="313">
        <v>0</v>
      </c>
      <c r="W63" s="313">
        <f t="shared" si="7"/>
        <v>576</v>
      </c>
    </row>
    <row r="64" spans="1:25" ht="25" customHeight="1">
      <c r="A64" s="303">
        <v>11</v>
      </c>
      <c r="B64" s="323" t="s">
        <v>501</v>
      </c>
      <c r="C64" s="303">
        <v>2799</v>
      </c>
      <c r="D64" s="308">
        <v>40907</v>
      </c>
      <c r="E64" s="309" t="s">
        <v>590</v>
      </c>
      <c r="F64" s="309" t="s">
        <v>519</v>
      </c>
      <c r="G64" s="324">
        <v>31</v>
      </c>
      <c r="H64" s="324">
        <v>22</v>
      </c>
      <c r="I64" s="313">
        <v>474.2</v>
      </c>
      <c r="J64" s="311">
        <v>13</v>
      </c>
      <c r="K64" s="324">
        <v>4</v>
      </c>
      <c r="L64" s="324">
        <v>9</v>
      </c>
      <c r="M64" s="312">
        <v>362</v>
      </c>
      <c r="N64" s="313">
        <v>117.7</v>
      </c>
      <c r="O64" s="313">
        <v>244.3</v>
      </c>
      <c r="P64" s="312">
        <f t="shared" si="13"/>
        <v>14842</v>
      </c>
      <c r="Q64" s="312">
        <f t="shared" si="14"/>
        <v>3950.8</v>
      </c>
      <c r="R64" s="313">
        <f t="shared" si="12"/>
        <v>6571.8</v>
      </c>
      <c r="S64" s="313">
        <f t="shared" si="11"/>
        <v>4319.3999999999996</v>
      </c>
      <c r="T64" s="310">
        <v>0</v>
      </c>
      <c r="U64" s="313">
        <v>0</v>
      </c>
      <c r="V64" s="313">
        <v>0</v>
      </c>
      <c r="W64" s="313">
        <f t="shared" si="7"/>
        <v>905</v>
      </c>
    </row>
    <row r="65" spans="1:25" ht="25" customHeight="1">
      <c r="A65" s="303">
        <v>12</v>
      </c>
      <c r="B65" s="323" t="s">
        <v>514</v>
      </c>
      <c r="C65" s="303">
        <v>2790</v>
      </c>
      <c r="D65" s="308">
        <v>40907</v>
      </c>
      <c r="E65" s="309" t="s">
        <v>590</v>
      </c>
      <c r="F65" s="309" t="s">
        <v>519</v>
      </c>
      <c r="G65" s="324">
        <v>31</v>
      </c>
      <c r="H65" s="324">
        <v>31</v>
      </c>
      <c r="I65" s="313">
        <v>511.4</v>
      </c>
      <c r="J65" s="311">
        <v>8</v>
      </c>
      <c r="K65" s="324">
        <v>6</v>
      </c>
      <c r="L65" s="324">
        <v>2</v>
      </c>
      <c r="M65" s="312">
        <v>306</v>
      </c>
      <c r="N65" s="313">
        <v>217.4</v>
      </c>
      <c r="O65" s="313">
        <v>88.6</v>
      </c>
      <c r="P65" s="312">
        <f t="shared" si="13"/>
        <v>12546</v>
      </c>
      <c r="Q65" s="312">
        <f t="shared" si="14"/>
        <v>3339.6</v>
      </c>
      <c r="R65" s="313">
        <f t="shared" si="12"/>
        <v>5555.1</v>
      </c>
      <c r="S65" s="313">
        <f t="shared" si="11"/>
        <v>3651.3</v>
      </c>
      <c r="T65" s="310">
        <v>0</v>
      </c>
      <c r="U65" s="313">
        <v>0</v>
      </c>
      <c r="V65" s="313">
        <v>0</v>
      </c>
      <c r="W65" s="313">
        <f t="shared" si="7"/>
        <v>765</v>
      </c>
    </row>
    <row r="66" spans="1:25" ht="25" customHeight="1">
      <c r="A66" s="303">
        <v>13</v>
      </c>
      <c r="B66" s="323" t="s">
        <v>515</v>
      </c>
      <c r="C66" s="303">
        <v>2801</v>
      </c>
      <c r="D66" s="308">
        <v>40907</v>
      </c>
      <c r="E66" s="309" t="s">
        <v>590</v>
      </c>
      <c r="F66" s="309" t="s">
        <v>519</v>
      </c>
      <c r="G66" s="324">
        <v>30</v>
      </c>
      <c r="H66" s="324">
        <v>30</v>
      </c>
      <c r="I66" s="313">
        <v>566.70000000000005</v>
      </c>
      <c r="J66" s="311">
        <v>13</v>
      </c>
      <c r="K66" s="324">
        <v>7</v>
      </c>
      <c r="L66" s="324">
        <v>6</v>
      </c>
      <c r="M66" s="312">
        <v>566.70000000000005</v>
      </c>
      <c r="N66" s="313">
        <v>16</v>
      </c>
      <c r="O66" s="313">
        <v>550.70000000000005</v>
      </c>
      <c r="P66" s="312">
        <f t="shared" si="13"/>
        <v>23234.7</v>
      </c>
      <c r="Q66" s="312">
        <f t="shared" si="14"/>
        <v>6184.9</v>
      </c>
      <c r="R66" s="313">
        <f t="shared" si="12"/>
        <v>10287.799999999999</v>
      </c>
      <c r="S66" s="313">
        <f t="shared" si="11"/>
        <v>6762</v>
      </c>
      <c r="T66" s="310">
        <v>0</v>
      </c>
      <c r="U66" s="313">
        <v>0</v>
      </c>
      <c r="V66" s="313">
        <v>0</v>
      </c>
      <c r="W66" s="313">
        <f t="shared" si="7"/>
        <v>1416.8</v>
      </c>
    </row>
    <row r="67" spans="1:25" ht="25" customHeight="1">
      <c r="A67" s="303">
        <v>14</v>
      </c>
      <c r="B67" s="323" t="s">
        <v>505</v>
      </c>
      <c r="C67" s="303">
        <v>2798</v>
      </c>
      <c r="D67" s="308">
        <v>40907</v>
      </c>
      <c r="E67" s="309" t="s">
        <v>590</v>
      </c>
      <c r="F67" s="309" t="s">
        <v>519</v>
      </c>
      <c r="G67" s="324">
        <v>25</v>
      </c>
      <c r="H67" s="324">
        <v>7</v>
      </c>
      <c r="I67" s="313">
        <v>257.5</v>
      </c>
      <c r="J67" s="311">
        <v>3</v>
      </c>
      <c r="K67" s="324">
        <v>1</v>
      </c>
      <c r="L67" s="324">
        <v>2</v>
      </c>
      <c r="M67" s="312">
        <v>66.8</v>
      </c>
      <c r="N67" s="313">
        <v>34.5</v>
      </c>
      <c r="O67" s="313">
        <v>32.299999999999997</v>
      </c>
      <c r="P67" s="312">
        <f t="shared" si="13"/>
        <v>2738.8</v>
      </c>
      <c r="Q67" s="312">
        <f t="shared" si="14"/>
        <v>729</v>
      </c>
      <c r="R67" s="313">
        <f t="shared" si="12"/>
        <v>1212.7</v>
      </c>
      <c r="S67" s="313">
        <f t="shared" si="11"/>
        <v>797.1</v>
      </c>
      <c r="T67" s="310">
        <v>0</v>
      </c>
      <c r="U67" s="313">
        <v>0</v>
      </c>
      <c r="V67" s="313">
        <v>0</v>
      </c>
      <c r="W67" s="313">
        <f t="shared" si="7"/>
        <v>167</v>
      </c>
    </row>
    <row r="68" spans="1:25" ht="25" customHeight="1">
      <c r="A68" s="303">
        <v>15</v>
      </c>
      <c r="B68" s="323" t="s">
        <v>516</v>
      </c>
      <c r="C68" s="303">
        <v>2811</v>
      </c>
      <c r="D68" s="308">
        <v>40907</v>
      </c>
      <c r="E68" s="309" t="s">
        <v>590</v>
      </c>
      <c r="F68" s="309" t="s">
        <v>519</v>
      </c>
      <c r="G68" s="324">
        <v>13</v>
      </c>
      <c r="H68" s="324">
        <v>13</v>
      </c>
      <c r="I68" s="313">
        <v>180</v>
      </c>
      <c r="J68" s="311">
        <v>7</v>
      </c>
      <c r="K68" s="324">
        <v>2</v>
      </c>
      <c r="L68" s="324">
        <v>5</v>
      </c>
      <c r="M68" s="312">
        <v>180</v>
      </c>
      <c r="N68" s="313">
        <v>51.8</v>
      </c>
      <c r="O68" s="313">
        <v>128.19999999999999</v>
      </c>
      <c r="P68" s="312">
        <f t="shared" si="13"/>
        <v>7380</v>
      </c>
      <c r="Q68" s="312">
        <f t="shared" si="14"/>
        <v>1964.5</v>
      </c>
      <c r="R68" s="313">
        <v>3267.8</v>
      </c>
      <c r="S68" s="313">
        <f t="shared" si="11"/>
        <v>2147.8000000000002</v>
      </c>
      <c r="T68" s="310">
        <v>0</v>
      </c>
      <c r="U68" s="313">
        <v>0</v>
      </c>
      <c r="V68" s="313">
        <v>0</v>
      </c>
      <c r="W68" s="313">
        <f t="shared" si="7"/>
        <v>450</v>
      </c>
    </row>
    <row r="69" spans="1:25" ht="25" customHeight="1">
      <c r="A69" s="319" t="s">
        <v>517</v>
      </c>
      <c r="B69" s="320"/>
      <c r="C69" s="325" t="s">
        <v>480</v>
      </c>
      <c r="D69" s="326" t="s">
        <v>480</v>
      </c>
      <c r="E69" s="327" t="s">
        <v>480</v>
      </c>
      <c r="F69" s="327" t="s">
        <v>480</v>
      </c>
      <c r="G69" s="328">
        <v>325</v>
      </c>
      <c r="H69" s="328">
        <v>325</v>
      </c>
      <c r="I69" s="329">
        <v>4486.6000000000004</v>
      </c>
      <c r="J69" s="328">
        <v>136</v>
      </c>
      <c r="K69" s="328">
        <v>77</v>
      </c>
      <c r="L69" s="328">
        <v>59</v>
      </c>
      <c r="M69" s="329">
        <v>4486.6000000000004</v>
      </c>
      <c r="N69" s="329">
        <v>2465.6999999999998</v>
      </c>
      <c r="O69" s="329">
        <v>2020.9</v>
      </c>
      <c r="P69" s="329">
        <f>M69*41</f>
        <v>183950.6</v>
      </c>
      <c r="Q69" s="329">
        <f>P69*0.1452500975805</f>
        <v>26718.799999999999</v>
      </c>
      <c r="R69" s="306">
        <f t="shared" si="12"/>
        <v>94873.7</v>
      </c>
      <c r="S69" s="306">
        <f t="shared" si="11"/>
        <v>62358.1</v>
      </c>
      <c r="T69" s="329">
        <v>0</v>
      </c>
      <c r="U69" s="329">
        <v>0</v>
      </c>
      <c r="V69" s="329">
        <v>0</v>
      </c>
      <c r="W69" s="306">
        <f t="shared" si="7"/>
        <v>11216.5</v>
      </c>
      <c r="Y69" s="166"/>
    </row>
    <row r="70" spans="1:25" ht="25" customHeight="1">
      <c r="A70" s="303">
        <v>1</v>
      </c>
      <c r="B70" s="323" t="s">
        <v>518</v>
      </c>
      <c r="C70" s="303">
        <v>2813</v>
      </c>
      <c r="D70" s="308">
        <v>40907</v>
      </c>
      <c r="E70" s="309" t="s">
        <v>592</v>
      </c>
      <c r="F70" s="309" t="s">
        <v>591</v>
      </c>
      <c r="G70" s="299">
        <v>33</v>
      </c>
      <c r="H70" s="299">
        <v>33</v>
      </c>
      <c r="I70" s="310">
        <v>395.2</v>
      </c>
      <c r="J70" s="311">
        <v>14</v>
      </c>
      <c r="K70" s="299">
        <v>10</v>
      </c>
      <c r="L70" s="299">
        <v>4</v>
      </c>
      <c r="M70" s="312">
        <v>395.2</v>
      </c>
      <c r="N70" s="313">
        <v>287.7</v>
      </c>
      <c r="O70" s="312">
        <v>107.5</v>
      </c>
      <c r="P70" s="312">
        <f t="shared" ref="P70:P80" si="15">M70*41</f>
        <v>16203.2</v>
      </c>
      <c r="Q70" s="312">
        <f t="shared" ref="Q70:Q80" si="16">P70*0.1452500975805</f>
        <v>2353.5</v>
      </c>
      <c r="R70" s="313">
        <f t="shared" si="12"/>
        <v>8356.9</v>
      </c>
      <c r="S70" s="313">
        <f t="shared" si="11"/>
        <v>5492.8</v>
      </c>
      <c r="T70" s="310">
        <v>0</v>
      </c>
      <c r="U70" s="313">
        <v>0</v>
      </c>
      <c r="V70" s="313">
        <v>0</v>
      </c>
      <c r="W70" s="313">
        <f t="shared" si="7"/>
        <v>988</v>
      </c>
    </row>
    <row r="71" spans="1:25" ht="25" customHeight="1">
      <c r="A71" s="303">
        <v>2</v>
      </c>
      <c r="B71" s="323" t="s">
        <v>520</v>
      </c>
      <c r="C71" s="303">
        <v>2812</v>
      </c>
      <c r="D71" s="308">
        <v>40907</v>
      </c>
      <c r="E71" s="309" t="s">
        <v>592</v>
      </c>
      <c r="F71" s="309" t="s">
        <v>591</v>
      </c>
      <c r="G71" s="299">
        <v>28</v>
      </c>
      <c r="H71" s="299">
        <v>28</v>
      </c>
      <c r="I71" s="310">
        <v>431.3</v>
      </c>
      <c r="J71" s="311">
        <v>13</v>
      </c>
      <c r="K71" s="299">
        <v>7</v>
      </c>
      <c r="L71" s="299">
        <v>6</v>
      </c>
      <c r="M71" s="312">
        <v>431.3</v>
      </c>
      <c r="N71" s="313">
        <v>199.7</v>
      </c>
      <c r="O71" s="313">
        <v>231.6</v>
      </c>
      <c r="P71" s="312">
        <f t="shared" si="15"/>
        <v>17683.3</v>
      </c>
      <c r="Q71" s="312">
        <f t="shared" si="16"/>
        <v>2568.5</v>
      </c>
      <c r="R71" s="313">
        <f t="shared" si="12"/>
        <v>9120.2999999999993</v>
      </c>
      <c r="S71" s="313">
        <f t="shared" si="11"/>
        <v>5994.5</v>
      </c>
      <c r="T71" s="310">
        <v>0</v>
      </c>
      <c r="U71" s="313">
        <v>0</v>
      </c>
      <c r="V71" s="313">
        <v>0</v>
      </c>
      <c r="W71" s="313">
        <v>1078.2</v>
      </c>
    </row>
    <row r="72" spans="1:25" ht="25" customHeight="1">
      <c r="A72" s="303">
        <v>3</v>
      </c>
      <c r="B72" s="323" t="s">
        <v>521</v>
      </c>
      <c r="C72" s="303">
        <v>2794</v>
      </c>
      <c r="D72" s="308">
        <v>40907</v>
      </c>
      <c r="E72" s="309" t="s">
        <v>592</v>
      </c>
      <c r="F72" s="309" t="s">
        <v>591</v>
      </c>
      <c r="G72" s="299">
        <v>28</v>
      </c>
      <c r="H72" s="299">
        <v>28</v>
      </c>
      <c r="I72" s="310">
        <v>438.4</v>
      </c>
      <c r="J72" s="311">
        <v>12</v>
      </c>
      <c r="K72" s="299">
        <v>3</v>
      </c>
      <c r="L72" s="299">
        <v>9</v>
      </c>
      <c r="M72" s="312">
        <v>438.4</v>
      </c>
      <c r="N72" s="313">
        <v>121.4</v>
      </c>
      <c r="O72" s="313">
        <v>317</v>
      </c>
      <c r="P72" s="312">
        <f t="shared" si="15"/>
        <v>17974.400000000001</v>
      </c>
      <c r="Q72" s="312">
        <v>2610.6999999999998</v>
      </c>
      <c r="R72" s="313">
        <f t="shared" si="12"/>
        <v>9270.5</v>
      </c>
      <c r="S72" s="313">
        <f t="shared" si="11"/>
        <v>6093.2</v>
      </c>
      <c r="T72" s="310">
        <v>0</v>
      </c>
      <c r="U72" s="313">
        <v>0</v>
      </c>
      <c r="V72" s="313">
        <v>0</v>
      </c>
      <c r="W72" s="313">
        <f t="shared" si="7"/>
        <v>1096</v>
      </c>
    </row>
    <row r="73" spans="1:25" ht="25" customHeight="1">
      <c r="A73" s="303">
        <v>4</v>
      </c>
      <c r="B73" s="323" t="s">
        <v>522</v>
      </c>
      <c r="C73" s="303">
        <v>2796</v>
      </c>
      <c r="D73" s="308">
        <v>40906</v>
      </c>
      <c r="E73" s="309" t="s">
        <v>592</v>
      </c>
      <c r="F73" s="309" t="s">
        <v>591</v>
      </c>
      <c r="G73" s="299">
        <v>49</v>
      </c>
      <c r="H73" s="299">
        <v>49</v>
      </c>
      <c r="I73" s="310">
        <v>329.2</v>
      </c>
      <c r="J73" s="311">
        <v>11</v>
      </c>
      <c r="K73" s="299">
        <v>6</v>
      </c>
      <c r="L73" s="299">
        <v>5</v>
      </c>
      <c r="M73" s="312">
        <v>329.2</v>
      </c>
      <c r="N73" s="313">
        <v>183.1</v>
      </c>
      <c r="O73" s="313">
        <v>146.1</v>
      </c>
      <c r="P73" s="312">
        <f t="shared" si="15"/>
        <v>13497.2</v>
      </c>
      <c r="Q73" s="312">
        <f t="shared" si="16"/>
        <v>1960.5</v>
      </c>
      <c r="R73" s="313">
        <f t="shared" si="12"/>
        <v>6961.2</v>
      </c>
      <c r="S73" s="313">
        <f t="shared" si="11"/>
        <v>4575.5</v>
      </c>
      <c r="T73" s="310">
        <v>0</v>
      </c>
      <c r="U73" s="313">
        <v>0</v>
      </c>
      <c r="V73" s="313">
        <v>0</v>
      </c>
      <c r="W73" s="313">
        <f t="shared" ref="W73:W80" si="17">(43.5-41)*M73</f>
        <v>823</v>
      </c>
    </row>
    <row r="74" spans="1:25" ht="25" customHeight="1">
      <c r="A74" s="303">
        <v>5</v>
      </c>
      <c r="B74" s="323" t="s">
        <v>523</v>
      </c>
      <c r="C74" s="303">
        <v>2802</v>
      </c>
      <c r="D74" s="308">
        <v>40907</v>
      </c>
      <c r="E74" s="309" t="s">
        <v>592</v>
      </c>
      <c r="F74" s="309" t="s">
        <v>591</v>
      </c>
      <c r="G74" s="299">
        <v>40</v>
      </c>
      <c r="H74" s="299">
        <v>40</v>
      </c>
      <c r="I74" s="310">
        <v>507.4</v>
      </c>
      <c r="J74" s="311">
        <v>18</v>
      </c>
      <c r="K74" s="299">
        <v>9</v>
      </c>
      <c r="L74" s="299">
        <v>9</v>
      </c>
      <c r="M74" s="312">
        <v>507.4</v>
      </c>
      <c r="N74" s="313">
        <v>268.10000000000002</v>
      </c>
      <c r="O74" s="313">
        <v>239.3</v>
      </c>
      <c r="P74" s="312">
        <f t="shared" si="15"/>
        <v>20803.400000000001</v>
      </c>
      <c r="Q74" s="312">
        <f t="shared" si="16"/>
        <v>3021.7</v>
      </c>
      <c r="R74" s="313">
        <f t="shared" si="12"/>
        <v>10729.5</v>
      </c>
      <c r="S74" s="313">
        <f t="shared" si="11"/>
        <v>7052.2</v>
      </c>
      <c r="T74" s="310">
        <v>0</v>
      </c>
      <c r="U74" s="313">
        <v>0</v>
      </c>
      <c r="V74" s="313">
        <v>0</v>
      </c>
      <c r="W74" s="313">
        <v>1268.4000000000001</v>
      </c>
    </row>
    <row r="75" spans="1:25" ht="25" customHeight="1">
      <c r="A75" s="303">
        <v>6</v>
      </c>
      <c r="B75" s="323" t="s">
        <v>524</v>
      </c>
      <c r="C75" s="303">
        <v>2791</v>
      </c>
      <c r="D75" s="308">
        <v>40907</v>
      </c>
      <c r="E75" s="309" t="s">
        <v>592</v>
      </c>
      <c r="F75" s="309" t="s">
        <v>591</v>
      </c>
      <c r="G75" s="299">
        <v>13</v>
      </c>
      <c r="H75" s="299">
        <v>13</v>
      </c>
      <c r="I75" s="310">
        <v>286.3</v>
      </c>
      <c r="J75" s="311">
        <v>13</v>
      </c>
      <c r="K75" s="299">
        <v>8</v>
      </c>
      <c r="L75" s="299">
        <v>5</v>
      </c>
      <c r="M75" s="312">
        <v>286.3</v>
      </c>
      <c r="N75" s="313">
        <v>167.1</v>
      </c>
      <c r="O75" s="313">
        <v>119.2</v>
      </c>
      <c r="P75" s="312">
        <f t="shared" si="15"/>
        <v>11738.3</v>
      </c>
      <c r="Q75" s="312">
        <f t="shared" si="16"/>
        <v>1705</v>
      </c>
      <c r="R75" s="313">
        <v>6054.2</v>
      </c>
      <c r="S75" s="313">
        <f t="shared" si="11"/>
        <v>3979.2</v>
      </c>
      <c r="T75" s="310">
        <v>0</v>
      </c>
      <c r="U75" s="313">
        <v>0</v>
      </c>
      <c r="V75" s="313">
        <v>0</v>
      </c>
      <c r="W75" s="313">
        <f t="shared" si="17"/>
        <v>715.8</v>
      </c>
    </row>
    <row r="76" spans="1:25" ht="25" customHeight="1">
      <c r="A76" s="303">
        <v>7</v>
      </c>
      <c r="B76" s="323" t="s">
        <v>525</v>
      </c>
      <c r="C76" s="303">
        <v>2786</v>
      </c>
      <c r="D76" s="308">
        <v>40907</v>
      </c>
      <c r="E76" s="309" t="s">
        <v>592</v>
      </c>
      <c r="F76" s="309" t="s">
        <v>591</v>
      </c>
      <c r="G76" s="299">
        <v>30</v>
      </c>
      <c r="H76" s="299">
        <v>30</v>
      </c>
      <c r="I76" s="310">
        <v>352.7</v>
      </c>
      <c r="J76" s="311">
        <v>11</v>
      </c>
      <c r="K76" s="299">
        <v>8</v>
      </c>
      <c r="L76" s="299">
        <v>3</v>
      </c>
      <c r="M76" s="312">
        <v>352.7</v>
      </c>
      <c r="N76" s="313">
        <v>283.89999999999998</v>
      </c>
      <c r="O76" s="313">
        <v>68.8</v>
      </c>
      <c r="P76" s="312">
        <f t="shared" si="15"/>
        <v>14460.7</v>
      </c>
      <c r="Q76" s="312">
        <f t="shared" si="16"/>
        <v>2100.4</v>
      </c>
      <c r="R76" s="313">
        <f t="shared" si="12"/>
        <v>7458.2</v>
      </c>
      <c r="S76" s="313">
        <f t="shared" si="11"/>
        <v>4902.1000000000004</v>
      </c>
      <c r="T76" s="310">
        <v>0</v>
      </c>
      <c r="U76" s="313">
        <v>0</v>
      </c>
      <c r="V76" s="313">
        <v>0</v>
      </c>
      <c r="W76" s="313">
        <v>881.7</v>
      </c>
    </row>
    <row r="77" spans="1:25" ht="25" customHeight="1">
      <c r="A77" s="303">
        <v>8</v>
      </c>
      <c r="B77" s="323" t="s">
        <v>526</v>
      </c>
      <c r="C77" s="303">
        <v>2788</v>
      </c>
      <c r="D77" s="308">
        <v>40907</v>
      </c>
      <c r="E77" s="309" t="s">
        <v>592</v>
      </c>
      <c r="F77" s="309" t="s">
        <v>591</v>
      </c>
      <c r="G77" s="299">
        <v>14</v>
      </c>
      <c r="H77" s="299">
        <v>14</v>
      </c>
      <c r="I77" s="310">
        <v>255.8</v>
      </c>
      <c r="J77" s="311">
        <v>6</v>
      </c>
      <c r="K77" s="299">
        <v>0</v>
      </c>
      <c r="L77" s="299">
        <v>6</v>
      </c>
      <c r="M77" s="312">
        <v>255.8</v>
      </c>
      <c r="N77" s="313">
        <v>0</v>
      </c>
      <c r="O77" s="313">
        <v>255.8</v>
      </c>
      <c r="P77" s="312">
        <f t="shared" si="15"/>
        <v>10487.8</v>
      </c>
      <c r="Q77" s="312">
        <f t="shared" si="16"/>
        <v>1523.4</v>
      </c>
      <c r="R77" s="313">
        <f t="shared" si="12"/>
        <v>5409.1</v>
      </c>
      <c r="S77" s="313">
        <f t="shared" si="11"/>
        <v>3555.3</v>
      </c>
      <c r="T77" s="310">
        <v>0</v>
      </c>
      <c r="U77" s="313">
        <v>0</v>
      </c>
      <c r="V77" s="313">
        <v>0</v>
      </c>
      <c r="W77" s="313">
        <f t="shared" si="17"/>
        <v>639.5</v>
      </c>
    </row>
    <row r="78" spans="1:25" ht="25" customHeight="1">
      <c r="A78" s="303">
        <v>9</v>
      </c>
      <c r="B78" s="323" t="s">
        <v>527</v>
      </c>
      <c r="C78" s="303">
        <v>2803</v>
      </c>
      <c r="D78" s="308">
        <v>40907</v>
      </c>
      <c r="E78" s="309" t="s">
        <v>592</v>
      </c>
      <c r="F78" s="309" t="s">
        <v>591</v>
      </c>
      <c r="G78" s="299">
        <v>37</v>
      </c>
      <c r="H78" s="299">
        <v>37</v>
      </c>
      <c r="I78" s="310">
        <v>580.70000000000005</v>
      </c>
      <c r="J78" s="311">
        <v>16</v>
      </c>
      <c r="K78" s="299">
        <v>11</v>
      </c>
      <c r="L78" s="299">
        <v>5</v>
      </c>
      <c r="M78" s="312">
        <v>580.70000000000005</v>
      </c>
      <c r="N78" s="313">
        <v>333.1</v>
      </c>
      <c r="O78" s="313">
        <v>247.6</v>
      </c>
      <c r="P78" s="312">
        <f t="shared" si="15"/>
        <v>23808.7</v>
      </c>
      <c r="Q78" s="312">
        <f t="shared" si="16"/>
        <v>3458.2</v>
      </c>
      <c r="R78" s="313">
        <f t="shared" si="12"/>
        <v>12279.5</v>
      </c>
      <c r="S78" s="313">
        <f t="shared" si="11"/>
        <v>8071</v>
      </c>
      <c r="T78" s="310">
        <v>0</v>
      </c>
      <c r="U78" s="313">
        <v>0</v>
      </c>
      <c r="V78" s="313">
        <v>0</v>
      </c>
      <c r="W78" s="313">
        <f t="shared" si="17"/>
        <v>1451.8</v>
      </c>
    </row>
    <row r="79" spans="1:25" ht="25" customHeight="1">
      <c r="A79" s="303">
        <v>10</v>
      </c>
      <c r="B79" s="323" t="s">
        <v>528</v>
      </c>
      <c r="C79" s="303">
        <v>2821</v>
      </c>
      <c r="D79" s="308">
        <v>40907</v>
      </c>
      <c r="E79" s="309" t="s">
        <v>592</v>
      </c>
      <c r="F79" s="309" t="s">
        <v>591</v>
      </c>
      <c r="G79" s="299">
        <v>23</v>
      </c>
      <c r="H79" s="299">
        <v>23</v>
      </c>
      <c r="I79" s="310">
        <v>420.9</v>
      </c>
      <c r="J79" s="311">
        <v>10</v>
      </c>
      <c r="K79" s="299">
        <v>9</v>
      </c>
      <c r="L79" s="299">
        <v>1</v>
      </c>
      <c r="M79" s="312">
        <v>420.9</v>
      </c>
      <c r="N79" s="313">
        <v>376.5</v>
      </c>
      <c r="O79" s="313">
        <v>44.4</v>
      </c>
      <c r="P79" s="312">
        <f t="shared" si="15"/>
        <v>17256.900000000001</v>
      </c>
      <c r="Q79" s="312">
        <f t="shared" si="16"/>
        <v>2506.6</v>
      </c>
      <c r="R79" s="313">
        <f t="shared" si="12"/>
        <v>8900.2999999999993</v>
      </c>
      <c r="S79" s="313">
        <f t="shared" si="11"/>
        <v>5850</v>
      </c>
      <c r="T79" s="310">
        <v>0</v>
      </c>
      <c r="U79" s="313">
        <v>0</v>
      </c>
      <c r="V79" s="313">
        <v>0</v>
      </c>
      <c r="W79" s="313">
        <f t="shared" si="17"/>
        <v>1052.3</v>
      </c>
    </row>
    <row r="80" spans="1:25" ht="25" customHeight="1">
      <c r="A80" s="303">
        <v>11</v>
      </c>
      <c r="B80" s="323" t="s">
        <v>529</v>
      </c>
      <c r="C80" s="303">
        <v>2789</v>
      </c>
      <c r="D80" s="308">
        <v>40908</v>
      </c>
      <c r="E80" s="309" t="s">
        <v>592</v>
      </c>
      <c r="F80" s="309" t="s">
        <v>591</v>
      </c>
      <c r="G80" s="299">
        <v>30</v>
      </c>
      <c r="H80" s="299">
        <v>30</v>
      </c>
      <c r="I80" s="310">
        <v>488.7</v>
      </c>
      <c r="J80" s="311">
        <v>12</v>
      </c>
      <c r="K80" s="324">
        <v>6</v>
      </c>
      <c r="L80" s="324">
        <v>6</v>
      </c>
      <c r="M80" s="312">
        <v>488.7</v>
      </c>
      <c r="N80" s="313">
        <v>245.1</v>
      </c>
      <c r="O80" s="313">
        <v>243.6</v>
      </c>
      <c r="P80" s="312">
        <f t="shared" si="15"/>
        <v>20036.7</v>
      </c>
      <c r="Q80" s="312">
        <f t="shared" si="16"/>
        <v>2910.3</v>
      </c>
      <c r="R80" s="313">
        <f t="shared" si="12"/>
        <v>10334.1</v>
      </c>
      <c r="S80" s="313">
        <f t="shared" si="11"/>
        <v>6792.3</v>
      </c>
      <c r="T80" s="310">
        <v>0</v>
      </c>
      <c r="U80" s="313">
        <v>0</v>
      </c>
      <c r="V80" s="313">
        <v>0</v>
      </c>
      <c r="W80" s="313">
        <f t="shared" si="17"/>
        <v>1221.8</v>
      </c>
    </row>
    <row r="81" spans="1:23" s="168" customFormat="1" ht="25" customHeight="1">
      <c r="A81" s="330"/>
      <c r="B81" s="523" t="s">
        <v>547</v>
      </c>
      <c r="C81" s="523"/>
      <c r="D81" s="523"/>
      <c r="E81" s="523"/>
      <c r="F81" s="523"/>
      <c r="G81" s="331">
        <f t="shared" ref="G81:Q81" si="18">G69+G53+G36+G8</f>
        <v>2011</v>
      </c>
      <c r="H81" s="331">
        <f t="shared" si="18"/>
        <v>1282</v>
      </c>
      <c r="I81" s="332">
        <f t="shared" si="18"/>
        <v>28578.2</v>
      </c>
      <c r="J81" s="331">
        <f t="shared" si="18"/>
        <v>551</v>
      </c>
      <c r="K81" s="331">
        <f t="shared" si="18"/>
        <v>264</v>
      </c>
      <c r="L81" s="331">
        <f t="shared" si="18"/>
        <v>287</v>
      </c>
      <c r="M81" s="332">
        <f t="shared" si="18"/>
        <v>18961.8</v>
      </c>
      <c r="N81" s="332">
        <f t="shared" si="18"/>
        <v>8308.5</v>
      </c>
      <c r="O81" s="332">
        <f t="shared" si="18"/>
        <v>10653.3</v>
      </c>
      <c r="P81" s="332">
        <f t="shared" si="18"/>
        <v>745127.4</v>
      </c>
      <c r="Q81" s="332">
        <f t="shared" si="18"/>
        <v>347586.9</v>
      </c>
      <c r="R81" s="306">
        <f t="shared" ref="R81:W81" si="19">R69+R53+R36+R8</f>
        <v>252539.1</v>
      </c>
      <c r="S81" s="306">
        <f t="shared" si="19"/>
        <v>145001.4</v>
      </c>
      <c r="T81" s="332">
        <f t="shared" si="19"/>
        <v>32306.3</v>
      </c>
      <c r="U81" s="332">
        <f t="shared" si="19"/>
        <v>16153.1</v>
      </c>
      <c r="V81" s="332">
        <f t="shared" si="19"/>
        <v>16153.2</v>
      </c>
      <c r="W81" s="306">
        <f t="shared" si="19"/>
        <v>47404.6</v>
      </c>
    </row>
    <row r="82" spans="1:23" s="168" customFormat="1" ht="14">
      <c r="A82" s="333"/>
      <c r="B82" s="333"/>
      <c r="C82" s="333"/>
      <c r="D82" s="333"/>
      <c r="E82" s="333"/>
      <c r="F82" s="333"/>
      <c r="G82" s="333"/>
      <c r="H82" s="333"/>
      <c r="I82" s="333"/>
      <c r="J82" s="333"/>
      <c r="K82" s="333"/>
      <c r="L82" s="333"/>
      <c r="M82" s="334"/>
      <c r="N82" s="333"/>
      <c r="O82" s="333"/>
      <c r="P82" s="333"/>
      <c r="Q82" s="333"/>
      <c r="R82" s="333"/>
      <c r="S82" s="333"/>
      <c r="T82" s="333"/>
      <c r="U82" s="333"/>
      <c r="V82" s="333"/>
      <c r="W82" s="333"/>
    </row>
    <row r="83" spans="1:23" s="168" customFormat="1" ht="14">
      <c r="A83" s="333"/>
      <c r="B83" s="333"/>
      <c r="C83" s="333"/>
      <c r="D83" s="333"/>
      <c r="E83" s="333"/>
      <c r="F83" s="333"/>
      <c r="G83" s="333"/>
      <c r="H83" s="333"/>
      <c r="I83" s="333"/>
      <c r="J83" s="333"/>
      <c r="K83" s="333"/>
      <c r="L83" s="333"/>
      <c r="M83" s="333"/>
      <c r="N83" s="333"/>
      <c r="O83" s="333"/>
      <c r="P83" s="335"/>
      <c r="Q83" s="333"/>
      <c r="R83" s="333"/>
      <c r="S83" s="333"/>
      <c r="T83" s="333"/>
      <c r="U83" s="333"/>
      <c r="V83" s="333"/>
      <c r="W83" s="333"/>
    </row>
    <row r="84" spans="1:23" s="168" customFormat="1" ht="14">
      <c r="A84" s="333"/>
      <c r="B84" s="333"/>
      <c r="C84" s="333"/>
      <c r="D84" s="333"/>
      <c r="E84" s="333"/>
      <c r="F84" s="333"/>
      <c r="G84" s="336"/>
      <c r="H84" s="336"/>
      <c r="I84" s="336"/>
      <c r="J84" s="336"/>
      <c r="K84" s="336"/>
      <c r="L84" s="336"/>
      <c r="M84" s="336"/>
      <c r="N84" s="337"/>
      <c r="O84" s="336"/>
      <c r="P84" s="336"/>
      <c r="Q84" s="333"/>
      <c r="R84" s="335"/>
      <c r="S84" s="335"/>
      <c r="T84" s="333"/>
      <c r="U84" s="333"/>
      <c r="V84" s="333"/>
      <c r="W84" s="335"/>
    </row>
    <row r="85" spans="1:23" s="168" customFormat="1" ht="14">
      <c r="A85" s="333"/>
      <c r="B85" s="333"/>
      <c r="C85" s="333"/>
      <c r="D85" s="333"/>
      <c r="E85" s="333"/>
      <c r="F85" s="333"/>
      <c r="G85" s="333"/>
      <c r="H85" s="333"/>
      <c r="I85" s="333"/>
      <c r="J85" s="333"/>
      <c r="K85" s="333"/>
      <c r="L85" s="333"/>
      <c r="M85" s="333"/>
      <c r="N85" s="333"/>
      <c r="O85" s="333"/>
      <c r="P85" s="333"/>
      <c r="Q85" s="333"/>
      <c r="R85" s="333"/>
      <c r="S85" s="333"/>
      <c r="T85" s="333"/>
      <c r="U85" s="333"/>
      <c r="V85" s="333"/>
      <c r="W85" s="333"/>
    </row>
    <row r="86" spans="1:23" s="168" customFormat="1"/>
    <row r="87" spans="1:23" s="168" customFormat="1"/>
    <row r="88" spans="1:23" s="168" customFormat="1"/>
    <row r="89" spans="1:23" s="168" customFormat="1"/>
    <row r="90" spans="1:23" s="168" customFormat="1"/>
    <row r="91" spans="1:23" s="168" customFormat="1"/>
    <row r="92" spans="1:23" s="168" customFormat="1"/>
    <row r="93" spans="1:23" s="168" customFormat="1"/>
    <row r="94" spans="1:23" s="168" customFormat="1"/>
    <row r="95" spans="1:23" s="168" customFormat="1"/>
    <row r="96" spans="1:23" s="168" customFormat="1"/>
    <row r="97" s="168" customFormat="1"/>
    <row r="98" s="168" customFormat="1"/>
    <row r="99" s="168" customFormat="1"/>
    <row r="100" s="168" customFormat="1"/>
  </sheetData>
  <mergeCells count="27">
    <mergeCell ref="B81:F81"/>
    <mergeCell ref="C5:C6"/>
    <mergeCell ref="D5:D6"/>
    <mergeCell ref="A8:B8"/>
    <mergeCell ref="T4:T5"/>
    <mergeCell ref="Q4:S4"/>
    <mergeCell ref="E3:E6"/>
    <mergeCell ref="F3:F6"/>
    <mergeCell ref="G3:G5"/>
    <mergeCell ref="H3:H5"/>
    <mergeCell ref="I3:I5"/>
    <mergeCell ref="J4:J5"/>
    <mergeCell ref="K4:L4"/>
    <mergeCell ref="A2:W2"/>
    <mergeCell ref="V1:W1"/>
    <mergeCell ref="A3:A6"/>
    <mergeCell ref="B3:B6"/>
    <mergeCell ref="C3:D4"/>
    <mergeCell ref="M3:O3"/>
    <mergeCell ref="P3:S3"/>
    <mergeCell ref="T3:V3"/>
    <mergeCell ref="W3:W5"/>
    <mergeCell ref="U4:V4"/>
    <mergeCell ref="M4:M5"/>
    <mergeCell ref="N4:O4"/>
    <mergeCell ref="P4:P5"/>
    <mergeCell ref="J3:L3"/>
  </mergeCells>
  <phoneticPr fontId="4" type="noConversion"/>
  <pageMargins left="0.51181102362204722" right="0.31496062992125984" top="0.55118110236220474" bottom="0.39370078740157483" header="0.31496062992125984" footer="0.31496062992125984"/>
  <pageSetup paperSize="9" scale="50" fitToHeight="0" orientation="landscape" r:id="rId1"/>
  <headerFooter>
    <oddHeader>&amp;C30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79"/>
  <sheetViews>
    <sheetView workbookViewId="0">
      <selection activeCell="B38" sqref="B38"/>
    </sheetView>
  </sheetViews>
  <sheetFormatPr defaultRowHeight="12.5"/>
  <cols>
    <col min="1" max="1" width="7.453125" customWidth="1"/>
    <col min="2" max="2" width="45.453125" customWidth="1"/>
    <col min="3" max="3" width="11" customWidth="1"/>
    <col min="4" max="4" width="13.7265625" customWidth="1"/>
    <col min="5" max="5" width="11.7265625" customWidth="1"/>
    <col min="6" max="6" width="11.54296875" customWidth="1"/>
    <col min="9" max="9" width="11.26953125" customWidth="1"/>
    <col min="11" max="11" width="12.54296875" customWidth="1"/>
    <col min="12" max="12" width="10.453125" customWidth="1"/>
    <col min="15" max="15" width="10.54296875" customWidth="1"/>
    <col min="17" max="17" width="11.54296875" customWidth="1"/>
    <col min="19" max="19" width="12.1796875" customWidth="1"/>
  </cols>
  <sheetData>
    <row r="1" spans="1:29" ht="31.5" customHeight="1">
      <c r="A1" s="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544" t="s">
        <v>477</v>
      </c>
      <c r="R1" s="544"/>
      <c r="S1" s="544"/>
      <c r="T1" s="142"/>
      <c r="U1" s="142"/>
      <c r="V1" s="142"/>
      <c r="W1" s="142"/>
      <c r="X1" s="142"/>
      <c r="Y1" s="142"/>
      <c r="Z1" s="142"/>
      <c r="AA1" s="142"/>
      <c r="AB1" s="142"/>
      <c r="AC1" s="142"/>
    </row>
    <row r="2" spans="1:29" ht="29.25" customHeight="1">
      <c r="A2" s="549" t="s">
        <v>479</v>
      </c>
      <c r="B2" s="549"/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  <c r="O2" s="549"/>
      <c r="P2" s="549"/>
      <c r="Q2" s="549"/>
      <c r="R2" s="549"/>
      <c r="S2" s="549"/>
      <c r="T2" s="142"/>
      <c r="U2" s="142"/>
      <c r="V2" s="142"/>
      <c r="W2" s="142"/>
      <c r="X2" s="142"/>
      <c r="Y2" s="142"/>
      <c r="Z2" s="142"/>
      <c r="AA2" s="142"/>
      <c r="AB2" s="142"/>
      <c r="AC2" s="142"/>
    </row>
    <row r="3" spans="1:29" ht="12.75" customHeight="1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42"/>
      <c r="U3" s="142"/>
      <c r="V3" s="142"/>
      <c r="W3" s="142"/>
      <c r="X3" s="142"/>
      <c r="Y3" s="142"/>
      <c r="Z3" s="142"/>
      <c r="AA3" s="142"/>
      <c r="AB3" s="142"/>
      <c r="AC3" s="142"/>
    </row>
    <row r="4" spans="1:29" ht="12.75" customHeight="1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142"/>
      <c r="U4" s="142"/>
      <c r="V4" s="142"/>
      <c r="W4" s="142"/>
      <c r="X4" s="142"/>
      <c r="Y4" s="142"/>
      <c r="Z4" s="142"/>
      <c r="AA4" s="142"/>
      <c r="AB4" s="142"/>
      <c r="AC4" s="142"/>
    </row>
    <row r="5" spans="1:29" ht="92.25" customHeight="1">
      <c r="A5" s="540" t="s">
        <v>418</v>
      </c>
      <c r="B5" s="546" t="s">
        <v>278</v>
      </c>
      <c r="C5" s="537" t="s">
        <v>474</v>
      </c>
      <c r="D5" s="539"/>
      <c r="E5" s="537" t="s">
        <v>475</v>
      </c>
      <c r="F5" s="538"/>
      <c r="G5" s="539"/>
      <c r="H5" s="537" t="s">
        <v>530</v>
      </c>
      <c r="I5" s="538"/>
      <c r="J5" s="539"/>
      <c r="K5" s="537" t="s">
        <v>531</v>
      </c>
      <c r="L5" s="538"/>
      <c r="M5" s="539"/>
      <c r="N5" s="537" t="s">
        <v>532</v>
      </c>
      <c r="O5" s="538"/>
      <c r="P5" s="539"/>
      <c r="Q5" s="540" t="s">
        <v>533</v>
      </c>
      <c r="R5" s="542" t="s">
        <v>534</v>
      </c>
      <c r="S5" s="542" t="s">
        <v>535</v>
      </c>
      <c r="T5" s="142"/>
      <c r="U5" s="142"/>
      <c r="V5" s="142"/>
      <c r="W5" s="142"/>
      <c r="X5" s="142"/>
      <c r="Y5" s="142"/>
      <c r="Z5" s="142"/>
      <c r="AA5" s="142"/>
      <c r="AB5" s="142"/>
      <c r="AC5" s="142"/>
    </row>
    <row r="6" spans="1:29" ht="116.25" customHeight="1">
      <c r="A6" s="545"/>
      <c r="B6" s="547"/>
      <c r="C6" s="260" t="s">
        <v>427</v>
      </c>
      <c r="D6" s="260" t="s">
        <v>536</v>
      </c>
      <c r="E6" s="260" t="s">
        <v>537</v>
      </c>
      <c r="F6" s="260" t="s">
        <v>538</v>
      </c>
      <c r="G6" s="260" t="s">
        <v>539</v>
      </c>
      <c r="H6" s="260" t="s">
        <v>537</v>
      </c>
      <c r="I6" s="260" t="s">
        <v>538</v>
      </c>
      <c r="J6" s="260" t="s">
        <v>539</v>
      </c>
      <c r="K6" s="260" t="s">
        <v>537</v>
      </c>
      <c r="L6" s="260" t="s">
        <v>538</v>
      </c>
      <c r="M6" s="260" t="s">
        <v>539</v>
      </c>
      <c r="N6" s="260" t="s">
        <v>537</v>
      </c>
      <c r="O6" s="260" t="s">
        <v>538</v>
      </c>
      <c r="P6" s="260" t="s">
        <v>539</v>
      </c>
      <c r="Q6" s="541"/>
      <c r="R6" s="543"/>
      <c r="S6" s="543"/>
      <c r="T6" s="142"/>
      <c r="U6" s="142"/>
      <c r="V6" s="142"/>
      <c r="W6" s="142"/>
      <c r="X6" s="142"/>
      <c r="Y6" s="142"/>
      <c r="Z6" s="142"/>
      <c r="AA6" s="142"/>
      <c r="AB6" s="142"/>
      <c r="AC6" s="142"/>
    </row>
    <row r="7" spans="1:29" ht="13">
      <c r="A7" s="541"/>
      <c r="B7" s="548"/>
      <c r="C7" s="155" t="s">
        <v>540</v>
      </c>
      <c r="D7" s="155" t="s">
        <v>540</v>
      </c>
      <c r="E7" s="155" t="s">
        <v>540</v>
      </c>
      <c r="F7" s="155" t="s">
        <v>436</v>
      </c>
      <c r="G7" s="155" t="s">
        <v>436</v>
      </c>
      <c r="H7" s="155" t="s">
        <v>540</v>
      </c>
      <c r="I7" s="155" t="s">
        <v>168</v>
      </c>
      <c r="J7" s="155" t="s">
        <v>168</v>
      </c>
      <c r="K7" s="155" t="s">
        <v>540</v>
      </c>
      <c r="L7" s="155" t="s">
        <v>168</v>
      </c>
      <c r="M7" s="155" t="s">
        <v>168</v>
      </c>
      <c r="N7" s="155" t="s">
        <v>540</v>
      </c>
      <c r="O7" s="155" t="s">
        <v>168</v>
      </c>
      <c r="P7" s="155" t="s">
        <v>168</v>
      </c>
      <c r="Q7" s="155" t="s">
        <v>168</v>
      </c>
      <c r="R7" s="155" t="s">
        <v>168</v>
      </c>
      <c r="S7" s="155" t="s">
        <v>168</v>
      </c>
      <c r="T7" s="142"/>
      <c r="U7" s="142"/>
      <c r="V7" s="142"/>
      <c r="W7" s="142"/>
      <c r="X7" s="142"/>
      <c r="Y7" s="142"/>
      <c r="Z7" s="142"/>
      <c r="AA7" s="142"/>
      <c r="AB7" s="142"/>
      <c r="AC7" s="142"/>
    </row>
    <row r="8" spans="1:29" ht="10.5" customHeight="1">
      <c r="A8" s="156">
        <v>1</v>
      </c>
      <c r="B8" s="156">
        <v>2</v>
      </c>
      <c r="C8" s="156">
        <v>3</v>
      </c>
      <c r="D8" s="156">
        <v>4</v>
      </c>
      <c r="E8" s="156">
        <v>5</v>
      </c>
      <c r="F8" s="156">
        <v>6</v>
      </c>
      <c r="G8" s="156">
        <v>7</v>
      </c>
      <c r="H8" s="156">
        <v>8</v>
      </c>
      <c r="I8" s="156">
        <v>9</v>
      </c>
      <c r="J8" s="156">
        <v>10</v>
      </c>
      <c r="K8" s="156">
        <v>11</v>
      </c>
      <c r="L8" s="156">
        <v>12</v>
      </c>
      <c r="M8" s="156">
        <v>13</v>
      </c>
      <c r="N8" s="156">
        <v>14</v>
      </c>
      <c r="O8" s="156">
        <v>15</v>
      </c>
      <c r="P8" s="156">
        <v>16</v>
      </c>
      <c r="Q8" s="156">
        <v>17</v>
      </c>
      <c r="R8" s="156">
        <v>18</v>
      </c>
      <c r="S8" s="156">
        <v>19</v>
      </c>
      <c r="T8" s="142"/>
      <c r="U8" s="142"/>
      <c r="V8" s="142"/>
      <c r="W8" s="142"/>
      <c r="X8" s="142"/>
      <c r="Y8" s="142"/>
      <c r="Z8" s="142"/>
      <c r="AA8" s="142"/>
      <c r="AB8" s="142"/>
      <c r="AC8" s="142"/>
    </row>
    <row r="9" spans="1:29" ht="25.5" customHeight="1">
      <c r="A9" s="157" t="s">
        <v>469</v>
      </c>
      <c r="B9" s="158"/>
      <c r="C9" s="159">
        <v>4894.8999999999996</v>
      </c>
      <c r="D9" s="159">
        <v>2013.9</v>
      </c>
      <c r="E9" s="159">
        <v>0</v>
      </c>
      <c r="F9" s="198">
        <v>0</v>
      </c>
      <c r="G9" s="198">
        <v>0</v>
      </c>
      <c r="H9" s="159">
        <v>4894.8999999999996</v>
      </c>
      <c r="I9" s="198">
        <f>H9*34.4</f>
        <v>168384.6</v>
      </c>
      <c r="J9" s="203">
        <v>34.4</v>
      </c>
      <c r="K9" s="159">
        <v>0</v>
      </c>
      <c r="L9" s="203">
        <v>0</v>
      </c>
      <c r="M9" s="203">
        <v>0</v>
      </c>
      <c r="N9" s="159">
        <v>0</v>
      </c>
      <c r="O9" s="203">
        <v>0</v>
      </c>
      <c r="P9" s="203">
        <v>0</v>
      </c>
      <c r="Q9" s="203">
        <f>I9</f>
        <v>168384.6</v>
      </c>
      <c r="R9" s="203">
        <v>34.4</v>
      </c>
      <c r="S9" s="203">
        <v>25.8</v>
      </c>
      <c r="T9" s="142"/>
      <c r="U9" s="142"/>
      <c r="V9" s="142"/>
      <c r="W9" s="142"/>
      <c r="X9" s="142"/>
      <c r="Y9" s="142"/>
      <c r="Z9" s="142"/>
      <c r="AA9" s="142"/>
      <c r="AB9" s="142"/>
      <c r="AC9" s="142"/>
    </row>
    <row r="10" spans="1:29" ht="25.5" customHeight="1">
      <c r="A10" s="160">
        <v>1</v>
      </c>
      <c r="B10" s="161" t="s">
        <v>593</v>
      </c>
      <c r="C10" s="162">
        <v>86.4</v>
      </c>
      <c r="D10" s="162">
        <v>43.4</v>
      </c>
      <c r="E10" s="162">
        <v>0</v>
      </c>
      <c r="F10" s="199">
        <v>0</v>
      </c>
      <c r="G10" s="199">
        <v>0</v>
      </c>
      <c r="H10" s="163">
        <v>86.4</v>
      </c>
      <c r="I10" s="199">
        <f t="shared" ref="I10:I36" si="0">H10*34.4</f>
        <v>2972.2</v>
      </c>
      <c r="J10" s="204">
        <v>34.4</v>
      </c>
      <c r="K10" s="162">
        <v>0</v>
      </c>
      <c r="L10" s="204">
        <v>0</v>
      </c>
      <c r="M10" s="204">
        <v>0</v>
      </c>
      <c r="N10" s="162">
        <v>0</v>
      </c>
      <c r="O10" s="204">
        <v>0</v>
      </c>
      <c r="P10" s="204">
        <v>0</v>
      </c>
      <c r="Q10" s="204">
        <f t="shared" ref="Q10:Q36" si="1">I10</f>
        <v>2972.2</v>
      </c>
      <c r="R10" s="204">
        <v>34.4</v>
      </c>
      <c r="S10" s="204">
        <v>25.8</v>
      </c>
      <c r="T10" s="142"/>
      <c r="U10" s="142"/>
      <c r="V10" s="142"/>
      <c r="W10" s="142"/>
      <c r="X10" s="142"/>
      <c r="Y10" s="142"/>
      <c r="Z10" s="142"/>
      <c r="AA10" s="142"/>
      <c r="AB10" s="142"/>
      <c r="AC10" s="142"/>
    </row>
    <row r="11" spans="1:29" ht="25.5" customHeight="1">
      <c r="A11" s="160">
        <v>2</v>
      </c>
      <c r="B11" s="161" t="s">
        <v>485</v>
      </c>
      <c r="C11" s="162">
        <v>106.1</v>
      </c>
      <c r="D11" s="162">
        <v>27.6</v>
      </c>
      <c r="E11" s="162">
        <v>0</v>
      </c>
      <c r="F11" s="199">
        <v>0</v>
      </c>
      <c r="G11" s="199">
        <v>0</v>
      </c>
      <c r="H11" s="163">
        <v>106.1</v>
      </c>
      <c r="I11" s="199">
        <f t="shared" si="0"/>
        <v>3649.8</v>
      </c>
      <c r="J11" s="204">
        <v>34.4</v>
      </c>
      <c r="K11" s="162">
        <v>0</v>
      </c>
      <c r="L11" s="204">
        <v>0</v>
      </c>
      <c r="M11" s="204">
        <v>0</v>
      </c>
      <c r="N11" s="162">
        <v>0</v>
      </c>
      <c r="O11" s="204">
        <v>0</v>
      </c>
      <c r="P11" s="204">
        <v>0</v>
      </c>
      <c r="Q11" s="204">
        <f t="shared" si="1"/>
        <v>3649.8</v>
      </c>
      <c r="R11" s="204">
        <v>34.4</v>
      </c>
      <c r="S11" s="204">
        <v>25.8</v>
      </c>
      <c r="T11" s="142"/>
      <c r="U11" s="142"/>
      <c r="V11" s="142"/>
      <c r="W11" s="142"/>
      <c r="X11" s="142"/>
      <c r="Y11" s="142"/>
      <c r="Z11" s="142"/>
      <c r="AA11" s="142"/>
      <c r="AB11" s="142"/>
      <c r="AC11" s="142"/>
    </row>
    <row r="12" spans="1:29" ht="25.5" customHeight="1">
      <c r="A12" s="160">
        <v>3</v>
      </c>
      <c r="B12" s="161" t="s">
        <v>578</v>
      </c>
      <c r="C12" s="162">
        <v>252.2</v>
      </c>
      <c r="D12" s="162">
        <v>114.6</v>
      </c>
      <c r="E12" s="162">
        <v>0</v>
      </c>
      <c r="F12" s="199">
        <v>0</v>
      </c>
      <c r="G12" s="199">
        <v>0</v>
      </c>
      <c r="H12" s="163">
        <v>252.2</v>
      </c>
      <c r="I12" s="199">
        <f t="shared" si="0"/>
        <v>8675.7000000000007</v>
      </c>
      <c r="J12" s="204">
        <v>34.4</v>
      </c>
      <c r="K12" s="162">
        <v>0</v>
      </c>
      <c r="L12" s="204">
        <v>0</v>
      </c>
      <c r="M12" s="204">
        <v>0</v>
      </c>
      <c r="N12" s="162">
        <v>0</v>
      </c>
      <c r="O12" s="204">
        <v>0</v>
      </c>
      <c r="P12" s="204">
        <v>0</v>
      </c>
      <c r="Q12" s="204">
        <f t="shared" si="1"/>
        <v>8675.7000000000007</v>
      </c>
      <c r="R12" s="204">
        <v>34.4</v>
      </c>
      <c r="S12" s="204">
        <v>25.8</v>
      </c>
      <c r="T12" s="142"/>
      <c r="U12" s="142"/>
      <c r="V12" s="142"/>
      <c r="W12" s="142"/>
      <c r="X12" s="142"/>
      <c r="Y12" s="142"/>
      <c r="Z12" s="142"/>
      <c r="AA12" s="142"/>
      <c r="AB12" s="142"/>
      <c r="AC12" s="142"/>
    </row>
    <row r="13" spans="1:29" ht="25.5" customHeight="1">
      <c r="A13" s="160">
        <v>4</v>
      </c>
      <c r="B13" s="161" t="s">
        <v>579</v>
      </c>
      <c r="C13" s="162">
        <v>210.1</v>
      </c>
      <c r="D13" s="162">
        <v>43.7</v>
      </c>
      <c r="E13" s="162">
        <v>0</v>
      </c>
      <c r="F13" s="199">
        <v>0</v>
      </c>
      <c r="G13" s="199">
        <v>0</v>
      </c>
      <c r="H13" s="163">
        <v>210.1</v>
      </c>
      <c r="I13" s="199">
        <f t="shared" si="0"/>
        <v>7227.4</v>
      </c>
      <c r="J13" s="204">
        <v>34.4</v>
      </c>
      <c r="K13" s="162">
        <v>0</v>
      </c>
      <c r="L13" s="204">
        <v>0</v>
      </c>
      <c r="M13" s="204">
        <v>0</v>
      </c>
      <c r="N13" s="162">
        <v>0</v>
      </c>
      <c r="O13" s="204">
        <v>0</v>
      </c>
      <c r="P13" s="204">
        <v>0</v>
      </c>
      <c r="Q13" s="204">
        <f t="shared" si="1"/>
        <v>7227.4</v>
      </c>
      <c r="R13" s="204">
        <v>34.4</v>
      </c>
      <c r="S13" s="204">
        <v>25.8</v>
      </c>
      <c r="T13" s="142"/>
      <c r="U13" s="142"/>
      <c r="V13" s="142"/>
      <c r="W13" s="142"/>
      <c r="X13" s="142"/>
      <c r="Y13" s="142"/>
      <c r="Z13" s="142"/>
      <c r="AA13" s="142"/>
      <c r="AB13" s="142"/>
      <c r="AC13" s="142"/>
    </row>
    <row r="14" spans="1:29" ht="25.5" customHeight="1">
      <c r="A14" s="160">
        <v>5</v>
      </c>
      <c r="B14" s="161" t="s">
        <v>580</v>
      </c>
      <c r="C14" s="162">
        <v>214.5</v>
      </c>
      <c r="D14" s="162">
        <v>0</v>
      </c>
      <c r="E14" s="162">
        <v>0</v>
      </c>
      <c r="F14" s="199">
        <v>0</v>
      </c>
      <c r="G14" s="199">
        <v>0</v>
      </c>
      <c r="H14" s="163">
        <v>214.5</v>
      </c>
      <c r="I14" s="199">
        <f t="shared" si="0"/>
        <v>7378.8</v>
      </c>
      <c r="J14" s="204">
        <v>34.4</v>
      </c>
      <c r="K14" s="162">
        <v>0</v>
      </c>
      <c r="L14" s="204">
        <v>0</v>
      </c>
      <c r="M14" s="204">
        <v>0</v>
      </c>
      <c r="N14" s="162">
        <v>0</v>
      </c>
      <c r="O14" s="204">
        <v>0</v>
      </c>
      <c r="P14" s="204">
        <v>0</v>
      </c>
      <c r="Q14" s="204">
        <f t="shared" si="1"/>
        <v>7378.8</v>
      </c>
      <c r="R14" s="204">
        <v>34.4</v>
      </c>
      <c r="S14" s="204">
        <v>25.8</v>
      </c>
      <c r="T14" s="142"/>
      <c r="U14" s="142"/>
      <c r="V14" s="142"/>
      <c r="W14" s="142"/>
      <c r="X14" s="142"/>
      <c r="Y14" s="142"/>
      <c r="Z14" s="142"/>
      <c r="AA14" s="142"/>
      <c r="AB14" s="142"/>
      <c r="AC14" s="142"/>
    </row>
    <row r="15" spans="1:29" ht="25.5" customHeight="1">
      <c r="A15" s="160">
        <v>6</v>
      </c>
      <c r="B15" s="161" t="s">
        <v>581</v>
      </c>
      <c r="C15" s="162">
        <v>31.4</v>
      </c>
      <c r="D15" s="162">
        <v>31.4</v>
      </c>
      <c r="E15" s="162">
        <v>0</v>
      </c>
      <c r="F15" s="199">
        <v>0</v>
      </c>
      <c r="G15" s="199">
        <v>0</v>
      </c>
      <c r="H15" s="163">
        <v>31.4</v>
      </c>
      <c r="I15" s="199">
        <f t="shared" si="0"/>
        <v>1080.2</v>
      </c>
      <c r="J15" s="204">
        <v>34.4</v>
      </c>
      <c r="K15" s="162">
        <v>0</v>
      </c>
      <c r="L15" s="204">
        <v>0</v>
      </c>
      <c r="M15" s="204">
        <v>0</v>
      </c>
      <c r="N15" s="162">
        <v>0</v>
      </c>
      <c r="O15" s="204">
        <v>0</v>
      </c>
      <c r="P15" s="204">
        <v>0</v>
      </c>
      <c r="Q15" s="204">
        <f t="shared" si="1"/>
        <v>1080.2</v>
      </c>
      <c r="R15" s="204">
        <v>34.4</v>
      </c>
      <c r="S15" s="204">
        <v>25.8</v>
      </c>
      <c r="T15" s="142"/>
      <c r="U15" s="142"/>
      <c r="V15" s="142"/>
      <c r="W15" s="142"/>
      <c r="X15" s="142"/>
      <c r="Y15" s="142"/>
      <c r="Z15" s="142"/>
      <c r="AA15" s="142"/>
      <c r="AB15" s="142"/>
      <c r="AC15" s="142"/>
    </row>
    <row r="16" spans="1:29" ht="25.5" customHeight="1">
      <c r="A16" s="160">
        <v>7</v>
      </c>
      <c r="B16" s="161" t="s">
        <v>582</v>
      </c>
      <c r="C16" s="162">
        <v>89.8</v>
      </c>
      <c r="D16" s="162">
        <v>89.8</v>
      </c>
      <c r="E16" s="162">
        <v>0</v>
      </c>
      <c r="F16" s="199">
        <v>0</v>
      </c>
      <c r="G16" s="199">
        <v>0</v>
      </c>
      <c r="H16" s="163">
        <v>89.8</v>
      </c>
      <c r="I16" s="199">
        <f t="shared" si="0"/>
        <v>3089.1</v>
      </c>
      <c r="J16" s="204">
        <v>34.4</v>
      </c>
      <c r="K16" s="162">
        <v>0</v>
      </c>
      <c r="L16" s="204">
        <v>0</v>
      </c>
      <c r="M16" s="204">
        <v>0</v>
      </c>
      <c r="N16" s="162">
        <v>0</v>
      </c>
      <c r="O16" s="204">
        <v>0</v>
      </c>
      <c r="P16" s="204">
        <v>0</v>
      </c>
      <c r="Q16" s="204">
        <f t="shared" si="1"/>
        <v>3089.1</v>
      </c>
      <c r="R16" s="204">
        <v>34.4</v>
      </c>
      <c r="S16" s="204">
        <v>25.8</v>
      </c>
      <c r="T16" s="142"/>
      <c r="U16" s="142"/>
      <c r="V16" s="142"/>
      <c r="W16" s="142"/>
      <c r="X16" s="142"/>
      <c r="Y16" s="142"/>
      <c r="Z16" s="142"/>
      <c r="AA16" s="142"/>
      <c r="AB16" s="142"/>
      <c r="AC16" s="142"/>
    </row>
    <row r="17" spans="1:29" ht="25.5" customHeight="1">
      <c r="A17" s="160">
        <v>8</v>
      </c>
      <c r="B17" s="161" t="s">
        <v>486</v>
      </c>
      <c r="C17" s="162">
        <v>25.6</v>
      </c>
      <c r="D17" s="162">
        <v>0</v>
      </c>
      <c r="E17" s="162">
        <v>0</v>
      </c>
      <c r="F17" s="199">
        <v>0</v>
      </c>
      <c r="G17" s="199">
        <v>0</v>
      </c>
      <c r="H17" s="163">
        <v>25.6</v>
      </c>
      <c r="I17" s="199">
        <f t="shared" si="0"/>
        <v>880.6</v>
      </c>
      <c r="J17" s="204">
        <v>34.4</v>
      </c>
      <c r="K17" s="162">
        <v>0</v>
      </c>
      <c r="L17" s="204">
        <v>0</v>
      </c>
      <c r="M17" s="204">
        <v>0</v>
      </c>
      <c r="N17" s="162">
        <v>0</v>
      </c>
      <c r="O17" s="204">
        <v>0</v>
      </c>
      <c r="P17" s="204">
        <v>0</v>
      </c>
      <c r="Q17" s="204">
        <f t="shared" si="1"/>
        <v>880.6</v>
      </c>
      <c r="R17" s="204">
        <v>34.4</v>
      </c>
      <c r="S17" s="204">
        <v>25.8</v>
      </c>
      <c r="T17" s="142"/>
      <c r="U17" s="142"/>
      <c r="V17" s="142"/>
      <c r="W17" s="142"/>
      <c r="X17" s="142"/>
      <c r="Y17" s="142"/>
      <c r="Z17" s="142"/>
      <c r="AA17" s="142"/>
      <c r="AB17" s="142"/>
      <c r="AC17" s="142"/>
    </row>
    <row r="18" spans="1:29" ht="25.5" customHeight="1">
      <c r="A18" s="160">
        <v>9</v>
      </c>
      <c r="B18" s="161" t="s">
        <v>487</v>
      </c>
      <c r="C18" s="162">
        <v>164.1</v>
      </c>
      <c r="D18" s="162">
        <v>111.6</v>
      </c>
      <c r="E18" s="162">
        <v>0</v>
      </c>
      <c r="F18" s="199">
        <v>0</v>
      </c>
      <c r="G18" s="199">
        <v>0</v>
      </c>
      <c r="H18" s="163">
        <v>164.1</v>
      </c>
      <c r="I18" s="199">
        <f t="shared" si="0"/>
        <v>5645</v>
      </c>
      <c r="J18" s="204">
        <v>34.4</v>
      </c>
      <c r="K18" s="162">
        <v>0</v>
      </c>
      <c r="L18" s="204">
        <v>0</v>
      </c>
      <c r="M18" s="204">
        <v>0</v>
      </c>
      <c r="N18" s="162">
        <v>0</v>
      </c>
      <c r="O18" s="204">
        <v>0</v>
      </c>
      <c r="P18" s="204">
        <v>0</v>
      </c>
      <c r="Q18" s="204">
        <f t="shared" si="1"/>
        <v>5645</v>
      </c>
      <c r="R18" s="204">
        <v>34.4</v>
      </c>
      <c r="S18" s="204">
        <v>25.8</v>
      </c>
      <c r="T18" s="142"/>
      <c r="U18" s="142"/>
      <c r="V18" s="142"/>
      <c r="W18" s="142"/>
      <c r="X18" s="142"/>
      <c r="Y18" s="142"/>
      <c r="Z18" s="142"/>
      <c r="AA18" s="142"/>
      <c r="AB18" s="142"/>
      <c r="AC18" s="142"/>
    </row>
    <row r="19" spans="1:29" ht="25.5" customHeight="1">
      <c r="A19" s="160">
        <v>10</v>
      </c>
      <c r="B19" s="161" t="s">
        <v>488</v>
      </c>
      <c r="C19" s="162">
        <v>229.5</v>
      </c>
      <c r="D19" s="162">
        <v>43.5</v>
      </c>
      <c r="E19" s="162">
        <v>0</v>
      </c>
      <c r="F19" s="199">
        <v>0</v>
      </c>
      <c r="G19" s="199">
        <v>0</v>
      </c>
      <c r="H19" s="163">
        <v>229.5</v>
      </c>
      <c r="I19" s="199">
        <f t="shared" si="0"/>
        <v>7894.8</v>
      </c>
      <c r="J19" s="204">
        <v>34.4</v>
      </c>
      <c r="K19" s="162">
        <v>0</v>
      </c>
      <c r="L19" s="204">
        <v>0</v>
      </c>
      <c r="M19" s="204">
        <v>0</v>
      </c>
      <c r="N19" s="162">
        <v>0</v>
      </c>
      <c r="O19" s="204">
        <v>0</v>
      </c>
      <c r="P19" s="204">
        <v>0</v>
      </c>
      <c r="Q19" s="204">
        <f t="shared" si="1"/>
        <v>7894.8</v>
      </c>
      <c r="R19" s="204">
        <v>34.4</v>
      </c>
      <c r="S19" s="204">
        <v>25.8</v>
      </c>
      <c r="T19" s="142"/>
      <c r="U19" s="142"/>
      <c r="V19" s="142"/>
      <c r="W19" s="142"/>
      <c r="X19" s="142"/>
      <c r="Y19" s="142"/>
      <c r="Z19" s="142"/>
      <c r="AA19" s="142"/>
      <c r="AB19" s="142"/>
      <c r="AC19" s="142"/>
    </row>
    <row r="20" spans="1:29" ht="25.5" customHeight="1">
      <c r="A20" s="160">
        <v>11</v>
      </c>
      <c r="B20" s="161" t="s">
        <v>489</v>
      </c>
      <c r="C20" s="162">
        <v>82.4</v>
      </c>
      <c r="D20" s="162">
        <v>53.6</v>
      </c>
      <c r="E20" s="162">
        <v>0</v>
      </c>
      <c r="F20" s="199">
        <v>0</v>
      </c>
      <c r="G20" s="199">
        <v>0</v>
      </c>
      <c r="H20" s="163">
        <v>82.4</v>
      </c>
      <c r="I20" s="199">
        <f t="shared" si="0"/>
        <v>2834.6</v>
      </c>
      <c r="J20" s="204">
        <v>34.4</v>
      </c>
      <c r="K20" s="162">
        <v>0</v>
      </c>
      <c r="L20" s="204">
        <v>0</v>
      </c>
      <c r="M20" s="204">
        <v>0</v>
      </c>
      <c r="N20" s="162">
        <v>0</v>
      </c>
      <c r="O20" s="204">
        <v>0</v>
      </c>
      <c r="P20" s="204">
        <v>0</v>
      </c>
      <c r="Q20" s="204">
        <f t="shared" si="1"/>
        <v>2834.6</v>
      </c>
      <c r="R20" s="204">
        <v>34.4</v>
      </c>
      <c r="S20" s="204">
        <v>25.8</v>
      </c>
      <c r="T20" s="142"/>
      <c r="U20" s="142"/>
      <c r="V20" s="142"/>
      <c r="W20" s="142"/>
      <c r="X20" s="142"/>
      <c r="Y20" s="142"/>
      <c r="Z20" s="142"/>
      <c r="AA20" s="142"/>
      <c r="AB20" s="142"/>
      <c r="AC20" s="142"/>
    </row>
    <row r="21" spans="1:29" ht="25.5" customHeight="1">
      <c r="A21" s="160">
        <v>12</v>
      </c>
      <c r="B21" s="161" t="s">
        <v>490</v>
      </c>
      <c r="C21" s="162">
        <v>143.4</v>
      </c>
      <c r="D21" s="162">
        <v>112.9</v>
      </c>
      <c r="E21" s="162">
        <v>0</v>
      </c>
      <c r="F21" s="199">
        <v>0</v>
      </c>
      <c r="G21" s="199">
        <v>0</v>
      </c>
      <c r="H21" s="163">
        <v>143.4</v>
      </c>
      <c r="I21" s="199">
        <f t="shared" si="0"/>
        <v>4933</v>
      </c>
      <c r="J21" s="204">
        <v>34.4</v>
      </c>
      <c r="K21" s="162">
        <v>0</v>
      </c>
      <c r="L21" s="204">
        <v>0</v>
      </c>
      <c r="M21" s="204">
        <v>0</v>
      </c>
      <c r="N21" s="162">
        <v>0</v>
      </c>
      <c r="O21" s="204">
        <v>0</v>
      </c>
      <c r="P21" s="204">
        <v>0</v>
      </c>
      <c r="Q21" s="204">
        <f t="shared" si="1"/>
        <v>4933</v>
      </c>
      <c r="R21" s="204">
        <v>34.4</v>
      </c>
      <c r="S21" s="204">
        <v>25.8</v>
      </c>
      <c r="T21" s="142"/>
      <c r="U21" s="142"/>
      <c r="V21" s="142"/>
      <c r="W21" s="142"/>
      <c r="X21" s="142"/>
      <c r="Y21" s="142"/>
      <c r="Z21" s="142"/>
      <c r="AA21" s="142"/>
      <c r="AB21" s="142"/>
      <c r="AC21" s="142"/>
    </row>
    <row r="22" spans="1:29" ht="25.5" customHeight="1">
      <c r="A22" s="160">
        <v>13</v>
      </c>
      <c r="B22" s="161" t="s">
        <v>491</v>
      </c>
      <c r="C22" s="162">
        <v>59.6</v>
      </c>
      <c r="D22" s="162">
        <v>59.6</v>
      </c>
      <c r="E22" s="162">
        <v>0</v>
      </c>
      <c r="F22" s="199">
        <v>0</v>
      </c>
      <c r="G22" s="199">
        <v>0</v>
      </c>
      <c r="H22" s="163">
        <v>59.6</v>
      </c>
      <c r="I22" s="199">
        <f t="shared" si="0"/>
        <v>2050.1999999999998</v>
      </c>
      <c r="J22" s="204">
        <v>34.4</v>
      </c>
      <c r="K22" s="162">
        <v>0</v>
      </c>
      <c r="L22" s="204">
        <v>0</v>
      </c>
      <c r="M22" s="204">
        <v>0</v>
      </c>
      <c r="N22" s="162">
        <v>0</v>
      </c>
      <c r="O22" s="204">
        <v>0</v>
      </c>
      <c r="P22" s="204">
        <v>0</v>
      </c>
      <c r="Q22" s="204">
        <f t="shared" si="1"/>
        <v>2050.1999999999998</v>
      </c>
      <c r="R22" s="204">
        <v>34.4</v>
      </c>
      <c r="S22" s="204">
        <v>25.8</v>
      </c>
      <c r="T22" s="142"/>
      <c r="U22" s="142"/>
      <c r="V22" s="142"/>
      <c r="W22" s="142"/>
      <c r="X22" s="142"/>
      <c r="Y22" s="142"/>
      <c r="Z22" s="142"/>
      <c r="AA22" s="142"/>
      <c r="AB22" s="142"/>
      <c r="AC22" s="142"/>
    </row>
    <row r="23" spans="1:29" ht="25.5" customHeight="1">
      <c r="A23" s="160">
        <v>14</v>
      </c>
      <c r="B23" s="161" t="s">
        <v>492</v>
      </c>
      <c r="C23" s="162">
        <v>130.30000000000001</v>
      </c>
      <c r="D23" s="162">
        <v>43.9</v>
      </c>
      <c r="E23" s="162">
        <v>0</v>
      </c>
      <c r="F23" s="199">
        <v>0</v>
      </c>
      <c r="G23" s="199">
        <v>0</v>
      </c>
      <c r="H23" s="163">
        <v>130.30000000000001</v>
      </c>
      <c r="I23" s="199">
        <f t="shared" si="0"/>
        <v>4482.3</v>
      </c>
      <c r="J23" s="204">
        <v>34.4</v>
      </c>
      <c r="K23" s="162">
        <v>0</v>
      </c>
      <c r="L23" s="204">
        <v>0</v>
      </c>
      <c r="M23" s="204">
        <v>0</v>
      </c>
      <c r="N23" s="162">
        <v>0</v>
      </c>
      <c r="O23" s="204">
        <v>0</v>
      </c>
      <c r="P23" s="204">
        <v>0</v>
      </c>
      <c r="Q23" s="204">
        <f t="shared" si="1"/>
        <v>4482.3</v>
      </c>
      <c r="R23" s="204">
        <v>34.4</v>
      </c>
      <c r="S23" s="204">
        <v>25.8</v>
      </c>
      <c r="T23" s="142"/>
      <c r="U23" s="142"/>
      <c r="V23" s="142"/>
      <c r="W23" s="142"/>
      <c r="X23" s="142"/>
      <c r="Y23" s="142"/>
      <c r="Z23" s="142"/>
      <c r="AA23" s="142"/>
      <c r="AB23" s="142"/>
      <c r="AC23" s="142"/>
    </row>
    <row r="24" spans="1:29" ht="25.5" customHeight="1">
      <c r="A24" s="160">
        <v>15</v>
      </c>
      <c r="B24" s="161" t="s">
        <v>493</v>
      </c>
      <c r="C24" s="162">
        <v>125.4</v>
      </c>
      <c r="D24" s="162">
        <v>41.6</v>
      </c>
      <c r="E24" s="162">
        <v>0</v>
      </c>
      <c r="F24" s="199">
        <v>0</v>
      </c>
      <c r="G24" s="199">
        <v>0</v>
      </c>
      <c r="H24" s="163">
        <v>125.4</v>
      </c>
      <c r="I24" s="199">
        <f t="shared" si="0"/>
        <v>4313.8</v>
      </c>
      <c r="J24" s="204">
        <v>34.4</v>
      </c>
      <c r="K24" s="162">
        <v>0</v>
      </c>
      <c r="L24" s="204">
        <v>0</v>
      </c>
      <c r="M24" s="204">
        <v>0</v>
      </c>
      <c r="N24" s="162">
        <v>0</v>
      </c>
      <c r="O24" s="204">
        <v>0</v>
      </c>
      <c r="P24" s="204">
        <v>0</v>
      </c>
      <c r="Q24" s="204">
        <f t="shared" si="1"/>
        <v>4313.8</v>
      </c>
      <c r="R24" s="204">
        <v>34.4</v>
      </c>
      <c r="S24" s="204">
        <v>25.8</v>
      </c>
      <c r="T24" s="142"/>
      <c r="U24" s="142"/>
      <c r="V24" s="142"/>
      <c r="W24" s="142"/>
      <c r="X24" s="142"/>
      <c r="Y24" s="142"/>
      <c r="Z24" s="142"/>
      <c r="AA24" s="142"/>
      <c r="AB24" s="142"/>
      <c r="AC24" s="142"/>
    </row>
    <row r="25" spans="1:29" ht="25.5" customHeight="1">
      <c r="A25" s="160">
        <v>16</v>
      </c>
      <c r="B25" s="161" t="s">
        <v>494</v>
      </c>
      <c r="C25" s="162">
        <v>151.19999999999999</v>
      </c>
      <c r="D25" s="162">
        <v>74.8</v>
      </c>
      <c r="E25" s="162">
        <v>0</v>
      </c>
      <c r="F25" s="199">
        <v>0</v>
      </c>
      <c r="G25" s="199">
        <v>0</v>
      </c>
      <c r="H25" s="163">
        <v>151.19999999999999</v>
      </c>
      <c r="I25" s="199">
        <f t="shared" si="0"/>
        <v>5201.3</v>
      </c>
      <c r="J25" s="204">
        <v>34.4</v>
      </c>
      <c r="K25" s="162">
        <v>0</v>
      </c>
      <c r="L25" s="204">
        <v>0</v>
      </c>
      <c r="M25" s="204">
        <v>0</v>
      </c>
      <c r="N25" s="162">
        <v>0</v>
      </c>
      <c r="O25" s="204">
        <v>0</v>
      </c>
      <c r="P25" s="204">
        <v>0</v>
      </c>
      <c r="Q25" s="204">
        <f t="shared" si="1"/>
        <v>5201.3</v>
      </c>
      <c r="R25" s="204">
        <v>34.4</v>
      </c>
      <c r="S25" s="204">
        <v>25.8</v>
      </c>
      <c r="T25" s="142"/>
      <c r="U25" s="142"/>
      <c r="V25" s="142"/>
      <c r="W25" s="142"/>
      <c r="X25" s="142"/>
      <c r="Y25" s="142"/>
      <c r="Z25" s="142"/>
      <c r="AA25" s="142"/>
      <c r="AB25" s="142"/>
      <c r="AC25" s="142"/>
    </row>
    <row r="26" spans="1:29" ht="25.5" customHeight="1">
      <c r="A26" s="160">
        <v>17</v>
      </c>
      <c r="B26" s="161" t="s">
        <v>495</v>
      </c>
      <c r="C26" s="162">
        <v>166.2</v>
      </c>
      <c r="D26" s="162">
        <v>166.2</v>
      </c>
      <c r="E26" s="162">
        <v>0</v>
      </c>
      <c r="F26" s="199">
        <v>0</v>
      </c>
      <c r="G26" s="199">
        <v>0</v>
      </c>
      <c r="H26" s="163">
        <v>166.2</v>
      </c>
      <c r="I26" s="199">
        <f t="shared" si="0"/>
        <v>5717.3</v>
      </c>
      <c r="J26" s="204">
        <v>34.4</v>
      </c>
      <c r="K26" s="159">
        <v>0</v>
      </c>
      <c r="L26" s="203">
        <v>0</v>
      </c>
      <c r="M26" s="203">
        <v>0</v>
      </c>
      <c r="N26" s="159">
        <v>0</v>
      </c>
      <c r="O26" s="203">
        <v>0</v>
      </c>
      <c r="P26" s="203">
        <v>0</v>
      </c>
      <c r="Q26" s="204">
        <f t="shared" si="1"/>
        <v>5717.3</v>
      </c>
      <c r="R26" s="204">
        <v>34.4</v>
      </c>
      <c r="S26" s="204">
        <v>25.8</v>
      </c>
      <c r="T26" s="142"/>
      <c r="U26" s="142"/>
      <c r="V26" s="142"/>
      <c r="W26" s="142"/>
      <c r="X26" s="142"/>
      <c r="Y26" s="142"/>
      <c r="Z26" s="142"/>
      <c r="AA26" s="142"/>
      <c r="AB26" s="142"/>
      <c r="AC26" s="142"/>
    </row>
    <row r="27" spans="1:29" ht="25.5" customHeight="1">
      <c r="A27" s="160">
        <v>18</v>
      </c>
      <c r="B27" s="161" t="s">
        <v>496</v>
      </c>
      <c r="C27" s="162">
        <v>160.19999999999999</v>
      </c>
      <c r="D27" s="162">
        <v>53.5</v>
      </c>
      <c r="E27" s="162">
        <v>0</v>
      </c>
      <c r="F27" s="199">
        <v>0</v>
      </c>
      <c r="G27" s="199">
        <v>0</v>
      </c>
      <c r="H27" s="163">
        <v>160.19999999999999</v>
      </c>
      <c r="I27" s="199">
        <f t="shared" si="0"/>
        <v>5510.9</v>
      </c>
      <c r="J27" s="204">
        <v>34.4</v>
      </c>
      <c r="K27" s="162">
        <v>0</v>
      </c>
      <c r="L27" s="204">
        <v>0</v>
      </c>
      <c r="M27" s="204">
        <v>0</v>
      </c>
      <c r="N27" s="162">
        <v>0</v>
      </c>
      <c r="O27" s="204">
        <v>0</v>
      </c>
      <c r="P27" s="204">
        <v>0</v>
      </c>
      <c r="Q27" s="204">
        <f t="shared" si="1"/>
        <v>5510.9</v>
      </c>
      <c r="R27" s="204">
        <v>34.4</v>
      </c>
      <c r="S27" s="204">
        <v>25.8</v>
      </c>
      <c r="T27" s="142"/>
      <c r="U27" s="142"/>
      <c r="V27" s="142"/>
      <c r="W27" s="142"/>
      <c r="X27" s="142"/>
      <c r="Y27" s="142"/>
      <c r="Z27" s="142"/>
      <c r="AA27" s="142"/>
      <c r="AB27" s="142"/>
      <c r="AC27" s="142"/>
    </row>
    <row r="28" spans="1:29" ht="25.5" customHeight="1">
      <c r="A28" s="160">
        <v>19</v>
      </c>
      <c r="B28" s="161" t="s">
        <v>497</v>
      </c>
      <c r="C28" s="162">
        <v>107.2</v>
      </c>
      <c r="D28" s="162">
        <v>53.6</v>
      </c>
      <c r="E28" s="162">
        <v>0</v>
      </c>
      <c r="F28" s="199">
        <v>0</v>
      </c>
      <c r="G28" s="199">
        <v>0</v>
      </c>
      <c r="H28" s="163">
        <v>107.2</v>
      </c>
      <c r="I28" s="199">
        <f t="shared" si="0"/>
        <v>3687.7</v>
      </c>
      <c r="J28" s="204">
        <v>34.4</v>
      </c>
      <c r="K28" s="162">
        <v>0</v>
      </c>
      <c r="L28" s="204">
        <v>0</v>
      </c>
      <c r="M28" s="204">
        <v>0</v>
      </c>
      <c r="N28" s="162">
        <v>0</v>
      </c>
      <c r="O28" s="204">
        <v>0</v>
      </c>
      <c r="P28" s="204">
        <v>0</v>
      </c>
      <c r="Q28" s="204">
        <f t="shared" si="1"/>
        <v>3687.7</v>
      </c>
      <c r="R28" s="204">
        <v>34.4</v>
      </c>
      <c r="S28" s="204">
        <v>25.8</v>
      </c>
      <c r="T28" s="142"/>
      <c r="U28" s="142"/>
      <c r="V28" s="142"/>
      <c r="W28" s="142"/>
      <c r="X28" s="142"/>
      <c r="Y28" s="142"/>
      <c r="Z28" s="142"/>
      <c r="AA28" s="142"/>
      <c r="AB28" s="142"/>
      <c r="AC28" s="142"/>
    </row>
    <row r="29" spans="1:29" ht="25.5" customHeight="1">
      <c r="A29" s="160">
        <v>20</v>
      </c>
      <c r="B29" s="161" t="s">
        <v>498</v>
      </c>
      <c r="C29" s="162">
        <v>256.10000000000002</v>
      </c>
      <c r="D29" s="162">
        <v>119.5</v>
      </c>
      <c r="E29" s="162">
        <v>0</v>
      </c>
      <c r="F29" s="199">
        <v>0</v>
      </c>
      <c r="G29" s="199">
        <v>0</v>
      </c>
      <c r="H29" s="163">
        <v>256.10000000000002</v>
      </c>
      <c r="I29" s="199">
        <f t="shared" si="0"/>
        <v>8809.7999999999993</v>
      </c>
      <c r="J29" s="204">
        <v>34.4</v>
      </c>
      <c r="K29" s="162">
        <v>0</v>
      </c>
      <c r="L29" s="204">
        <v>0</v>
      </c>
      <c r="M29" s="204">
        <v>0</v>
      </c>
      <c r="N29" s="162">
        <v>0</v>
      </c>
      <c r="O29" s="204">
        <v>0</v>
      </c>
      <c r="P29" s="204">
        <v>0</v>
      </c>
      <c r="Q29" s="204">
        <f t="shared" si="1"/>
        <v>8809.7999999999993</v>
      </c>
      <c r="R29" s="204">
        <v>34.4</v>
      </c>
      <c r="S29" s="204">
        <v>25.8</v>
      </c>
      <c r="T29" s="142"/>
      <c r="U29" s="142"/>
      <c r="V29" s="142"/>
      <c r="W29" s="142"/>
      <c r="X29" s="142"/>
      <c r="Y29" s="142"/>
      <c r="Z29" s="142"/>
      <c r="AA29" s="142"/>
      <c r="AB29" s="142"/>
      <c r="AC29" s="142"/>
    </row>
    <row r="30" spans="1:29" ht="25.5" customHeight="1">
      <c r="A30" s="160">
        <v>21</v>
      </c>
      <c r="B30" s="161" t="s">
        <v>499</v>
      </c>
      <c r="C30" s="162">
        <v>134.5</v>
      </c>
      <c r="D30" s="162">
        <v>91.5</v>
      </c>
      <c r="E30" s="162">
        <v>0</v>
      </c>
      <c r="F30" s="199">
        <v>0</v>
      </c>
      <c r="G30" s="199">
        <v>0</v>
      </c>
      <c r="H30" s="163">
        <v>134.5</v>
      </c>
      <c r="I30" s="199">
        <f t="shared" si="0"/>
        <v>4626.8</v>
      </c>
      <c r="J30" s="204">
        <v>34.4</v>
      </c>
      <c r="K30" s="162">
        <v>0</v>
      </c>
      <c r="L30" s="204">
        <v>0</v>
      </c>
      <c r="M30" s="204">
        <v>0</v>
      </c>
      <c r="N30" s="162">
        <v>0</v>
      </c>
      <c r="O30" s="204">
        <v>0</v>
      </c>
      <c r="P30" s="204">
        <v>0</v>
      </c>
      <c r="Q30" s="204">
        <f t="shared" si="1"/>
        <v>4626.8</v>
      </c>
      <c r="R30" s="204">
        <v>34.4</v>
      </c>
      <c r="S30" s="204">
        <v>25.8</v>
      </c>
      <c r="T30" s="142"/>
      <c r="U30" s="142"/>
      <c r="V30" s="142"/>
      <c r="W30" s="142"/>
      <c r="X30" s="142"/>
      <c r="Y30" s="142"/>
      <c r="Z30" s="142"/>
      <c r="AA30" s="142"/>
      <c r="AB30" s="142"/>
      <c r="AC30" s="142"/>
    </row>
    <row r="31" spans="1:29" ht="25.5" customHeight="1">
      <c r="A31" s="160">
        <v>22</v>
      </c>
      <c r="B31" s="161" t="s">
        <v>500</v>
      </c>
      <c r="C31" s="162">
        <v>93.3</v>
      </c>
      <c r="D31" s="162">
        <v>46.8</v>
      </c>
      <c r="E31" s="162">
        <v>0</v>
      </c>
      <c r="F31" s="199">
        <v>0</v>
      </c>
      <c r="G31" s="199">
        <v>0</v>
      </c>
      <c r="H31" s="163">
        <v>93.3</v>
      </c>
      <c r="I31" s="199">
        <f t="shared" si="0"/>
        <v>3209.5</v>
      </c>
      <c r="J31" s="204">
        <v>34.4</v>
      </c>
      <c r="K31" s="162">
        <v>0</v>
      </c>
      <c r="L31" s="204">
        <v>0</v>
      </c>
      <c r="M31" s="204">
        <v>0</v>
      </c>
      <c r="N31" s="162">
        <v>0</v>
      </c>
      <c r="O31" s="204">
        <v>0</v>
      </c>
      <c r="P31" s="204">
        <v>0</v>
      </c>
      <c r="Q31" s="204">
        <f t="shared" si="1"/>
        <v>3209.5</v>
      </c>
      <c r="R31" s="204">
        <v>34.4</v>
      </c>
      <c r="S31" s="204">
        <v>25.8</v>
      </c>
      <c r="T31" s="142"/>
      <c r="U31" s="142"/>
      <c r="V31" s="142"/>
      <c r="W31" s="142"/>
      <c r="X31" s="142"/>
      <c r="Y31" s="142"/>
      <c r="Z31" s="142"/>
      <c r="AA31" s="142"/>
      <c r="AB31" s="142"/>
      <c r="AC31" s="142"/>
    </row>
    <row r="32" spans="1:29" ht="25.5" customHeight="1">
      <c r="A32" s="160">
        <v>23</v>
      </c>
      <c r="B32" s="161" t="s">
        <v>501</v>
      </c>
      <c r="C32" s="162">
        <v>112.2</v>
      </c>
      <c r="D32" s="162">
        <v>0</v>
      </c>
      <c r="E32" s="162">
        <v>0</v>
      </c>
      <c r="F32" s="199">
        <v>0</v>
      </c>
      <c r="G32" s="199">
        <v>0</v>
      </c>
      <c r="H32" s="163">
        <v>112.2</v>
      </c>
      <c r="I32" s="199">
        <f t="shared" si="0"/>
        <v>3859.7</v>
      </c>
      <c r="J32" s="204">
        <v>34.4</v>
      </c>
      <c r="K32" s="162">
        <v>0</v>
      </c>
      <c r="L32" s="204">
        <v>0</v>
      </c>
      <c r="M32" s="204">
        <v>0</v>
      </c>
      <c r="N32" s="162">
        <v>0</v>
      </c>
      <c r="O32" s="204">
        <v>0</v>
      </c>
      <c r="P32" s="204">
        <v>0</v>
      </c>
      <c r="Q32" s="204">
        <f t="shared" si="1"/>
        <v>3859.7</v>
      </c>
      <c r="R32" s="204">
        <v>34.4</v>
      </c>
      <c r="S32" s="204">
        <v>25.8</v>
      </c>
      <c r="T32" s="142"/>
      <c r="U32" s="142"/>
      <c r="V32" s="142"/>
      <c r="W32" s="142"/>
      <c r="X32" s="142"/>
      <c r="Y32" s="142"/>
      <c r="Z32" s="142"/>
      <c r="AA32" s="142"/>
      <c r="AB32" s="142"/>
      <c r="AC32" s="142"/>
    </row>
    <row r="33" spans="1:29" ht="25.5" customHeight="1">
      <c r="A33" s="160">
        <v>24</v>
      </c>
      <c r="B33" s="161" t="s">
        <v>502</v>
      </c>
      <c r="C33" s="162">
        <v>435.3</v>
      </c>
      <c r="D33" s="162">
        <v>175</v>
      </c>
      <c r="E33" s="162">
        <v>0</v>
      </c>
      <c r="F33" s="199">
        <v>0</v>
      </c>
      <c r="G33" s="199">
        <v>0</v>
      </c>
      <c r="H33" s="163">
        <v>435.3</v>
      </c>
      <c r="I33" s="199">
        <f t="shared" si="0"/>
        <v>14974.3</v>
      </c>
      <c r="J33" s="204">
        <v>34.4</v>
      </c>
      <c r="K33" s="162">
        <v>0</v>
      </c>
      <c r="L33" s="204">
        <v>0</v>
      </c>
      <c r="M33" s="204">
        <v>0</v>
      </c>
      <c r="N33" s="162">
        <v>0</v>
      </c>
      <c r="O33" s="204">
        <v>0</v>
      </c>
      <c r="P33" s="204">
        <v>0</v>
      </c>
      <c r="Q33" s="204">
        <f t="shared" si="1"/>
        <v>14974.3</v>
      </c>
      <c r="R33" s="204">
        <v>34.4</v>
      </c>
      <c r="S33" s="204">
        <v>25.8</v>
      </c>
      <c r="T33" s="142"/>
      <c r="U33" s="142"/>
      <c r="V33" s="142"/>
      <c r="W33" s="142"/>
      <c r="X33" s="142"/>
      <c r="Y33" s="142"/>
      <c r="Z33" s="142"/>
      <c r="AA33" s="142"/>
      <c r="AB33" s="142"/>
      <c r="AC33" s="142"/>
    </row>
    <row r="34" spans="1:29" ht="25.5" customHeight="1">
      <c r="A34" s="160">
        <v>25</v>
      </c>
      <c r="B34" s="161" t="s">
        <v>503</v>
      </c>
      <c r="C34" s="162">
        <v>549.5</v>
      </c>
      <c r="D34" s="162">
        <v>90.5</v>
      </c>
      <c r="E34" s="162">
        <v>0</v>
      </c>
      <c r="F34" s="199">
        <v>0</v>
      </c>
      <c r="G34" s="199">
        <v>0</v>
      </c>
      <c r="H34" s="163">
        <v>549.5</v>
      </c>
      <c r="I34" s="199">
        <f t="shared" si="0"/>
        <v>18902.8</v>
      </c>
      <c r="J34" s="204">
        <v>34.4</v>
      </c>
      <c r="K34" s="162">
        <v>0</v>
      </c>
      <c r="L34" s="204">
        <v>0</v>
      </c>
      <c r="M34" s="204">
        <v>0</v>
      </c>
      <c r="N34" s="162">
        <v>0</v>
      </c>
      <c r="O34" s="204">
        <v>0</v>
      </c>
      <c r="P34" s="204">
        <v>0</v>
      </c>
      <c r="Q34" s="204">
        <f t="shared" si="1"/>
        <v>18902.8</v>
      </c>
      <c r="R34" s="204">
        <v>34.4</v>
      </c>
      <c r="S34" s="204">
        <v>25.8</v>
      </c>
      <c r="T34" s="142"/>
      <c r="U34" s="142"/>
      <c r="V34" s="142"/>
      <c r="W34" s="142"/>
      <c r="X34" s="142"/>
      <c r="Y34" s="142"/>
      <c r="Z34" s="142"/>
      <c r="AA34" s="142"/>
      <c r="AB34" s="142"/>
      <c r="AC34" s="142"/>
    </row>
    <row r="35" spans="1:29" ht="25.5" customHeight="1">
      <c r="A35" s="160">
        <v>26</v>
      </c>
      <c r="B35" s="161" t="s">
        <v>504</v>
      </c>
      <c r="C35" s="162">
        <v>587.70000000000005</v>
      </c>
      <c r="D35" s="162">
        <v>294.8</v>
      </c>
      <c r="E35" s="162">
        <v>0</v>
      </c>
      <c r="F35" s="199">
        <v>0</v>
      </c>
      <c r="G35" s="199">
        <v>0</v>
      </c>
      <c r="H35" s="163">
        <v>587.70000000000005</v>
      </c>
      <c r="I35" s="199">
        <f t="shared" si="0"/>
        <v>20216.900000000001</v>
      </c>
      <c r="J35" s="204">
        <v>34.4</v>
      </c>
      <c r="K35" s="162">
        <v>0</v>
      </c>
      <c r="L35" s="204">
        <v>0</v>
      </c>
      <c r="M35" s="204">
        <v>0</v>
      </c>
      <c r="N35" s="162">
        <v>0</v>
      </c>
      <c r="O35" s="204">
        <v>0</v>
      </c>
      <c r="P35" s="204">
        <v>0</v>
      </c>
      <c r="Q35" s="204">
        <f t="shared" si="1"/>
        <v>20216.900000000001</v>
      </c>
      <c r="R35" s="204">
        <v>34.4</v>
      </c>
      <c r="S35" s="204">
        <v>25.8</v>
      </c>
      <c r="T35" s="142"/>
      <c r="U35" s="142"/>
      <c r="V35" s="142"/>
      <c r="W35" s="142"/>
      <c r="X35" s="142"/>
      <c r="Y35" s="142"/>
      <c r="Z35" s="142"/>
      <c r="AA35" s="142"/>
      <c r="AB35" s="142"/>
      <c r="AC35" s="142"/>
    </row>
    <row r="36" spans="1:29" ht="25.5" customHeight="1">
      <c r="A36" s="160">
        <v>27</v>
      </c>
      <c r="B36" s="161" t="s">
        <v>505</v>
      </c>
      <c r="C36" s="162">
        <v>190.7</v>
      </c>
      <c r="D36" s="162">
        <v>30.5</v>
      </c>
      <c r="E36" s="162">
        <v>0</v>
      </c>
      <c r="F36" s="199">
        <v>0</v>
      </c>
      <c r="G36" s="199">
        <v>0</v>
      </c>
      <c r="H36" s="163">
        <v>190.7</v>
      </c>
      <c r="I36" s="199">
        <f t="shared" si="0"/>
        <v>6560.1</v>
      </c>
      <c r="J36" s="204">
        <v>34.4</v>
      </c>
      <c r="K36" s="162">
        <v>0</v>
      </c>
      <c r="L36" s="204">
        <v>0</v>
      </c>
      <c r="M36" s="204">
        <v>0</v>
      </c>
      <c r="N36" s="162">
        <v>0</v>
      </c>
      <c r="O36" s="204">
        <v>0</v>
      </c>
      <c r="P36" s="204">
        <v>0</v>
      </c>
      <c r="Q36" s="204">
        <f t="shared" si="1"/>
        <v>6560.1</v>
      </c>
      <c r="R36" s="204">
        <v>34.4</v>
      </c>
      <c r="S36" s="204">
        <v>25.8</v>
      </c>
      <c r="T36" s="142"/>
      <c r="U36" s="142"/>
      <c r="V36" s="142"/>
      <c r="W36" s="142"/>
      <c r="X36" s="142"/>
      <c r="Y36" s="142"/>
      <c r="Z36" s="142"/>
      <c r="AA36" s="142"/>
      <c r="AB36" s="142"/>
      <c r="AC36" s="142"/>
    </row>
    <row r="37" spans="1:29" ht="25.5" customHeight="1">
      <c r="A37" s="157" t="s">
        <v>470</v>
      </c>
      <c r="B37" s="164"/>
      <c r="C37" s="159">
        <v>4809</v>
      </c>
      <c r="D37" s="159">
        <v>1850.7</v>
      </c>
      <c r="E37" s="159">
        <v>0</v>
      </c>
      <c r="F37" s="198">
        <v>0</v>
      </c>
      <c r="G37" s="198">
        <v>0</v>
      </c>
      <c r="H37" s="159">
        <v>4809</v>
      </c>
      <c r="I37" s="198">
        <f>H37*41</f>
        <v>197169</v>
      </c>
      <c r="J37" s="203">
        <v>41</v>
      </c>
      <c r="K37" s="159">
        <v>0</v>
      </c>
      <c r="L37" s="203">
        <v>0</v>
      </c>
      <c r="M37" s="203">
        <v>0</v>
      </c>
      <c r="N37" s="159">
        <v>0</v>
      </c>
      <c r="O37" s="203">
        <v>0</v>
      </c>
      <c r="P37" s="203">
        <v>0</v>
      </c>
      <c r="Q37" s="198">
        <f>I37</f>
        <v>197169</v>
      </c>
      <c r="R37" s="203">
        <v>41</v>
      </c>
      <c r="S37" s="203">
        <v>30.8</v>
      </c>
      <c r="T37" s="142"/>
      <c r="U37" s="142"/>
      <c r="V37" s="142"/>
      <c r="W37" s="142"/>
      <c r="X37" s="142"/>
      <c r="Y37" s="142"/>
      <c r="Z37" s="142"/>
      <c r="AA37" s="142"/>
      <c r="AB37" s="142"/>
      <c r="AC37" s="142"/>
    </row>
    <row r="38" spans="1:29" ht="25.5" customHeight="1">
      <c r="A38" s="160">
        <v>1</v>
      </c>
      <c r="B38" s="161" t="s">
        <v>593</v>
      </c>
      <c r="C38" s="162">
        <v>371.6</v>
      </c>
      <c r="D38" s="162">
        <v>52.6</v>
      </c>
      <c r="E38" s="162">
        <v>0</v>
      </c>
      <c r="F38" s="199">
        <v>0</v>
      </c>
      <c r="G38" s="199">
        <v>0</v>
      </c>
      <c r="H38" s="163">
        <v>371.6</v>
      </c>
      <c r="I38" s="199">
        <f t="shared" ref="I38:I53" si="2">H38*41</f>
        <v>15235.6</v>
      </c>
      <c r="J38" s="204">
        <v>41</v>
      </c>
      <c r="K38" s="162">
        <v>0</v>
      </c>
      <c r="L38" s="204">
        <v>0</v>
      </c>
      <c r="M38" s="204">
        <v>0</v>
      </c>
      <c r="N38" s="162">
        <v>0</v>
      </c>
      <c r="O38" s="204">
        <v>0</v>
      </c>
      <c r="P38" s="204">
        <v>0</v>
      </c>
      <c r="Q38" s="204">
        <f t="shared" ref="Q38:Q53" si="3">I38</f>
        <v>15235.6</v>
      </c>
      <c r="R38" s="204">
        <v>41</v>
      </c>
      <c r="S38" s="204">
        <v>30.8</v>
      </c>
      <c r="T38" s="142"/>
      <c r="U38" s="142"/>
      <c r="V38" s="142"/>
      <c r="W38" s="142"/>
      <c r="X38" s="142"/>
      <c r="Y38" s="142"/>
      <c r="Z38" s="142"/>
      <c r="AA38" s="142"/>
      <c r="AB38" s="142"/>
      <c r="AC38" s="142"/>
    </row>
    <row r="39" spans="1:29" ht="25.5" customHeight="1">
      <c r="A39" s="160">
        <v>2</v>
      </c>
      <c r="B39" s="161" t="s">
        <v>578</v>
      </c>
      <c r="C39" s="162">
        <v>130.4</v>
      </c>
      <c r="D39" s="162">
        <v>45.3</v>
      </c>
      <c r="E39" s="162">
        <v>0</v>
      </c>
      <c r="F39" s="199">
        <v>0</v>
      </c>
      <c r="G39" s="199">
        <v>0</v>
      </c>
      <c r="H39" s="163">
        <v>130.4</v>
      </c>
      <c r="I39" s="199">
        <f t="shared" si="2"/>
        <v>5346.4</v>
      </c>
      <c r="J39" s="204">
        <v>41</v>
      </c>
      <c r="K39" s="162">
        <v>0</v>
      </c>
      <c r="L39" s="204">
        <v>0</v>
      </c>
      <c r="M39" s="204">
        <v>0</v>
      </c>
      <c r="N39" s="162">
        <v>0</v>
      </c>
      <c r="O39" s="204">
        <v>0</v>
      </c>
      <c r="P39" s="204">
        <v>0</v>
      </c>
      <c r="Q39" s="204">
        <f t="shared" si="3"/>
        <v>5346.4</v>
      </c>
      <c r="R39" s="204">
        <v>41</v>
      </c>
      <c r="S39" s="204">
        <v>30.8</v>
      </c>
      <c r="T39" s="142"/>
      <c r="U39" s="142"/>
      <c r="V39" s="142"/>
      <c r="W39" s="142"/>
      <c r="X39" s="142"/>
      <c r="Y39" s="142"/>
      <c r="Z39" s="142"/>
      <c r="AA39" s="142"/>
      <c r="AB39" s="142"/>
      <c r="AC39" s="142"/>
    </row>
    <row r="40" spans="1:29" ht="25.5" customHeight="1">
      <c r="A40" s="160">
        <v>3</v>
      </c>
      <c r="B40" s="161" t="s">
        <v>579</v>
      </c>
      <c r="C40" s="162">
        <v>229.6</v>
      </c>
      <c r="D40" s="162">
        <v>194.3</v>
      </c>
      <c r="E40" s="162">
        <v>0</v>
      </c>
      <c r="F40" s="199">
        <v>0</v>
      </c>
      <c r="G40" s="199">
        <v>0</v>
      </c>
      <c r="H40" s="163">
        <v>229.6</v>
      </c>
      <c r="I40" s="199">
        <f t="shared" si="2"/>
        <v>9413.6</v>
      </c>
      <c r="J40" s="204">
        <v>41</v>
      </c>
      <c r="K40" s="162">
        <v>0</v>
      </c>
      <c r="L40" s="204">
        <v>0</v>
      </c>
      <c r="M40" s="204">
        <v>0</v>
      </c>
      <c r="N40" s="162">
        <v>0</v>
      </c>
      <c r="O40" s="204">
        <v>0</v>
      </c>
      <c r="P40" s="204">
        <v>0</v>
      </c>
      <c r="Q40" s="204">
        <f t="shared" si="3"/>
        <v>9413.6</v>
      </c>
      <c r="R40" s="204">
        <v>41</v>
      </c>
      <c r="S40" s="204">
        <v>30.8</v>
      </c>
      <c r="T40" s="142"/>
      <c r="U40" s="142"/>
      <c r="V40" s="142"/>
      <c r="W40" s="142"/>
      <c r="X40" s="142"/>
      <c r="Y40" s="142"/>
      <c r="Z40" s="142"/>
      <c r="AA40" s="142"/>
      <c r="AB40" s="142"/>
      <c r="AC40" s="142"/>
    </row>
    <row r="41" spans="1:29" ht="25.5" customHeight="1">
      <c r="A41" s="160">
        <v>4</v>
      </c>
      <c r="B41" s="161" t="s">
        <v>583</v>
      </c>
      <c r="C41" s="162">
        <v>205.4</v>
      </c>
      <c r="D41" s="162">
        <v>101.7</v>
      </c>
      <c r="E41" s="162">
        <v>0</v>
      </c>
      <c r="F41" s="199">
        <v>0</v>
      </c>
      <c r="G41" s="199">
        <v>0</v>
      </c>
      <c r="H41" s="163">
        <v>205.4</v>
      </c>
      <c r="I41" s="199">
        <f t="shared" si="2"/>
        <v>8421.4</v>
      </c>
      <c r="J41" s="204">
        <v>41</v>
      </c>
      <c r="K41" s="162">
        <v>0</v>
      </c>
      <c r="L41" s="204">
        <v>0</v>
      </c>
      <c r="M41" s="204">
        <v>0</v>
      </c>
      <c r="N41" s="162">
        <v>0</v>
      </c>
      <c r="O41" s="204">
        <v>0</v>
      </c>
      <c r="P41" s="204">
        <v>0</v>
      </c>
      <c r="Q41" s="204">
        <f t="shared" si="3"/>
        <v>8421.4</v>
      </c>
      <c r="R41" s="204">
        <v>41</v>
      </c>
      <c r="S41" s="204">
        <v>30.8</v>
      </c>
      <c r="T41" s="142"/>
      <c r="U41" s="142"/>
      <c r="V41" s="142"/>
      <c r="W41" s="142"/>
      <c r="X41" s="142"/>
      <c r="Y41" s="142"/>
      <c r="Z41" s="142"/>
      <c r="AA41" s="142"/>
      <c r="AB41" s="142"/>
      <c r="AC41" s="142"/>
    </row>
    <row r="42" spans="1:29" ht="25.5" customHeight="1">
      <c r="A42" s="160">
        <v>5</v>
      </c>
      <c r="B42" s="161" t="s">
        <v>487</v>
      </c>
      <c r="C42" s="162">
        <v>45.7</v>
      </c>
      <c r="D42" s="162">
        <v>0</v>
      </c>
      <c r="E42" s="162">
        <v>0</v>
      </c>
      <c r="F42" s="199">
        <v>0</v>
      </c>
      <c r="G42" s="199">
        <v>0</v>
      </c>
      <c r="H42" s="163">
        <v>45.7</v>
      </c>
      <c r="I42" s="199">
        <f t="shared" si="2"/>
        <v>1873.7</v>
      </c>
      <c r="J42" s="204">
        <v>41</v>
      </c>
      <c r="K42" s="162">
        <v>0</v>
      </c>
      <c r="L42" s="204">
        <v>0</v>
      </c>
      <c r="M42" s="204">
        <v>0</v>
      </c>
      <c r="N42" s="162">
        <v>0</v>
      </c>
      <c r="O42" s="204">
        <v>0</v>
      </c>
      <c r="P42" s="204">
        <v>0</v>
      </c>
      <c r="Q42" s="204">
        <f t="shared" si="3"/>
        <v>1873.7</v>
      </c>
      <c r="R42" s="204">
        <v>41</v>
      </c>
      <c r="S42" s="204">
        <v>30.8</v>
      </c>
      <c r="T42" s="142"/>
      <c r="U42" s="142"/>
      <c r="V42" s="142"/>
      <c r="W42" s="142"/>
      <c r="X42" s="142"/>
      <c r="Y42" s="142"/>
      <c r="Z42" s="142"/>
      <c r="AA42" s="142"/>
      <c r="AB42" s="142"/>
      <c r="AC42" s="142"/>
    </row>
    <row r="43" spans="1:29" ht="25.5" customHeight="1">
      <c r="A43" s="160">
        <v>6</v>
      </c>
      <c r="B43" s="161" t="s">
        <v>488</v>
      </c>
      <c r="C43" s="162">
        <v>130.30000000000001</v>
      </c>
      <c r="D43" s="162">
        <v>0</v>
      </c>
      <c r="E43" s="162">
        <v>0</v>
      </c>
      <c r="F43" s="199">
        <v>0</v>
      </c>
      <c r="G43" s="199">
        <v>0</v>
      </c>
      <c r="H43" s="163">
        <v>130.30000000000001</v>
      </c>
      <c r="I43" s="199">
        <f t="shared" si="2"/>
        <v>5342.3</v>
      </c>
      <c r="J43" s="204">
        <v>41</v>
      </c>
      <c r="K43" s="162">
        <v>0</v>
      </c>
      <c r="L43" s="204">
        <v>0</v>
      </c>
      <c r="M43" s="204">
        <v>0</v>
      </c>
      <c r="N43" s="162">
        <v>0</v>
      </c>
      <c r="O43" s="204">
        <v>0</v>
      </c>
      <c r="P43" s="204">
        <v>0</v>
      </c>
      <c r="Q43" s="204">
        <f t="shared" si="3"/>
        <v>5342.3</v>
      </c>
      <c r="R43" s="204">
        <v>41</v>
      </c>
      <c r="S43" s="204">
        <v>30.8</v>
      </c>
      <c r="T43" s="142"/>
      <c r="U43" s="142"/>
      <c r="V43" s="142"/>
      <c r="W43" s="142"/>
      <c r="X43" s="142"/>
      <c r="Y43" s="142"/>
      <c r="Z43" s="142"/>
      <c r="AA43" s="142"/>
      <c r="AB43" s="142"/>
      <c r="AC43" s="142"/>
    </row>
    <row r="44" spans="1:29" ht="25.5" customHeight="1">
      <c r="A44" s="160">
        <v>7</v>
      </c>
      <c r="B44" s="161" t="s">
        <v>489</v>
      </c>
      <c r="C44" s="162">
        <v>251.2</v>
      </c>
      <c r="D44" s="162">
        <v>65.7</v>
      </c>
      <c r="E44" s="162">
        <v>0</v>
      </c>
      <c r="F44" s="199">
        <v>0</v>
      </c>
      <c r="G44" s="199">
        <v>0</v>
      </c>
      <c r="H44" s="163">
        <v>251.2</v>
      </c>
      <c r="I44" s="199">
        <f t="shared" si="2"/>
        <v>10299.200000000001</v>
      </c>
      <c r="J44" s="204">
        <v>41</v>
      </c>
      <c r="K44" s="162">
        <v>0</v>
      </c>
      <c r="L44" s="204">
        <v>0</v>
      </c>
      <c r="M44" s="204">
        <v>0</v>
      </c>
      <c r="N44" s="162">
        <v>0</v>
      </c>
      <c r="O44" s="204">
        <v>0</v>
      </c>
      <c r="P44" s="204">
        <v>0</v>
      </c>
      <c r="Q44" s="204">
        <f t="shared" si="3"/>
        <v>10299.200000000001</v>
      </c>
      <c r="R44" s="204">
        <v>41</v>
      </c>
      <c r="S44" s="204">
        <v>30.8</v>
      </c>
      <c r="T44" s="142"/>
      <c r="U44" s="142"/>
      <c r="V44" s="142"/>
      <c r="W44" s="142"/>
      <c r="X44" s="142"/>
      <c r="Y44" s="142"/>
      <c r="Z44" s="142"/>
      <c r="AA44" s="142"/>
      <c r="AB44" s="142"/>
      <c r="AC44" s="142"/>
    </row>
    <row r="45" spans="1:29" ht="25.5" customHeight="1">
      <c r="A45" s="160">
        <v>8</v>
      </c>
      <c r="B45" s="161" t="s">
        <v>493</v>
      </c>
      <c r="C45" s="162">
        <v>190</v>
      </c>
      <c r="D45" s="162">
        <v>106.7</v>
      </c>
      <c r="E45" s="162">
        <v>0</v>
      </c>
      <c r="F45" s="199">
        <v>0</v>
      </c>
      <c r="G45" s="199">
        <v>0</v>
      </c>
      <c r="H45" s="163">
        <v>190</v>
      </c>
      <c r="I45" s="199">
        <f t="shared" si="2"/>
        <v>7790</v>
      </c>
      <c r="J45" s="204">
        <v>41</v>
      </c>
      <c r="K45" s="162">
        <v>0</v>
      </c>
      <c r="L45" s="204">
        <v>0</v>
      </c>
      <c r="M45" s="204">
        <v>0</v>
      </c>
      <c r="N45" s="162">
        <v>0</v>
      </c>
      <c r="O45" s="204">
        <v>0</v>
      </c>
      <c r="P45" s="204">
        <v>0</v>
      </c>
      <c r="Q45" s="204">
        <f t="shared" si="3"/>
        <v>7790</v>
      </c>
      <c r="R45" s="204">
        <v>41</v>
      </c>
      <c r="S45" s="204">
        <v>30.8</v>
      </c>
      <c r="T45" s="142"/>
      <c r="U45" s="142"/>
      <c r="V45" s="142"/>
      <c r="W45" s="142"/>
      <c r="X45" s="142"/>
      <c r="Y45" s="142"/>
      <c r="Z45" s="142"/>
      <c r="AA45" s="142"/>
      <c r="AB45" s="142"/>
      <c r="AC45" s="142"/>
    </row>
    <row r="46" spans="1:29" ht="25.5" customHeight="1">
      <c r="A46" s="160">
        <v>9</v>
      </c>
      <c r="B46" s="161" t="s">
        <v>506</v>
      </c>
      <c r="C46" s="162">
        <v>377.8</v>
      </c>
      <c r="D46" s="162">
        <v>184.2</v>
      </c>
      <c r="E46" s="162">
        <v>0</v>
      </c>
      <c r="F46" s="199">
        <v>0</v>
      </c>
      <c r="G46" s="199">
        <v>0</v>
      </c>
      <c r="H46" s="163">
        <v>377.8</v>
      </c>
      <c r="I46" s="199">
        <f t="shared" si="2"/>
        <v>15489.8</v>
      </c>
      <c r="J46" s="204">
        <v>41</v>
      </c>
      <c r="K46" s="162">
        <v>0</v>
      </c>
      <c r="L46" s="204">
        <v>0</v>
      </c>
      <c r="M46" s="204">
        <v>0</v>
      </c>
      <c r="N46" s="162">
        <v>0</v>
      </c>
      <c r="O46" s="204">
        <v>0</v>
      </c>
      <c r="P46" s="204">
        <v>0</v>
      </c>
      <c r="Q46" s="204">
        <f t="shared" si="3"/>
        <v>15489.8</v>
      </c>
      <c r="R46" s="204">
        <v>41</v>
      </c>
      <c r="S46" s="204">
        <v>30.8</v>
      </c>
      <c r="T46" s="142"/>
      <c r="U46" s="142"/>
      <c r="V46" s="142"/>
      <c r="W46" s="142"/>
      <c r="X46" s="142"/>
      <c r="Y46" s="142"/>
      <c r="Z46" s="142"/>
      <c r="AA46" s="142"/>
      <c r="AB46" s="142"/>
      <c r="AC46" s="142"/>
    </row>
    <row r="47" spans="1:29" ht="25.5" customHeight="1">
      <c r="A47" s="160">
        <v>10</v>
      </c>
      <c r="B47" s="161" t="s">
        <v>495</v>
      </c>
      <c r="C47" s="162">
        <v>213.3</v>
      </c>
      <c r="D47" s="162">
        <v>20.100000000000001</v>
      </c>
      <c r="E47" s="162">
        <v>0</v>
      </c>
      <c r="F47" s="199">
        <v>0</v>
      </c>
      <c r="G47" s="199">
        <v>0</v>
      </c>
      <c r="H47" s="163">
        <v>213.3</v>
      </c>
      <c r="I47" s="199">
        <f t="shared" si="2"/>
        <v>8745.2999999999993</v>
      </c>
      <c r="J47" s="204">
        <v>41</v>
      </c>
      <c r="K47" s="162">
        <v>0</v>
      </c>
      <c r="L47" s="204">
        <v>0</v>
      </c>
      <c r="M47" s="204">
        <v>0</v>
      </c>
      <c r="N47" s="162">
        <v>0</v>
      </c>
      <c r="O47" s="204">
        <v>0</v>
      </c>
      <c r="P47" s="204">
        <v>0</v>
      </c>
      <c r="Q47" s="204">
        <f t="shared" si="3"/>
        <v>8745.2999999999993</v>
      </c>
      <c r="R47" s="204">
        <v>41</v>
      </c>
      <c r="S47" s="204">
        <v>30.8</v>
      </c>
      <c r="T47" s="142"/>
      <c r="U47" s="142"/>
      <c r="V47" s="142"/>
      <c r="W47" s="142"/>
      <c r="X47" s="142"/>
      <c r="Y47" s="142"/>
      <c r="Z47" s="142"/>
      <c r="AA47" s="142"/>
      <c r="AB47" s="142"/>
      <c r="AC47" s="142"/>
    </row>
    <row r="48" spans="1:29" ht="25.5" customHeight="1">
      <c r="A48" s="160">
        <v>11</v>
      </c>
      <c r="B48" s="161" t="s">
        <v>499</v>
      </c>
      <c r="C48" s="162">
        <v>250.9</v>
      </c>
      <c r="D48" s="162">
        <v>155.1</v>
      </c>
      <c r="E48" s="162">
        <v>0</v>
      </c>
      <c r="F48" s="199">
        <v>0</v>
      </c>
      <c r="G48" s="199">
        <v>0</v>
      </c>
      <c r="H48" s="163">
        <v>250.9</v>
      </c>
      <c r="I48" s="199">
        <f t="shared" si="2"/>
        <v>10286.9</v>
      </c>
      <c r="J48" s="204">
        <v>41</v>
      </c>
      <c r="K48" s="162">
        <v>0</v>
      </c>
      <c r="L48" s="204">
        <v>0</v>
      </c>
      <c r="M48" s="204">
        <v>0</v>
      </c>
      <c r="N48" s="162">
        <v>0</v>
      </c>
      <c r="O48" s="204">
        <v>0</v>
      </c>
      <c r="P48" s="204">
        <v>0</v>
      </c>
      <c r="Q48" s="204">
        <f t="shared" si="3"/>
        <v>10286.9</v>
      </c>
      <c r="R48" s="204">
        <v>41</v>
      </c>
      <c r="S48" s="204">
        <v>30.8</v>
      </c>
      <c r="T48" s="142"/>
      <c r="U48" s="142"/>
      <c r="V48" s="142"/>
      <c r="W48" s="142"/>
      <c r="X48" s="142"/>
      <c r="Y48" s="142"/>
      <c r="Z48" s="142"/>
      <c r="AA48" s="142"/>
      <c r="AB48" s="142"/>
      <c r="AC48" s="142"/>
    </row>
    <row r="49" spans="1:29" ht="25.5" customHeight="1">
      <c r="A49" s="160">
        <v>12</v>
      </c>
      <c r="B49" s="161" t="s">
        <v>507</v>
      </c>
      <c r="C49" s="162">
        <v>414.6</v>
      </c>
      <c r="D49" s="162">
        <v>187.3</v>
      </c>
      <c r="E49" s="162">
        <v>0</v>
      </c>
      <c r="F49" s="199">
        <v>0</v>
      </c>
      <c r="G49" s="199">
        <v>0</v>
      </c>
      <c r="H49" s="163">
        <v>414.6</v>
      </c>
      <c r="I49" s="199">
        <f t="shared" si="2"/>
        <v>16998.599999999999</v>
      </c>
      <c r="J49" s="204">
        <v>41</v>
      </c>
      <c r="K49" s="162">
        <v>0</v>
      </c>
      <c r="L49" s="204">
        <v>0</v>
      </c>
      <c r="M49" s="204">
        <v>0</v>
      </c>
      <c r="N49" s="162">
        <v>0</v>
      </c>
      <c r="O49" s="204">
        <v>0</v>
      </c>
      <c r="P49" s="204">
        <v>0</v>
      </c>
      <c r="Q49" s="204">
        <f t="shared" si="3"/>
        <v>16998.599999999999</v>
      </c>
      <c r="R49" s="204">
        <v>41</v>
      </c>
      <c r="S49" s="204">
        <v>30.8</v>
      </c>
      <c r="T49" s="142"/>
      <c r="U49" s="142"/>
      <c r="V49" s="142"/>
      <c r="W49" s="142"/>
      <c r="X49" s="142"/>
      <c r="Y49" s="142"/>
      <c r="Z49" s="142"/>
      <c r="AA49" s="142"/>
      <c r="AB49" s="142"/>
      <c r="AC49" s="142"/>
    </row>
    <row r="50" spans="1:29" ht="25.5" customHeight="1">
      <c r="A50" s="160">
        <v>13</v>
      </c>
      <c r="B50" s="161" t="s">
        <v>508</v>
      </c>
      <c r="C50" s="162">
        <v>110.7</v>
      </c>
      <c r="D50" s="162">
        <v>0</v>
      </c>
      <c r="E50" s="162">
        <v>0</v>
      </c>
      <c r="F50" s="199">
        <v>0</v>
      </c>
      <c r="G50" s="199">
        <v>0</v>
      </c>
      <c r="H50" s="163">
        <v>110.7</v>
      </c>
      <c r="I50" s="199">
        <f t="shared" si="2"/>
        <v>4538.7</v>
      </c>
      <c r="J50" s="204">
        <v>41</v>
      </c>
      <c r="K50" s="162">
        <v>0</v>
      </c>
      <c r="L50" s="204">
        <v>0</v>
      </c>
      <c r="M50" s="204">
        <v>0</v>
      </c>
      <c r="N50" s="162">
        <v>0</v>
      </c>
      <c r="O50" s="204">
        <v>0</v>
      </c>
      <c r="P50" s="204">
        <v>0</v>
      </c>
      <c r="Q50" s="204">
        <f t="shared" si="3"/>
        <v>4538.7</v>
      </c>
      <c r="R50" s="204">
        <v>41</v>
      </c>
      <c r="S50" s="204">
        <v>30.8</v>
      </c>
      <c r="T50" s="142"/>
      <c r="U50" s="142"/>
      <c r="V50" s="142"/>
      <c r="W50" s="142"/>
      <c r="X50" s="142"/>
      <c r="Y50" s="142"/>
      <c r="Z50" s="142"/>
      <c r="AA50" s="142"/>
      <c r="AB50" s="142"/>
      <c r="AC50" s="142"/>
    </row>
    <row r="51" spans="1:29" ht="25.5" customHeight="1">
      <c r="A51" s="160">
        <v>14</v>
      </c>
      <c r="B51" s="161" t="s">
        <v>509</v>
      </c>
      <c r="C51" s="162">
        <v>544.5</v>
      </c>
      <c r="D51" s="162">
        <v>196.4</v>
      </c>
      <c r="E51" s="162">
        <v>0</v>
      </c>
      <c r="F51" s="199">
        <v>0</v>
      </c>
      <c r="G51" s="199">
        <v>0</v>
      </c>
      <c r="H51" s="163">
        <v>544.5</v>
      </c>
      <c r="I51" s="199">
        <f t="shared" si="2"/>
        <v>22324.5</v>
      </c>
      <c r="J51" s="204">
        <v>41</v>
      </c>
      <c r="K51" s="162">
        <v>0</v>
      </c>
      <c r="L51" s="204">
        <v>0</v>
      </c>
      <c r="M51" s="204">
        <v>0</v>
      </c>
      <c r="N51" s="162">
        <v>0</v>
      </c>
      <c r="O51" s="204">
        <v>0</v>
      </c>
      <c r="P51" s="204">
        <v>0</v>
      </c>
      <c r="Q51" s="204">
        <f t="shared" si="3"/>
        <v>22324.5</v>
      </c>
      <c r="R51" s="204">
        <v>41</v>
      </c>
      <c r="S51" s="204">
        <v>30.8</v>
      </c>
      <c r="T51" s="142"/>
      <c r="U51" s="142"/>
      <c r="V51" s="142"/>
      <c r="W51" s="142"/>
      <c r="X51" s="142"/>
      <c r="Y51" s="142"/>
      <c r="Z51" s="142"/>
      <c r="AA51" s="142"/>
      <c r="AB51" s="142"/>
      <c r="AC51" s="142"/>
    </row>
    <row r="52" spans="1:29" ht="25.5" customHeight="1">
      <c r="A52" s="160">
        <v>15</v>
      </c>
      <c r="B52" s="161" t="s">
        <v>510</v>
      </c>
      <c r="C52" s="162">
        <v>310.89999999999998</v>
      </c>
      <c r="D52" s="162">
        <v>243.6</v>
      </c>
      <c r="E52" s="162">
        <v>0</v>
      </c>
      <c r="F52" s="199">
        <v>0</v>
      </c>
      <c r="G52" s="199">
        <v>0</v>
      </c>
      <c r="H52" s="163">
        <v>310.89999999999998</v>
      </c>
      <c r="I52" s="199">
        <f t="shared" si="2"/>
        <v>12746.9</v>
      </c>
      <c r="J52" s="204">
        <v>41</v>
      </c>
      <c r="K52" s="162">
        <v>0</v>
      </c>
      <c r="L52" s="204">
        <v>0</v>
      </c>
      <c r="M52" s="204">
        <v>0</v>
      </c>
      <c r="N52" s="162">
        <v>0</v>
      </c>
      <c r="O52" s="204">
        <v>0</v>
      </c>
      <c r="P52" s="204">
        <v>0</v>
      </c>
      <c r="Q52" s="204">
        <f t="shared" si="3"/>
        <v>12746.9</v>
      </c>
      <c r="R52" s="204">
        <v>41</v>
      </c>
      <c r="S52" s="204">
        <v>30.8</v>
      </c>
      <c r="T52" s="142"/>
      <c r="U52" s="142"/>
      <c r="V52" s="142"/>
      <c r="W52" s="142"/>
      <c r="X52" s="142"/>
      <c r="Y52" s="142"/>
      <c r="Z52" s="142"/>
      <c r="AA52" s="142"/>
      <c r="AB52" s="142"/>
      <c r="AC52" s="142"/>
    </row>
    <row r="53" spans="1:29" ht="25.5" customHeight="1">
      <c r="A53" s="160">
        <v>16</v>
      </c>
      <c r="B53" s="161" t="s">
        <v>511</v>
      </c>
      <c r="C53" s="162">
        <v>1032.0999999999999</v>
      </c>
      <c r="D53" s="162">
        <v>297.7</v>
      </c>
      <c r="E53" s="162">
        <v>0</v>
      </c>
      <c r="F53" s="199">
        <v>0</v>
      </c>
      <c r="G53" s="199">
        <v>0</v>
      </c>
      <c r="H53" s="163">
        <v>1032.0999999999999</v>
      </c>
      <c r="I53" s="199">
        <f t="shared" si="2"/>
        <v>42316.1</v>
      </c>
      <c r="J53" s="204">
        <v>41</v>
      </c>
      <c r="K53" s="162">
        <v>0</v>
      </c>
      <c r="L53" s="204">
        <v>0</v>
      </c>
      <c r="M53" s="204">
        <v>0</v>
      </c>
      <c r="N53" s="162">
        <v>0</v>
      </c>
      <c r="O53" s="204">
        <v>0</v>
      </c>
      <c r="P53" s="204">
        <v>0</v>
      </c>
      <c r="Q53" s="204">
        <f t="shared" si="3"/>
        <v>42316.1</v>
      </c>
      <c r="R53" s="204">
        <v>41</v>
      </c>
      <c r="S53" s="204">
        <v>30.8</v>
      </c>
      <c r="T53" s="142"/>
      <c r="U53" s="142"/>
      <c r="V53" s="142"/>
      <c r="W53" s="142"/>
      <c r="X53" s="142"/>
      <c r="Y53" s="142"/>
      <c r="Z53" s="142"/>
      <c r="AA53" s="142"/>
      <c r="AB53" s="142"/>
      <c r="AC53" s="142"/>
    </row>
    <row r="54" spans="1:29" ht="25.5" customHeight="1">
      <c r="A54" s="157" t="s">
        <v>471</v>
      </c>
      <c r="B54" s="164"/>
      <c r="C54" s="159">
        <v>4771.3</v>
      </c>
      <c r="D54" s="159">
        <v>1978.2</v>
      </c>
      <c r="E54" s="159">
        <v>0</v>
      </c>
      <c r="F54" s="198">
        <v>0</v>
      </c>
      <c r="G54" s="198">
        <v>0</v>
      </c>
      <c r="H54" s="159">
        <v>4771.3</v>
      </c>
      <c r="I54" s="198">
        <f>H54*41</f>
        <v>195623.3</v>
      </c>
      <c r="J54" s="203">
        <v>41</v>
      </c>
      <c r="K54" s="159">
        <v>0</v>
      </c>
      <c r="L54" s="203">
        <v>0</v>
      </c>
      <c r="M54" s="203">
        <v>0</v>
      </c>
      <c r="N54" s="159">
        <v>0</v>
      </c>
      <c r="O54" s="203">
        <v>0</v>
      </c>
      <c r="P54" s="203">
        <v>0</v>
      </c>
      <c r="Q54" s="203">
        <f>I54</f>
        <v>195623.3</v>
      </c>
      <c r="R54" s="203">
        <v>41</v>
      </c>
      <c r="S54" s="203">
        <v>30.8</v>
      </c>
      <c r="T54" s="142"/>
      <c r="U54" s="142"/>
      <c r="V54" s="142"/>
      <c r="W54" s="142"/>
      <c r="X54" s="142"/>
      <c r="Y54" s="142"/>
      <c r="Z54" s="142"/>
      <c r="AA54" s="142"/>
      <c r="AB54" s="142"/>
      <c r="AC54" s="142"/>
    </row>
    <row r="55" spans="1:29" ht="25.5" customHeight="1">
      <c r="A55" s="160">
        <v>1</v>
      </c>
      <c r="B55" s="161" t="s">
        <v>485</v>
      </c>
      <c r="C55" s="162">
        <v>434</v>
      </c>
      <c r="D55" s="162">
        <v>177.8</v>
      </c>
      <c r="E55" s="162">
        <v>0</v>
      </c>
      <c r="F55" s="199">
        <v>0</v>
      </c>
      <c r="G55" s="199">
        <v>0</v>
      </c>
      <c r="H55" s="163">
        <v>434</v>
      </c>
      <c r="I55" s="199">
        <f t="shared" ref="I55:I69" si="4">H55*41</f>
        <v>17794</v>
      </c>
      <c r="J55" s="204">
        <v>41</v>
      </c>
      <c r="K55" s="162">
        <v>0</v>
      </c>
      <c r="L55" s="204">
        <v>0</v>
      </c>
      <c r="M55" s="204">
        <v>0</v>
      </c>
      <c r="N55" s="162">
        <v>0</v>
      </c>
      <c r="O55" s="204">
        <v>0</v>
      </c>
      <c r="P55" s="204">
        <v>0</v>
      </c>
      <c r="Q55" s="204">
        <f t="shared" ref="Q55:Q69" si="5">I55</f>
        <v>17794</v>
      </c>
      <c r="R55" s="204">
        <v>41</v>
      </c>
      <c r="S55" s="204">
        <v>30.8</v>
      </c>
      <c r="T55" s="142"/>
      <c r="U55" s="142"/>
      <c r="V55" s="142"/>
      <c r="W55" s="142"/>
      <c r="X55" s="142"/>
      <c r="Y55" s="142"/>
      <c r="Z55" s="142"/>
      <c r="AA55" s="142"/>
      <c r="AB55" s="142"/>
      <c r="AC55" s="142"/>
    </row>
    <row r="56" spans="1:29" ht="25.5" customHeight="1">
      <c r="A56" s="160">
        <v>2</v>
      </c>
      <c r="B56" s="161" t="s">
        <v>584</v>
      </c>
      <c r="C56" s="162">
        <v>458.6</v>
      </c>
      <c r="D56" s="162">
        <v>22.8</v>
      </c>
      <c r="E56" s="162">
        <v>0</v>
      </c>
      <c r="F56" s="199">
        <v>0</v>
      </c>
      <c r="G56" s="199">
        <v>0</v>
      </c>
      <c r="H56" s="163">
        <v>458.6</v>
      </c>
      <c r="I56" s="199">
        <f t="shared" si="4"/>
        <v>18802.599999999999</v>
      </c>
      <c r="J56" s="204">
        <v>41</v>
      </c>
      <c r="K56" s="162">
        <v>0</v>
      </c>
      <c r="L56" s="204">
        <v>0</v>
      </c>
      <c r="M56" s="204">
        <v>0</v>
      </c>
      <c r="N56" s="162">
        <v>0</v>
      </c>
      <c r="O56" s="204">
        <v>0</v>
      </c>
      <c r="P56" s="204">
        <v>0</v>
      </c>
      <c r="Q56" s="204">
        <f t="shared" si="5"/>
        <v>18802.599999999999</v>
      </c>
      <c r="R56" s="204">
        <v>41</v>
      </c>
      <c r="S56" s="204">
        <v>30.8</v>
      </c>
      <c r="T56" s="142"/>
      <c r="U56" s="142"/>
      <c r="V56" s="142"/>
      <c r="W56" s="142"/>
      <c r="X56" s="142"/>
      <c r="Y56" s="142"/>
      <c r="Z56" s="142"/>
      <c r="AA56" s="142"/>
      <c r="AB56" s="142"/>
      <c r="AC56" s="142"/>
    </row>
    <row r="57" spans="1:29" ht="25.5" customHeight="1">
      <c r="A57" s="160">
        <v>3</v>
      </c>
      <c r="B57" s="161" t="s">
        <v>585</v>
      </c>
      <c r="C57" s="162">
        <v>323.2</v>
      </c>
      <c r="D57" s="162">
        <v>238.7</v>
      </c>
      <c r="E57" s="162">
        <v>0</v>
      </c>
      <c r="F57" s="199">
        <v>0</v>
      </c>
      <c r="G57" s="199">
        <v>0</v>
      </c>
      <c r="H57" s="163">
        <v>323.2</v>
      </c>
      <c r="I57" s="199">
        <f t="shared" si="4"/>
        <v>13251.2</v>
      </c>
      <c r="J57" s="204">
        <v>41</v>
      </c>
      <c r="K57" s="162">
        <v>0</v>
      </c>
      <c r="L57" s="204">
        <v>0</v>
      </c>
      <c r="M57" s="204">
        <v>0</v>
      </c>
      <c r="N57" s="162">
        <v>0</v>
      </c>
      <c r="O57" s="204">
        <v>0</v>
      </c>
      <c r="P57" s="204">
        <v>0</v>
      </c>
      <c r="Q57" s="204">
        <f t="shared" si="5"/>
        <v>13251.2</v>
      </c>
      <c r="R57" s="204">
        <v>41</v>
      </c>
      <c r="S57" s="204">
        <v>30.8</v>
      </c>
      <c r="T57" s="142"/>
      <c r="U57" s="142"/>
      <c r="V57" s="142"/>
      <c r="W57" s="142"/>
      <c r="X57" s="142"/>
      <c r="Y57" s="142"/>
      <c r="Z57" s="142"/>
      <c r="AA57" s="142"/>
      <c r="AB57" s="142"/>
      <c r="AC57" s="142"/>
    </row>
    <row r="58" spans="1:29" ht="25.5" customHeight="1">
      <c r="A58" s="160">
        <v>4</v>
      </c>
      <c r="B58" s="161" t="s">
        <v>512</v>
      </c>
      <c r="C58" s="162">
        <v>679.4</v>
      </c>
      <c r="D58" s="162">
        <v>357.1</v>
      </c>
      <c r="E58" s="162">
        <v>0</v>
      </c>
      <c r="F58" s="199">
        <v>0</v>
      </c>
      <c r="G58" s="199">
        <v>0</v>
      </c>
      <c r="H58" s="163">
        <v>679.4</v>
      </c>
      <c r="I58" s="199">
        <f t="shared" si="4"/>
        <v>27855.4</v>
      </c>
      <c r="J58" s="204">
        <v>41</v>
      </c>
      <c r="K58" s="162">
        <v>0</v>
      </c>
      <c r="L58" s="204">
        <v>0</v>
      </c>
      <c r="M58" s="204">
        <v>0</v>
      </c>
      <c r="N58" s="162">
        <v>0</v>
      </c>
      <c r="O58" s="204">
        <v>0</v>
      </c>
      <c r="P58" s="204">
        <v>0</v>
      </c>
      <c r="Q58" s="204">
        <f t="shared" si="5"/>
        <v>27855.4</v>
      </c>
      <c r="R58" s="204">
        <v>41</v>
      </c>
      <c r="S58" s="204">
        <v>30.8</v>
      </c>
      <c r="T58" s="142"/>
      <c r="U58" s="142"/>
      <c r="V58" s="142"/>
      <c r="W58" s="142"/>
      <c r="X58" s="142"/>
      <c r="Y58" s="142"/>
      <c r="Z58" s="142"/>
      <c r="AA58" s="142"/>
      <c r="AB58" s="142"/>
      <c r="AC58" s="142"/>
    </row>
    <row r="59" spans="1:29" ht="25.5" customHeight="1">
      <c r="A59" s="160">
        <v>5</v>
      </c>
      <c r="B59" s="161" t="s">
        <v>513</v>
      </c>
      <c r="C59" s="162">
        <v>356.3</v>
      </c>
      <c r="D59" s="162">
        <v>211.8</v>
      </c>
      <c r="E59" s="162">
        <v>0</v>
      </c>
      <c r="F59" s="199">
        <v>0</v>
      </c>
      <c r="G59" s="199">
        <v>0</v>
      </c>
      <c r="H59" s="163">
        <v>356.3</v>
      </c>
      <c r="I59" s="199">
        <f t="shared" si="4"/>
        <v>14608.3</v>
      </c>
      <c r="J59" s="204">
        <v>41</v>
      </c>
      <c r="K59" s="162">
        <v>0</v>
      </c>
      <c r="L59" s="204">
        <v>0</v>
      </c>
      <c r="M59" s="204">
        <v>0</v>
      </c>
      <c r="N59" s="162">
        <v>0</v>
      </c>
      <c r="O59" s="204">
        <v>0</v>
      </c>
      <c r="P59" s="204">
        <v>0</v>
      </c>
      <c r="Q59" s="204">
        <f t="shared" si="5"/>
        <v>14608.3</v>
      </c>
      <c r="R59" s="204">
        <v>41</v>
      </c>
      <c r="S59" s="204">
        <v>30.8</v>
      </c>
      <c r="T59" s="142"/>
      <c r="U59" s="142"/>
      <c r="V59" s="142"/>
      <c r="W59" s="142"/>
      <c r="X59" s="142"/>
      <c r="Y59" s="142"/>
      <c r="Z59" s="142"/>
      <c r="AA59" s="142"/>
      <c r="AB59" s="142"/>
      <c r="AC59" s="142"/>
    </row>
    <row r="60" spans="1:29" ht="25.5" customHeight="1">
      <c r="A60" s="160">
        <v>6</v>
      </c>
      <c r="B60" s="161" t="s">
        <v>492</v>
      </c>
      <c r="C60" s="162">
        <v>108.2</v>
      </c>
      <c r="D60" s="162">
        <v>108.2</v>
      </c>
      <c r="E60" s="162">
        <v>0</v>
      </c>
      <c r="F60" s="199">
        <v>0</v>
      </c>
      <c r="G60" s="199">
        <v>0</v>
      </c>
      <c r="H60" s="163">
        <v>108.2</v>
      </c>
      <c r="I60" s="199">
        <f t="shared" si="4"/>
        <v>4436.2</v>
      </c>
      <c r="J60" s="204">
        <v>41</v>
      </c>
      <c r="K60" s="162">
        <v>0</v>
      </c>
      <c r="L60" s="204">
        <v>0</v>
      </c>
      <c r="M60" s="204">
        <v>0</v>
      </c>
      <c r="N60" s="162">
        <v>0</v>
      </c>
      <c r="O60" s="204">
        <v>0</v>
      </c>
      <c r="P60" s="204">
        <v>0</v>
      </c>
      <c r="Q60" s="204">
        <f t="shared" si="5"/>
        <v>4436.2</v>
      </c>
      <c r="R60" s="204">
        <v>41</v>
      </c>
      <c r="S60" s="204">
        <v>30.8</v>
      </c>
      <c r="T60" s="142"/>
      <c r="U60" s="142"/>
      <c r="V60" s="142"/>
      <c r="W60" s="142"/>
      <c r="X60" s="142"/>
      <c r="Y60" s="142"/>
      <c r="Z60" s="142"/>
      <c r="AA60" s="142"/>
      <c r="AB60" s="142"/>
      <c r="AC60" s="142"/>
    </row>
    <row r="61" spans="1:29" ht="25.5" customHeight="1">
      <c r="A61" s="160">
        <v>7</v>
      </c>
      <c r="B61" s="161" t="s">
        <v>496</v>
      </c>
      <c r="C61" s="162">
        <v>297.39999999999998</v>
      </c>
      <c r="D61" s="162">
        <v>182.7</v>
      </c>
      <c r="E61" s="162">
        <v>0</v>
      </c>
      <c r="F61" s="199">
        <v>0</v>
      </c>
      <c r="G61" s="199">
        <v>0</v>
      </c>
      <c r="H61" s="163">
        <v>297.39999999999998</v>
      </c>
      <c r="I61" s="199">
        <f t="shared" si="4"/>
        <v>12193.4</v>
      </c>
      <c r="J61" s="204">
        <v>41</v>
      </c>
      <c r="K61" s="162">
        <v>0</v>
      </c>
      <c r="L61" s="204">
        <v>0</v>
      </c>
      <c r="M61" s="204">
        <v>0</v>
      </c>
      <c r="N61" s="162">
        <v>0</v>
      </c>
      <c r="O61" s="204">
        <v>0</v>
      </c>
      <c r="P61" s="204">
        <v>0</v>
      </c>
      <c r="Q61" s="204">
        <f t="shared" si="5"/>
        <v>12193.4</v>
      </c>
      <c r="R61" s="204">
        <v>41</v>
      </c>
      <c r="S61" s="204">
        <v>30.8</v>
      </c>
      <c r="T61" s="142"/>
      <c r="U61" s="142"/>
      <c r="V61" s="142"/>
      <c r="W61" s="142"/>
      <c r="X61" s="142"/>
      <c r="Y61" s="142"/>
      <c r="Z61" s="142"/>
      <c r="AA61" s="142"/>
      <c r="AB61" s="142"/>
      <c r="AC61" s="142"/>
    </row>
    <row r="62" spans="1:29" ht="25.5" customHeight="1">
      <c r="A62" s="160">
        <v>8</v>
      </c>
      <c r="B62" s="161" t="s">
        <v>497</v>
      </c>
      <c r="C62" s="162">
        <v>298.89999999999998</v>
      </c>
      <c r="D62" s="162">
        <v>62.9</v>
      </c>
      <c r="E62" s="162">
        <v>0</v>
      </c>
      <c r="F62" s="199">
        <v>0</v>
      </c>
      <c r="G62" s="199">
        <v>0</v>
      </c>
      <c r="H62" s="163">
        <v>298.89999999999998</v>
      </c>
      <c r="I62" s="199">
        <f t="shared" si="4"/>
        <v>12254.9</v>
      </c>
      <c r="J62" s="204">
        <v>41</v>
      </c>
      <c r="K62" s="162">
        <v>0</v>
      </c>
      <c r="L62" s="204">
        <v>0</v>
      </c>
      <c r="M62" s="204">
        <v>0</v>
      </c>
      <c r="N62" s="162">
        <v>0</v>
      </c>
      <c r="O62" s="204">
        <v>0</v>
      </c>
      <c r="P62" s="204">
        <v>0</v>
      </c>
      <c r="Q62" s="204">
        <f t="shared" si="5"/>
        <v>12254.9</v>
      </c>
      <c r="R62" s="204">
        <v>41</v>
      </c>
      <c r="S62" s="204">
        <v>30.8</v>
      </c>
      <c r="T62" s="142"/>
      <c r="U62" s="142"/>
      <c r="V62" s="142"/>
      <c r="W62" s="142"/>
      <c r="X62" s="142"/>
      <c r="Y62" s="142"/>
      <c r="Z62" s="142"/>
      <c r="AA62" s="142"/>
      <c r="AB62" s="142"/>
      <c r="AC62" s="142"/>
    </row>
    <row r="63" spans="1:29" ht="25.5" customHeight="1">
      <c r="A63" s="160">
        <v>9</v>
      </c>
      <c r="B63" s="161" t="s">
        <v>498</v>
      </c>
      <c r="C63" s="162">
        <v>103.4</v>
      </c>
      <c r="D63" s="162">
        <v>36.5</v>
      </c>
      <c r="E63" s="162">
        <v>0</v>
      </c>
      <c r="F63" s="199">
        <v>0</v>
      </c>
      <c r="G63" s="199">
        <v>0</v>
      </c>
      <c r="H63" s="163">
        <v>103.4</v>
      </c>
      <c r="I63" s="199">
        <f t="shared" si="4"/>
        <v>4239.3999999999996</v>
      </c>
      <c r="J63" s="204">
        <v>41</v>
      </c>
      <c r="K63" s="162">
        <v>0</v>
      </c>
      <c r="L63" s="204">
        <v>0</v>
      </c>
      <c r="M63" s="204">
        <v>0</v>
      </c>
      <c r="N63" s="162">
        <v>0</v>
      </c>
      <c r="O63" s="204">
        <v>0</v>
      </c>
      <c r="P63" s="204">
        <v>0</v>
      </c>
      <c r="Q63" s="204">
        <f t="shared" si="5"/>
        <v>4239.3999999999996</v>
      </c>
      <c r="R63" s="204">
        <v>41</v>
      </c>
      <c r="S63" s="204">
        <v>30.8</v>
      </c>
      <c r="T63" s="142"/>
      <c r="U63" s="142"/>
      <c r="V63" s="142"/>
      <c r="W63" s="142"/>
      <c r="X63" s="142"/>
      <c r="Y63" s="142"/>
      <c r="Z63" s="142"/>
      <c r="AA63" s="142"/>
      <c r="AB63" s="142"/>
      <c r="AC63" s="142"/>
    </row>
    <row r="64" spans="1:29" ht="25.5" customHeight="1">
      <c r="A64" s="160">
        <v>10</v>
      </c>
      <c r="B64" s="161" t="s">
        <v>500</v>
      </c>
      <c r="C64" s="162">
        <v>230.4</v>
      </c>
      <c r="D64" s="162">
        <v>142.30000000000001</v>
      </c>
      <c r="E64" s="162">
        <v>0</v>
      </c>
      <c r="F64" s="199">
        <v>0</v>
      </c>
      <c r="G64" s="199">
        <v>0</v>
      </c>
      <c r="H64" s="163">
        <v>230.4</v>
      </c>
      <c r="I64" s="199">
        <f t="shared" si="4"/>
        <v>9446.4</v>
      </c>
      <c r="J64" s="204">
        <v>41</v>
      </c>
      <c r="K64" s="162">
        <v>0</v>
      </c>
      <c r="L64" s="204">
        <v>0</v>
      </c>
      <c r="M64" s="204">
        <v>0</v>
      </c>
      <c r="N64" s="162">
        <v>0</v>
      </c>
      <c r="O64" s="204">
        <v>0</v>
      </c>
      <c r="P64" s="204">
        <v>0</v>
      </c>
      <c r="Q64" s="204">
        <f t="shared" si="5"/>
        <v>9446.4</v>
      </c>
      <c r="R64" s="204">
        <v>41</v>
      </c>
      <c r="S64" s="204">
        <v>30.8</v>
      </c>
      <c r="T64" s="142"/>
      <c r="U64" s="142"/>
      <c r="V64" s="142"/>
      <c r="W64" s="142"/>
      <c r="X64" s="142"/>
      <c r="Y64" s="142"/>
      <c r="Z64" s="142"/>
      <c r="AA64" s="142"/>
      <c r="AB64" s="142"/>
      <c r="AC64" s="142"/>
    </row>
    <row r="65" spans="1:29" ht="25.5" customHeight="1">
      <c r="A65" s="160">
        <v>11</v>
      </c>
      <c r="B65" s="161" t="s">
        <v>501</v>
      </c>
      <c r="C65" s="162">
        <v>362</v>
      </c>
      <c r="D65" s="162">
        <v>117.7</v>
      </c>
      <c r="E65" s="162">
        <v>0</v>
      </c>
      <c r="F65" s="199">
        <v>0</v>
      </c>
      <c r="G65" s="199">
        <v>0</v>
      </c>
      <c r="H65" s="163">
        <v>362</v>
      </c>
      <c r="I65" s="199">
        <f t="shared" si="4"/>
        <v>14842</v>
      </c>
      <c r="J65" s="204">
        <v>41</v>
      </c>
      <c r="K65" s="162">
        <v>0</v>
      </c>
      <c r="L65" s="204">
        <v>0</v>
      </c>
      <c r="M65" s="204">
        <v>0</v>
      </c>
      <c r="N65" s="162">
        <v>0</v>
      </c>
      <c r="O65" s="204">
        <v>0</v>
      </c>
      <c r="P65" s="204">
        <v>0</v>
      </c>
      <c r="Q65" s="204">
        <f t="shared" si="5"/>
        <v>14842</v>
      </c>
      <c r="R65" s="204">
        <v>41</v>
      </c>
      <c r="S65" s="204">
        <v>30.8</v>
      </c>
      <c r="T65" s="142"/>
      <c r="U65" s="142"/>
      <c r="V65" s="142"/>
      <c r="W65" s="142"/>
      <c r="X65" s="142"/>
      <c r="Y65" s="142"/>
      <c r="Z65" s="142"/>
      <c r="AA65" s="142"/>
      <c r="AB65" s="142"/>
      <c r="AC65" s="142"/>
    </row>
    <row r="66" spans="1:29" ht="25.5" customHeight="1">
      <c r="A66" s="160">
        <v>12</v>
      </c>
      <c r="B66" s="161" t="s">
        <v>514</v>
      </c>
      <c r="C66" s="162">
        <v>306</v>
      </c>
      <c r="D66" s="162">
        <v>217.4</v>
      </c>
      <c r="E66" s="162">
        <v>0</v>
      </c>
      <c r="F66" s="199">
        <v>0</v>
      </c>
      <c r="G66" s="199">
        <v>0</v>
      </c>
      <c r="H66" s="163">
        <v>306</v>
      </c>
      <c r="I66" s="199">
        <f t="shared" si="4"/>
        <v>12546</v>
      </c>
      <c r="J66" s="204">
        <v>41</v>
      </c>
      <c r="K66" s="162">
        <v>0</v>
      </c>
      <c r="L66" s="204">
        <v>0</v>
      </c>
      <c r="M66" s="204">
        <v>0</v>
      </c>
      <c r="N66" s="162">
        <v>0</v>
      </c>
      <c r="O66" s="204">
        <v>0</v>
      </c>
      <c r="P66" s="204">
        <v>0</v>
      </c>
      <c r="Q66" s="204">
        <f t="shared" si="5"/>
        <v>12546</v>
      </c>
      <c r="R66" s="204">
        <v>41</v>
      </c>
      <c r="S66" s="204">
        <v>30.8</v>
      </c>
      <c r="T66" s="142"/>
      <c r="U66" s="142"/>
      <c r="V66" s="142"/>
      <c r="W66" s="142"/>
      <c r="X66" s="142"/>
      <c r="Y66" s="142"/>
      <c r="Z66" s="142"/>
      <c r="AA66" s="142"/>
      <c r="AB66" s="142"/>
      <c r="AC66" s="142"/>
    </row>
    <row r="67" spans="1:29" ht="25.5" customHeight="1">
      <c r="A67" s="160">
        <v>13</v>
      </c>
      <c r="B67" s="161" t="s">
        <v>515</v>
      </c>
      <c r="C67" s="162">
        <v>566.70000000000005</v>
      </c>
      <c r="D67" s="162">
        <v>16</v>
      </c>
      <c r="E67" s="162">
        <v>0</v>
      </c>
      <c r="F67" s="199">
        <v>0</v>
      </c>
      <c r="G67" s="199">
        <v>0</v>
      </c>
      <c r="H67" s="163">
        <v>566.70000000000005</v>
      </c>
      <c r="I67" s="199">
        <f t="shared" si="4"/>
        <v>23234.7</v>
      </c>
      <c r="J67" s="204">
        <v>41</v>
      </c>
      <c r="K67" s="162">
        <v>0</v>
      </c>
      <c r="L67" s="204">
        <v>0</v>
      </c>
      <c r="M67" s="204">
        <v>0</v>
      </c>
      <c r="N67" s="162">
        <v>0</v>
      </c>
      <c r="O67" s="204">
        <v>0</v>
      </c>
      <c r="P67" s="204">
        <v>0</v>
      </c>
      <c r="Q67" s="204">
        <f t="shared" si="5"/>
        <v>23234.7</v>
      </c>
      <c r="R67" s="204">
        <v>41</v>
      </c>
      <c r="S67" s="204">
        <v>30.8</v>
      </c>
      <c r="T67" s="142"/>
      <c r="U67" s="142"/>
      <c r="V67" s="142"/>
      <c r="W67" s="142"/>
      <c r="X67" s="142"/>
      <c r="Y67" s="142"/>
      <c r="Z67" s="142"/>
      <c r="AA67" s="142"/>
      <c r="AB67" s="142"/>
      <c r="AC67" s="142"/>
    </row>
    <row r="68" spans="1:29" ht="25.5" customHeight="1">
      <c r="A68" s="160">
        <v>14</v>
      </c>
      <c r="B68" s="161" t="s">
        <v>505</v>
      </c>
      <c r="C68" s="162">
        <v>66.8</v>
      </c>
      <c r="D68" s="162">
        <v>34.5</v>
      </c>
      <c r="E68" s="162">
        <v>0</v>
      </c>
      <c r="F68" s="199">
        <v>0</v>
      </c>
      <c r="G68" s="199">
        <v>0</v>
      </c>
      <c r="H68" s="163">
        <v>66.8</v>
      </c>
      <c r="I68" s="199">
        <f t="shared" si="4"/>
        <v>2738.8</v>
      </c>
      <c r="J68" s="204">
        <v>41</v>
      </c>
      <c r="K68" s="162">
        <v>0</v>
      </c>
      <c r="L68" s="204">
        <v>0</v>
      </c>
      <c r="M68" s="204">
        <v>0</v>
      </c>
      <c r="N68" s="162">
        <v>0</v>
      </c>
      <c r="O68" s="204">
        <v>0</v>
      </c>
      <c r="P68" s="204">
        <v>0</v>
      </c>
      <c r="Q68" s="204">
        <f t="shared" si="5"/>
        <v>2738.8</v>
      </c>
      <c r="R68" s="204">
        <v>41</v>
      </c>
      <c r="S68" s="204">
        <v>30.8</v>
      </c>
      <c r="T68" s="142"/>
      <c r="U68" s="142"/>
      <c r="V68" s="142"/>
      <c r="W68" s="142"/>
      <c r="X68" s="142"/>
      <c r="Y68" s="142"/>
      <c r="Z68" s="142"/>
      <c r="AA68" s="142"/>
      <c r="AB68" s="142"/>
      <c r="AC68" s="142"/>
    </row>
    <row r="69" spans="1:29" ht="25.5" customHeight="1">
      <c r="A69" s="160">
        <v>15</v>
      </c>
      <c r="B69" s="161" t="s">
        <v>516</v>
      </c>
      <c r="C69" s="162">
        <v>180</v>
      </c>
      <c r="D69" s="162">
        <v>51.8</v>
      </c>
      <c r="E69" s="162">
        <v>0</v>
      </c>
      <c r="F69" s="199">
        <v>0</v>
      </c>
      <c r="G69" s="199">
        <v>0</v>
      </c>
      <c r="H69" s="163">
        <v>180</v>
      </c>
      <c r="I69" s="199">
        <f t="shared" si="4"/>
        <v>7380</v>
      </c>
      <c r="J69" s="204">
        <v>41</v>
      </c>
      <c r="K69" s="162">
        <v>0</v>
      </c>
      <c r="L69" s="204">
        <v>0</v>
      </c>
      <c r="M69" s="204">
        <v>0</v>
      </c>
      <c r="N69" s="162">
        <v>0</v>
      </c>
      <c r="O69" s="204">
        <v>0</v>
      </c>
      <c r="P69" s="204">
        <v>0</v>
      </c>
      <c r="Q69" s="204">
        <f t="shared" si="5"/>
        <v>7380</v>
      </c>
      <c r="R69" s="204">
        <v>41</v>
      </c>
      <c r="S69" s="204">
        <v>30.8</v>
      </c>
      <c r="T69" s="142"/>
      <c r="U69" s="142"/>
      <c r="V69" s="142"/>
      <c r="W69" s="142"/>
      <c r="X69" s="142"/>
      <c r="Y69" s="142"/>
      <c r="Z69" s="142"/>
      <c r="AA69" s="142"/>
      <c r="AB69" s="142"/>
      <c r="AC69" s="142"/>
    </row>
    <row r="70" spans="1:29" ht="25.5" customHeight="1">
      <c r="A70" s="157" t="s">
        <v>517</v>
      </c>
      <c r="B70" s="164"/>
      <c r="C70" s="159">
        <v>4486.6000000000004</v>
      </c>
      <c r="D70" s="159">
        <v>2465.6999999999998</v>
      </c>
      <c r="E70" s="159">
        <v>0</v>
      </c>
      <c r="F70" s="198">
        <v>0</v>
      </c>
      <c r="G70" s="198">
        <v>0</v>
      </c>
      <c r="H70" s="159">
        <v>4486.6000000000004</v>
      </c>
      <c r="I70" s="198">
        <f>H70*41</f>
        <v>183950.6</v>
      </c>
      <c r="J70" s="203">
        <v>41</v>
      </c>
      <c r="K70" s="159">
        <v>0</v>
      </c>
      <c r="L70" s="203">
        <v>0</v>
      </c>
      <c r="M70" s="203">
        <v>0</v>
      </c>
      <c r="N70" s="159">
        <v>0</v>
      </c>
      <c r="O70" s="203">
        <v>0</v>
      </c>
      <c r="P70" s="203">
        <v>0</v>
      </c>
      <c r="Q70" s="203">
        <f>I70</f>
        <v>183950.6</v>
      </c>
      <c r="R70" s="203">
        <v>41</v>
      </c>
      <c r="S70" s="203">
        <v>30.8</v>
      </c>
      <c r="T70" s="142"/>
      <c r="U70" s="142"/>
      <c r="V70" s="142"/>
      <c r="W70" s="142"/>
      <c r="X70" s="142"/>
      <c r="Y70" s="142"/>
      <c r="Z70" s="142"/>
      <c r="AA70" s="142"/>
      <c r="AB70" s="142"/>
      <c r="AC70" s="142"/>
    </row>
    <row r="71" spans="1:29" ht="25.5" customHeight="1">
      <c r="A71" s="160">
        <v>1</v>
      </c>
      <c r="B71" s="161" t="s">
        <v>518</v>
      </c>
      <c r="C71" s="162">
        <v>395.2</v>
      </c>
      <c r="D71" s="162">
        <v>287.7</v>
      </c>
      <c r="E71" s="162">
        <v>0</v>
      </c>
      <c r="F71" s="199">
        <v>0</v>
      </c>
      <c r="G71" s="199">
        <v>0</v>
      </c>
      <c r="H71" s="163">
        <v>395.2</v>
      </c>
      <c r="I71" s="199">
        <f t="shared" ref="I71:I81" si="6">H71*41</f>
        <v>16203.2</v>
      </c>
      <c r="J71" s="205">
        <v>41</v>
      </c>
      <c r="K71" s="162">
        <v>0</v>
      </c>
      <c r="L71" s="204">
        <v>0</v>
      </c>
      <c r="M71" s="204">
        <v>0</v>
      </c>
      <c r="N71" s="162">
        <v>0</v>
      </c>
      <c r="O71" s="204">
        <v>0</v>
      </c>
      <c r="P71" s="204">
        <v>0</v>
      </c>
      <c r="Q71" s="204">
        <f t="shared" ref="Q71:Q82" si="7">I71</f>
        <v>16203.2</v>
      </c>
      <c r="R71" s="205">
        <v>41</v>
      </c>
      <c r="S71" s="204">
        <v>30.8</v>
      </c>
      <c r="T71" s="142"/>
      <c r="U71" s="142"/>
      <c r="V71" s="142"/>
      <c r="W71" s="142"/>
      <c r="X71" s="142"/>
      <c r="Y71" s="142"/>
      <c r="Z71" s="142"/>
      <c r="AA71" s="142"/>
      <c r="AB71" s="142"/>
      <c r="AC71" s="142"/>
    </row>
    <row r="72" spans="1:29" ht="25.5" customHeight="1">
      <c r="A72" s="160">
        <v>2</v>
      </c>
      <c r="B72" s="161" t="s">
        <v>520</v>
      </c>
      <c r="C72" s="162">
        <v>431.3</v>
      </c>
      <c r="D72" s="162">
        <v>199.7</v>
      </c>
      <c r="E72" s="162">
        <v>0</v>
      </c>
      <c r="F72" s="199">
        <v>0</v>
      </c>
      <c r="G72" s="199">
        <v>0</v>
      </c>
      <c r="H72" s="163">
        <v>431.3</v>
      </c>
      <c r="I72" s="199">
        <f t="shared" si="6"/>
        <v>17683.3</v>
      </c>
      <c r="J72" s="205">
        <v>41</v>
      </c>
      <c r="K72" s="162">
        <v>0</v>
      </c>
      <c r="L72" s="204">
        <v>0</v>
      </c>
      <c r="M72" s="204">
        <v>0</v>
      </c>
      <c r="N72" s="162">
        <v>0</v>
      </c>
      <c r="O72" s="204">
        <v>0</v>
      </c>
      <c r="P72" s="204">
        <v>0</v>
      </c>
      <c r="Q72" s="204">
        <f t="shared" si="7"/>
        <v>17683.3</v>
      </c>
      <c r="R72" s="205">
        <v>41</v>
      </c>
      <c r="S72" s="204">
        <v>30.8</v>
      </c>
      <c r="T72" s="142"/>
      <c r="U72" s="142"/>
      <c r="V72" s="142"/>
      <c r="W72" s="142"/>
      <c r="X72" s="142"/>
      <c r="Y72" s="142"/>
      <c r="Z72" s="142"/>
      <c r="AA72" s="142"/>
      <c r="AB72" s="142"/>
      <c r="AC72" s="142"/>
    </row>
    <row r="73" spans="1:29" ht="25.5" customHeight="1">
      <c r="A73" s="160">
        <v>3</v>
      </c>
      <c r="B73" s="161" t="s">
        <v>521</v>
      </c>
      <c r="C73" s="162">
        <v>438.4</v>
      </c>
      <c r="D73" s="162">
        <v>121.4</v>
      </c>
      <c r="E73" s="162">
        <v>0</v>
      </c>
      <c r="F73" s="199">
        <v>0</v>
      </c>
      <c r="G73" s="199">
        <v>0</v>
      </c>
      <c r="H73" s="163">
        <v>438.4</v>
      </c>
      <c r="I73" s="199">
        <f t="shared" si="6"/>
        <v>17974.400000000001</v>
      </c>
      <c r="J73" s="205">
        <v>41</v>
      </c>
      <c r="K73" s="162">
        <v>0</v>
      </c>
      <c r="L73" s="204">
        <v>0</v>
      </c>
      <c r="M73" s="204">
        <v>0</v>
      </c>
      <c r="N73" s="162">
        <v>0</v>
      </c>
      <c r="O73" s="204">
        <v>0</v>
      </c>
      <c r="P73" s="204">
        <v>0</v>
      </c>
      <c r="Q73" s="204">
        <f t="shared" si="7"/>
        <v>17974.400000000001</v>
      </c>
      <c r="R73" s="205">
        <v>41</v>
      </c>
      <c r="S73" s="204">
        <v>30.8</v>
      </c>
      <c r="T73" s="142"/>
      <c r="U73" s="142"/>
      <c r="V73" s="142"/>
      <c r="W73" s="142"/>
      <c r="X73" s="142"/>
      <c r="Y73" s="142"/>
      <c r="Z73" s="142"/>
      <c r="AA73" s="142"/>
      <c r="AB73" s="142"/>
      <c r="AC73" s="142"/>
    </row>
    <row r="74" spans="1:29" ht="25.5" customHeight="1">
      <c r="A74" s="160">
        <v>4</v>
      </c>
      <c r="B74" s="161" t="s">
        <v>522</v>
      </c>
      <c r="C74" s="162">
        <v>329.2</v>
      </c>
      <c r="D74" s="162">
        <v>183.1</v>
      </c>
      <c r="E74" s="162">
        <v>0</v>
      </c>
      <c r="F74" s="199">
        <v>0</v>
      </c>
      <c r="G74" s="199">
        <v>0</v>
      </c>
      <c r="H74" s="163">
        <v>329.2</v>
      </c>
      <c r="I74" s="199">
        <f t="shared" si="6"/>
        <v>13497.2</v>
      </c>
      <c r="J74" s="205">
        <v>41</v>
      </c>
      <c r="K74" s="162">
        <v>0</v>
      </c>
      <c r="L74" s="204">
        <v>0</v>
      </c>
      <c r="M74" s="204">
        <v>0</v>
      </c>
      <c r="N74" s="162">
        <v>0</v>
      </c>
      <c r="O74" s="204">
        <v>0</v>
      </c>
      <c r="P74" s="204">
        <v>0</v>
      </c>
      <c r="Q74" s="204">
        <f t="shared" si="7"/>
        <v>13497.2</v>
      </c>
      <c r="R74" s="205">
        <v>41</v>
      </c>
      <c r="S74" s="204">
        <v>30.8</v>
      </c>
      <c r="T74" s="142"/>
      <c r="U74" s="142"/>
      <c r="V74" s="142"/>
      <c r="W74" s="142"/>
      <c r="X74" s="142"/>
      <c r="Y74" s="142"/>
      <c r="Z74" s="142"/>
      <c r="AA74" s="142"/>
      <c r="AB74" s="142"/>
      <c r="AC74" s="142"/>
    </row>
    <row r="75" spans="1:29" ht="25.5" customHeight="1">
      <c r="A75" s="160">
        <v>5</v>
      </c>
      <c r="B75" s="161" t="s">
        <v>523</v>
      </c>
      <c r="C75" s="162">
        <v>507.4</v>
      </c>
      <c r="D75" s="162">
        <v>268.10000000000002</v>
      </c>
      <c r="E75" s="162">
        <v>0</v>
      </c>
      <c r="F75" s="199">
        <v>0</v>
      </c>
      <c r="G75" s="199">
        <v>0</v>
      </c>
      <c r="H75" s="163">
        <v>507.4</v>
      </c>
      <c r="I75" s="199">
        <f t="shared" si="6"/>
        <v>20803.400000000001</v>
      </c>
      <c r="J75" s="205">
        <v>41</v>
      </c>
      <c r="K75" s="162">
        <v>0</v>
      </c>
      <c r="L75" s="204">
        <v>0</v>
      </c>
      <c r="M75" s="204">
        <v>0</v>
      </c>
      <c r="N75" s="162">
        <v>0</v>
      </c>
      <c r="O75" s="204">
        <v>0</v>
      </c>
      <c r="P75" s="204">
        <v>0</v>
      </c>
      <c r="Q75" s="204">
        <f t="shared" si="7"/>
        <v>20803.400000000001</v>
      </c>
      <c r="R75" s="205">
        <v>41</v>
      </c>
      <c r="S75" s="204">
        <v>30.8</v>
      </c>
      <c r="T75" s="142"/>
      <c r="U75" s="142"/>
      <c r="V75" s="142"/>
      <c r="W75" s="142"/>
      <c r="X75" s="142"/>
      <c r="Y75" s="142"/>
      <c r="Z75" s="142"/>
      <c r="AA75" s="142"/>
      <c r="AB75" s="142"/>
      <c r="AC75" s="142"/>
    </row>
    <row r="76" spans="1:29" ht="25.5" customHeight="1">
      <c r="A76" s="160">
        <v>6</v>
      </c>
      <c r="B76" s="161" t="s">
        <v>524</v>
      </c>
      <c r="C76" s="162">
        <v>286.3</v>
      </c>
      <c r="D76" s="162">
        <v>167.1</v>
      </c>
      <c r="E76" s="162">
        <v>0</v>
      </c>
      <c r="F76" s="199">
        <v>0</v>
      </c>
      <c r="G76" s="199">
        <v>0</v>
      </c>
      <c r="H76" s="163">
        <v>286.3</v>
      </c>
      <c r="I76" s="199">
        <f t="shared" si="6"/>
        <v>11738.3</v>
      </c>
      <c r="J76" s="205">
        <v>41</v>
      </c>
      <c r="K76" s="162">
        <v>0</v>
      </c>
      <c r="L76" s="204">
        <v>0</v>
      </c>
      <c r="M76" s="204">
        <v>0</v>
      </c>
      <c r="N76" s="162">
        <v>0</v>
      </c>
      <c r="O76" s="204">
        <v>0</v>
      </c>
      <c r="P76" s="204">
        <v>0</v>
      </c>
      <c r="Q76" s="204">
        <f t="shared" si="7"/>
        <v>11738.3</v>
      </c>
      <c r="R76" s="205">
        <v>41</v>
      </c>
      <c r="S76" s="204">
        <v>30.8</v>
      </c>
      <c r="T76" s="142"/>
      <c r="U76" s="142"/>
      <c r="V76" s="142"/>
      <c r="W76" s="142"/>
      <c r="X76" s="142"/>
      <c r="Y76" s="142"/>
      <c r="Z76" s="142"/>
      <c r="AA76" s="142"/>
      <c r="AB76" s="142"/>
      <c r="AC76" s="142"/>
    </row>
    <row r="77" spans="1:29" ht="25.5" customHeight="1">
      <c r="A77" s="160">
        <v>7</v>
      </c>
      <c r="B77" s="161" t="s">
        <v>525</v>
      </c>
      <c r="C77" s="162">
        <v>352.7</v>
      </c>
      <c r="D77" s="162">
        <v>283.89999999999998</v>
      </c>
      <c r="E77" s="162">
        <v>0</v>
      </c>
      <c r="F77" s="199">
        <v>0</v>
      </c>
      <c r="G77" s="199">
        <v>0</v>
      </c>
      <c r="H77" s="163">
        <v>352.7</v>
      </c>
      <c r="I77" s="199">
        <f t="shared" si="6"/>
        <v>14460.7</v>
      </c>
      <c r="J77" s="205">
        <v>41</v>
      </c>
      <c r="K77" s="162">
        <v>0</v>
      </c>
      <c r="L77" s="204">
        <v>0</v>
      </c>
      <c r="M77" s="204">
        <v>0</v>
      </c>
      <c r="N77" s="162">
        <v>0</v>
      </c>
      <c r="O77" s="204">
        <v>0</v>
      </c>
      <c r="P77" s="204">
        <v>0</v>
      </c>
      <c r="Q77" s="204">
        <f t="shared" si="7"/>
        <v>14460.7</v>
      </c>
      <c r="R77" s="205">
        <v>41</v>
      </c>
      <c r="S77" s="204">
        <v>30.8</v>
      </c>
      <c r="T77" s="142"/>
      <c r="U77" s="142"/>
      <c r="V77" s="142"/>
      <c r="W77" s="142"/>
      <c r="X77" s="142"/>
      <c r="Y77" s="142"/>
      <c r="Z77" s="142"/>
      <c r="AA77" s="142"/>
      <c r="AB77" s="142"/>
      <c r="AC77" s="142"/>
    </row>
    <row r="78" spans="1:29" ht="25.5" customHeight="1">
      <c r="A78" s="160">
        <v>8</v>
      </c>
      <c r="B78" s="161" t="s">
        <v>526</v>
      </c>
      <c r="C78" s="162">
        <v>255.8</v>
      </c>
      <c r="D78" s="162">
        <v>0</v>
      </c>
      <c r="E78" s="162">
        <v>0</v>
      </c>
      <c r="F78" s="199">
        <v>0</v>
      </c>
      <c r="G78" s="199">
        <v>0</v>
      </c>
      <c r="H78" s="163">
        <v>255.8</v>
      </c>
      <c r="I78" s="199">
        <f t="shared" si="6"/>
        <v>10487.8</v>
      </c>
      <c r="J78" s="205">
        <v>41</v>
      </c>
      <c r="K78" s="162">
        <v>0</v>
      </c>
      <c r="L78" s="204">
        <v>0</v>
      </c>
      <c r="M78" s="204">
        <v>0</v>
      </c>
      <c r="N78" s="162">
        <v>0</v>
      </c>
      <c r="O78" s="204">
        <v>0</v>
      </c>
      <c r="P78" s="204">
        <v>0</v>
      </c>
      <c r="Q78" s="204">
        <f t="shared" si="7"/>
        <v>10487.8</v>
      </c>
      <c r="R78" s="205">
        <v>41</v>
      </c>
      <c r="S78" s="204">
        <v>30.8</v>
      </c>
      <c r="T78" s="142"/>
      <c r="U78" s="142"/>
      <c r="V78" s="142"/>
      <c r="W78" s="142"/>
      <c r="X78" s="142"/>
      <c r="Y78" s="142"/>
      <c r="Z78" s="142"/>
      <c r="AA78" s="142"/>
      <c r="AB78" s="142"/>
      <c r="AC78" s="142"/>
    </row>
    <row r="79" spans="1:29" ht="25.5" customHeight="1">
      <c r="A79" s="160">
        <v>9</v>
      </c>
      <c r="B79" s="161" t="s">
        <v>527</v>
      </c>
      <c r="C79" s="162">
        <v>580.70000000000005</v>
      </c>
      <c r="D79" s="162">
        <v>333.1</v>
      </c>
      <c r="E79" s="162">
        <v>0</v>
      </c>
      <c r="F79" s="199">
        <v>0</v>
      </c>
      <c r="G79" s="199">
        <v>0</v>
      </c>
      <c r="H79" s="163">
        <v>580.70000000000005</v>
      </c>
      <c r="I79" s="199">
        <f t="shared" si="6"/>
        <v>23808.7</v>
      </c>
      <c r="J79" s="205">
        <v>41</v>
      </c>
      <c r="K79" s="162">
        <v>0</v>
      </c>
      <c r="L79" s="204">
        <v>0</v>
      </c>
      <c r="M79" s="204">
        <v>0</v>
      </c>
      <c r="N79" s="162">
        <v>0</v>
      </c>
      <c r="O79" s="204">
        <v>0</v>
      </c>
      <c r="P79" s="204">
        <v>0</v>
      </c>
      <c r="Q79" s="204">
        <f t="shared" si="7"/>
        <v>23808.7</v>
      </c>
      <c r="R79" s="205">
        <v>41</v>
      </c>
      <c r="S79" s="204">
        <v>30.8</v>
      </c>
      <c r="T79" s="142"/>
      <c r="U79" s="142"/>
      <c r="V79" s="142"/>
      <c r="W79" s="142"/>
      <c r="X79" s="142"/>
      <c r="Y79" s="142"/>
      <c r="Z79" s="142"/>
      <c r="AA79" s="142"/>
      <c r="AB79" s="142"/>
      <c r="AC79" s="142"/>
    </row>
    <row r="80" spans="1:29" ht="25.5" customHeight="1">
      <c r="A80" s="160">
        <v>10</v>
      </c>
      <c r="B80" s="161" t="s">
        <v>528</v>
      </c>
      <c r="C80" s="162">
        <v>420.9</v>
      </c>
      <c r="D80" s="162">
        <v>376.5</v>
      </c>
      <c r="E80" s="162">
        <v>0</v>
      </c>
      <c r="F80" s="199">
        <v>0</v>
      </c>
      <c r="G80" s="199">
        <v>0</v>
      </c>
      <c r="H80" s="163">
        <v>420.9</v>
      </c>
      <c r="I80" s="199">
        <f t="shared" si="6"/>
        <v>17256.900000000001</v>
      </c>
      <c r="J80" s="205">
        <v>41</v>
      </c>
      <c r="K80" s="162">
        <v>0</v>
      </c>
      <c r="L80" s="204">
        <v>0</v>
      </c>
      <c r="M80" s="204">
        <v>0</v>
      </c>
      <c r="N80" s="162">
        <v>0</v>
      </c>
      <c r="O80" s="204">
        <v>0</v>
      </c>
      <c r="P80" s="204">
        <v>0</v>
      </c>
      <c r="Q80" s="204">
        <f t="shared" si="7"/>
        <v>17256.900000000001</v>
      </c>
      <c r="R80" s="205">
        <v>41</v>
      </c>
      <c r="S80" s="204">
        <v>30.8</v>
      </c>
      <c r="T80" s="142"/>
      <c r="U80" s="142"/>
      <c r="V80" s="142"/>
      <c r="W80" s="142"/>
      <c r="X80" s="142"/>
      <c r="Y80" s="142"/>
      <c r="Z80" s="142"/>
      <c r="AA80" s="142"/>
      <c r="AB80" s="142"/>
      <c r="AC80" s="142"/>
    </row>
    <row r="81" spans="1:29" ht="25.5" customHeight="1">
      <c r="A81" s="160">
        <v>11</v>
      </c>
      <c r="B81" s="161" t="s">
        <v>529</v>
      </c>
      <c r="C81" s="162">
        <v>488.7</v>
      </c>
      <c r="D81" s="162">
        <v>245.1</v>
      </c>
      <c r="E81" s="162">
        <v>0</v>
      </c>
      <c r="F81" s="199">
        <v>0</v>
      </c>
      <c r="G81" s="199">
        <v>0</v>
      </c>
      <c r="H81" s="163">
        <v>488.7</v>
      </c>
      <c r="I81" s="199">
        <f t="shared" si="6"/>
        <v>20036.7</v>
      </c>
      <c r="J81" s="205">
        <v>41</v>
      </c>
      <c r="K81" s="162">
        <v>0</v>
      </c>
      <c r="L81" s="204">
        <v>0</v>
      </c>
      <c r="M81" s="204">
        <v>0</v>
      </c>
      <c r="N81" s="162">
        <v>0</v>
      </c>
      <c r="O81" s="204">
        <v>0</v>
      </c>
      <c r="P81" s="204">
        <v>0</v>
      </c>
      <c r="Q81" s="204">
        <f t="shared" si="7"/>
        <v>20036.7</v>
      </c>
      <c r="R81" s="205">
        <v>41</v>
      </c>
      <c r="S81" s="204">
        <v>30.8</v>
      </c>
      <c r="T81" s="142"/>
      <c r="U81" s="142"/>
      <c r="V81" s="142"/>
      <c r="W81" s="142"/>
      <c r="X81" s="142"/>
      <c r="Y81" s="142"/>
      <c r="Z81" s="142"/>
      <c r="AA81" s="142"/>
      <c r="AB81" s="142"/>
      <c r="AC81" s="142"/>
    </row>
    <row r="82" spans="1:29" ht="25.5" customHeight="1">
      <c r="A82" s="535" t="s">
        <v>562</v>
      </c>
      <c r="B82" s="536"/>
      <c r="C82" s="201">
        <f>C70+C54+C37+C9</f>
        <v>18961.8</v>
      </c>
      <c r="D82" s="201">
        <f>D70+D54+D37+D9</f>
        <v>8308.5</v>
      </c>
      <c r="E82" s="202">
        <v>0</v>
      </c>
      <c r="F82" s="198">
        <v>0</v>
      </c>
      <c r="G82" s="198">
        <v>0</v>
      </c>
      <c r="H82" s="201">
        <f>H70+H54+H37+H9</f>
        <v>18961.8</v>
      </c>
      <c r="I82" s="200">
        <f>I70+I54+I37+I9</f>
        <v>745127.5</v>
      </c>
      <c r="J82" s="201"/>
      <c r="K82" s="202">
        <v>0</v>
      </c>
      <c r="L82" s="203">
        <v>0</v>
      </c>
      <c r="M82" s="203">
        <v>0</v>
      </c>
      <c r="N82" s="202">
        <v>0</v>
      </c>
      <c r="O82" s="203">
        <v>0</v>
      </c>
      <c r="P82" s="203">
        <v>0</v>
      </c>
      <c r="Q82" s="198">
        <f t="shared" si="7"/>
        <v>745127.5</v>
      </c>
      <c r="R82" s="206"/>
      <c r="S82" s="206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</row>
    <row r="83" spans="1:29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</row>
    <row r="84" spans="1:29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</row>
    <row r="85" spans="1:29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</row>
    <row r="86" spans="1:29">
      <c r="A86" s="6"/>
      <c r="B86" s="6"/>
      <c r="C86" s="6"/>
      <c r="D86" s="6"/>
      <c r="E86" s="177"/>
      <c r="F86" s="177"/>
      <c r="G86" s="177"/>
      <c r="H86" s="177"/>
      <c r="I86" s="177"/>
      <c r="J86" s="177"/>
      <c r="K86" s="177"/>
      <c r="L86" s="6"/>
      <c r="M86" s="6"/>
      <c r="N86" s="6"/>
      <c r="O86" s="6"/>
      <c r="P86" s="6"/>
      <c r="Q86" s="6"/>
      <c r="R86" s="6"/>
      <c r="S86" s="6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</row>
    <row r="87" spans="1:29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</row>
    <row r="88" spans="1:29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142"/>
      <c r="U88" s="142"/>
      <c r="V88" s="142"/>
      <c r="W88" s="142"/>
      <c r="X88" s="142"/>
      <c r="Y88" s="142"/>
      <c r="Z88" s="142"/>
      <c r="AA88" s="142"/>
      <c r="AB88" s="142"/>
      <c r="AC88" s="142"/>
    </row>
    <row r="89" spans="1:2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</row>
    <row r="90" spans="1:29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</row>
    <row r="91" spans="1:29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</row>
    <row r="92" spans="1:29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142"/>
      <c r="U92" s="142"/>
      <c r="V92" s="142"/>
      <c r="W92" s="142"/>
      <c r="X92" s="142"/>
      <c r="Y92" s="142"/>
      <c r="Z92" s="142"/>
      <c r="AA92" s="142"/>
      <c r="AB92" s="142"/>
      <c r="AC92" s="142"/>
    </row>
    <row r="93" spans="1:29">
      <c r="A93" s="142"/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  <c r="AB93" s="142"/>
      <c r="AC93" s="142"/>
    </row>
    <row r="94" spans="1:29">
      <c r="A94" s="142"/>
      <c r="B94" s="142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  <c r="AB94" s="142"/>
      <c r="AC94" s="142"/>
    </row>
    <row r="95" spans="1:29">
      <c r="A95" s="142"/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</row>
    <row r="96" spans="1:29">
      <c r="A96" s="142"/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</row>
    <row r="97" spans="1:29">
      <c r="A97" s="142"/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  <c r="AB97" s="142"/>
      <c r="AC97" s="142"/>
    </row>
    <row r="98" spans="1:29">
      <c r="A98" s="142"/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</row>
    <row r="99" spans="1:29">
      <c r="A99" s="142"/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</row>
    <row r="100" spans="1:29">
      <c r="A100" s="142"/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2"/>
      <c r="AC100" s="142"/>
    </row>
    <row r="101" spans="1:29">
      <c r="A101" s="142"/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  <c r="AB101" s="142"/>
      <c r="AC101" s="142"/>
    </row>
    <row r="102" spans="1:29">
      <c r="A102" s="142"/>
      <c r="B102" s="142"/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2"/>
      <c r="AB102" s="142"/>
      <c r="AC102" s="142"/>
    </row>
    <row r="103" spans="1:29">
      <c r="A103" s="142"/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</row>
    <row r="104" spans="1:29">
      <c r="A104" s="142"/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</row>
    <row r="105" spans="1:29">
      <c r="A105" s="142"/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</row>
    <row r="106" spans="1:29">
      <c r="A106" s="142"/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</row>
    <row r="107" spans="1:29">
      <c r="A107" s="142"/>
      <c r="B107" s="142"/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  <c r="AB107" s="142"/>
      <c r="AC107" s="142"/>
    </row>
    <row r="108" spans="1:29">
      <c r="A108" s="142"/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</row>
    <row r="109" spans="1:29">
      <c r="A109" s="142"/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</row>
    <row r="110" spans="1:29">
      <c r="A110" s="142"/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</row>
    <row r="111" spans="1:29">
      <c r="A111" s="142"/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</row>
    <row r="112" spans="1:29">
      <c r="A112" s="142"/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</row>
    <row r="113" spans="1:29">
      <c r="A113" s="142"/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</row>
    <row r="114" spans="1:29">
      <c r="A114" s="142"/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</row>
    <row r="115" spans="1:29">
      <c r="A115" s="142"/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</row>
    <row r="116" spans="1:29">
      <c r="A116" s="142"/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</row>
    <row r="117" spans="1:29">
      <c r="A117" s="142"/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</row>
    <row r="118" spans="1:29">
      <c r="A118" s="142"/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</row>
    <row r="119" spans="1:29">
      <c r="A119" s="142"/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</row>
    <row r="120" spans="1:29">
      <c r="A120" s="142"/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</row>
    <row r="121" spans="1:29">
      <c r="A121" s="142"/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</row>
    <row r="122" spans="1:29">
      <c r="A122" s="142"/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</row>
    <row r="123" spans="1:29">
      <c r="A123" s="142"/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</row>
    <row r="124" spans="1:29">
      <c r="A124" s="142"/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</row>
    <row r="125" spans="1:29">
      <c r="A125" s="142"/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</row>
    <row r="126" spans="1:29">
      <c r="A126" s="142"/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</row>
    <row r="127" spans="1:29">
      <c r="A127" s="142"/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</row>
    <row r="128" spans="1:29">
      <c r="A128" s="142"/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</row>
    <row r="129" spans="1:29">
      <c r="A129" s="142"/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</row>
    <row r="130" spans="1:29">
      <c r="A130" s="142"/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</row>
    <row r="131" spans="1:29">
      <c r="A131" s="142"/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</row>
    <row r="132" spans="1:29">
      <c r="A132" s="142"/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</row>
    <row r="133" spans="1:29">
      <c r="A133" s="142"/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</row>
    <row r="134" spans="1:29">
      <c r="A134" s="142"/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</row>
    <row r="135" spans="1:29">
      <c r="A135" s="142"/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</row>
    <row r="136" spans="1:29">
      <c r="A136" s="142"/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</row>
    <row r="137" spans="1:29">
      <c r="A137" s="142"/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</row>
    <row r="138" spans="1:29">
      <c r="A138" s="142"/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</row>
    <row r="139" spans="1:29">
      <c r="A139" s="142"/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</row>
    <row r="140" spans="1:29">
      <c r="A140" s="142"/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</row>
    <row r="141" spans="1:29">
      <c r="A141" s="142"/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</row>
    <row r="142" spans="1:29">
      <c r="A142" s="142"/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</row>
    <row r="143" spans="1:29">
      <c r="A143" s="142"/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</row>
    <row r="144" spans="1:29">
      <c r="A144" s="142"/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</row>
    <row r="145" spans="1:29">
      <c r="A145" s="142"/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</row>
    <row r="146" spans="1:29">
      <c r="A146" s="142"/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</row>
    <row r="147" spans="1:29">
      <c r="A147" s="142"/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</row>
    <row r="148" spans="1:29">
      <c r="A148" s="142"/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</row>
    <row r="149" spans="1:29">
      <c r="A149" s="142"/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</row>
    <row r="150" spans="1:29">
      <c r="A150" s="142"/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</row>
    <row r="151" spans="1:29">
      <c r="A151" s="142"/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</row>
    <row r="152" spans="1:29">
      <c r="A152" s="142"/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</row>
    <row r="153" spans="1:29">
      <c r="A153" s="142"/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</row>
    <row r="154" spans="1:29">
      <c r="A154" s="142"/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</row>
    <row r="155" spans="1:29">
      <c r="A155" s="142"/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</row>
    <row r="156" spans="1:29">
      <c r="A156" s="142"/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</row>
    <row r="157" spans="1:29">
      <c r="A157" s="142"/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</row>
    <row r="158" spans="1:29">
      <c r="A158" s="142"/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</row>
    <row r="159" spans="1:29">
      <c r="A159" s="142"/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</row>
    <row r="160" spans="1:29">
      <c r="A160" s="142"/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</row>
    <row r="161" spans="1:29">
      <c r="A161" s="142"/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</row>
    <row r="162" spans="1:29">
      <c r="A162" s="142"/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</row>
    <row r="163" spans="1:29">
      <c r="A163" s="142"/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</row>
    <row r="164" spans="1:29">
      <c r="A164" s="142"/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</row>
    <row r="165" spans="1:29">
      <c r="A165" s="142"/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</row>
    <row r="166" spans="1:29">
      <c r="A166" s="142"/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</row>
    <row r="167" spans="1:29">
      <c r="A167" s="142"/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</row>
    <row r="168" spans="1:29">
      <c r="A168" s="142"/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</row>
    <row r="169" spans="1:29">
      <c r="A169" s="142"/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</row>
    <row r="170" spans="1:29">
      <c r="A170" s="142"/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</row>
    <row r="171" spans="1:29">
      <c r="A171" s="142"/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</row>
    <row r="172" spans="1:29">
      <c r="A172" s="142"/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</row>
    <row r="173" spans="1:29">
      <c r="A173" s="142"/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</row>
    <row r="174" spans="1:29">
      <c r="A174" s="142"/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</row>
    <row r="175" spans="1:29">
      <c r="A175" s="142"/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</row>
    <row r="176" spans="1:29">
      <c r="A176" s="132"/>
      <c r="B176" s="132"/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</row>
    <row r="177" spans="1:23">
      <c r="A177" s="132"/>
      <c r="B177" s="132"/>
      <c r="C177" s="132"/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</row>
    <row r="178" spans="1:23">
      <c r="A178" s="132"/>
      <c r="B178" s="132"/>
      <c r="C178" s="132"/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</row>
    <row r="179" spans="1:23">
      <c r="A179" s="132"/>
      <c r="B179" s="132"/>
      <c r="C179" s="132"/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</row>
  </sheetData>
  <mergeCells count="13">
    <mergeCell ref="A82:B82"/>
    <mergeCell ref="N5:P5"/>
    <mergeCell ref="Q5:Q6"/>
    <mergeCell ref="R5:R6"/>
    <mergeCell ref="Q1:S1"/>
    <mergeCell ref="A5:A7"/>
    <mergeCell ref="B5:B7"/>
    <mergeCell ref="E5:G5"/>
    <mergeCell ref="H5:J5"/>
    <mergeCell ref="K5:M5"/>
    <mergeCell ref="C5:D5"/>
    <mergeCell ref="S5:S6"/>
    <mergeCell ref="A2:S2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headerFooter>
    <oddHeader>&amp;C35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3"/>
  <sheetViews>
    <sheetView workbookViewId="0">
      <selection activeCell="A3" sqref="A3:Q22"/>
    </sheetView>
  </sheetViews>
  <sheetFormatPr defaultRowHeight="12.5"/>
  <cols>
    <col min="1" max="1" width="4.81640625" customWidth="1"/>
    <col min="2" max="2" width="25.54296875" customWidth="1"/>
    <col min="3" max="3" width="11.7265625" customWidth="1"/>
    <col min="4" max="7" width="11.453125" customWidth="1"/>
    <col min="8" max="8" width="11.81640625" customWidth="1"/>
    <col min="9" max="10" width="10.7265625" customWidth="1"/>
    <col min="11" max="13" width="10.1796875" customWidth="1"/>
    <col min="14" max="14" width="10.7265625" customWidth="1"/>
    <col min="15" max="15" width="11.26953125" customWidth="1"/>
    <col min="16" max="17" width="11.1796875" customWidth="1"/>
  </cols>
  <sheetData>
    <row r="1" spans="1:2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142"/>
      <c r="S1" s="142"/>
      <c r="T1" s="142"/>
      <c r="U1" s="142"/>
      <c r="V1" s="142"/>
      <c r="W1" s="142"/>
    </row>
    <row r="2" spans="1:23" ht="42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42"/>
      <c r="S2" s="142"/>
      <c r="T2" s="142"/>
      <c r="U2" s="142"/>
      <c r="V2" s="142"/>
      <c r="W2" s="142"/>
    </row>
    <row r="3" spans="1:23" ht="57" customHeight="1">
      <c r="A3" s="38"/>
      <c r="B3" s="38"/>
      <c r="C3" s="38"/>
      <c r="D3" s="38"/>
      <c r="E3" s="38"/>
      <c r="F3" s="38"/>
      <c r="G3" s="38"/>
      <c r="H3" s="39"/>
      <c r="I3" s="38"/>
      <c r="J3" s="38"/>
      <c r="K3" s="38"/>
      <c r="L3" s="38"/>
      <c r="M3" s="38"/>
      <c r="N3" s="6"/>
      <c r="O3" s="124"/>
      <c r="P3" s="552" t="s">
        <v>476</v>
      </c>
      <c r="Q3" s="552"/>
      <c r="R3" s="142"/>
      <c r="S3" s="142"/>
      <c r="T3" s="142"/>
      <c r="U3" s="142"/>
      <c r="V3" s="142"/>
      <c r="W3" s="142"/>
    </row>
    <row r="4" spans="1:23" ht="26.25" customHeight="1">
      <c r="A4" s="553" t="s">
        <v>561</v>
      </c>
      <c r="B4" s="554"/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554"/>
      <c r="N4" s="554"/>
      <c r="O4" s="554"/>
      <c r="P4" s="554"/>
      <c r="Q4" s="554"/>
      <c r="R4" s="142"/>
      <c r="S4" s="142"/>
      <c r="T4" s="142"/>
      <c r="U4" s="142"/>
      <c r="V4" s="142"/>
      <c r="W4" s="142"/>
    </row>
    <row r="5" spans="1:23" ht="27" customHeight="1">
      <c r="A5" s="261"/>
      <c r="B5" s="261"/>
      <c r="C5" s="261"/>
      <c r="D5" s="261"/>
      <c r="E5" s="261"/>
      <c r="F5" s="261"/>
      <c r="G5" s="262"/>
      <c r="H5" s="261"/>
      <c r="I5" s="261"/>
      <c r="J5" s="261"/>
      <c r="K5" s="261"/>
      <c r="L5" s="262"/>
      <c r="M5" s="261"/>
      <c r="N5" s="261"/>
      <c r="O5" s="261"/>
      <c r="P5" s="261"/>
      <c r="Q5" s="262"/>
      <c r="R5" s="142"/>
      <c r="S5" s="142"/>
      <c r="T5" s="142"/>
      <c r="U5" s="142"/>
      <c r="V5" s="142"/>
      <c r="W5" s="142"/>
    </row>
    <row r="6" spans="1:23" ht="54" customHeight="1">
      <c r="A6" s="555" t="s">
        <v>418</v>
      </c>
      <c r="B6" s="558" t="s">
        <v>39</v>
      </c>
      <c r="C6" s="561" t="s">
        <v>438</v>
      </c>
      <c r="D6" s="561"/>
      <c r="E6" s="561"/>
      <c r="F6" s="561"/>
      <c r="G6" s="561"/>
      <c r="H6" s="561" t="s">
        <v>439</v>
      </c>
      <c r="I6" s="561"/>
      <c r="J6" s="561"/>
      <c r="K6" s="561"/>
      <c r="L6" s="561"/>
      <c r="M6" s="561" t="s">
        <v>440</v>
      </c>
      <c r="N6" s="561"/>
      <c r="O6" s="561"/>
      <c r="P6" s="561"/>
      <c r="Q6" s="561"/>
      <c r="R6" s="142"/>
      <c r="S6" s="142"/>
      <c r="T6" s="142"/>
      <c r="U6" s="142"/>
      <c r="V6" s="142"/>
      <c r="W6" s="142"/>
    </row>
    <row r="7" spans="1:23" ht="11.25" customHeight="1">
      <c r="A7" s="556"/>
      <c r="B7" s="559"/>
      <c r="C7" s="561"/>
      <c r="D7" s="561"/>
      <c r="E7" s="561"/>
      <c r="F7" s="561"/>
      <c r="G7" s="561"/>
      <c r="H7" s="561"/>
      <c r="I7" s="561"/>
      <c r="J7" s="561"/>
      <c r="K7" s="561"/>
      <c r="L7" s="561"/>
      <c r="M7" s="561"/>
      <c r="N7" s="561"/>
      <c r="O7" s="561"/>
      <c r="P7" s="561"/>
      <c r="Q7" s="561"/>
      <c r="R7" s="142"/>
      <c r="S7" s="142"/>
      <c r="T7" s="142"/>
      <c r="U7" s="142"/>
      <c r="V7" s="142"/>
      <c r="W7" s="142"/>
    </row>
    <row r="8" spans="1:23" ht="32.25" customHeight="1">
      <c r="A8" s="556"/>
      <c r="B8" s="559"/>
      <c r="C8" s="263" t="s">
        <v>550</v>
      </c>
      <c r="D8" s="263" t="s">
        <v>551</v>
      </c>
      <c r="E8" s="263" t="s">
        <v>552</v>
      </c>
      <c r="F8" s="263" t="s">
        <v>553</v>
      </c>
      <c r="G8" s="263" t="s">
        <v>554</v>
      </c>
      <c r="H8" s="263" t="s">
        <v>550</v>
      </c>
      <c r="I8" s="263" t="s">
        <v>551</v>
      </c>
      <c r="J8" s="263" t="s">
        <v>552</v>
      </c>
      <c r="K8" s="263" t="s">
        <v>553</v>
      </c>
      <c r="L8" s="263" t="s">
        <v>554</v>
      </c>
      <c r="M8" s="263" t="s">
        <v>550</v>
      </c>
      <c r="N8" s="263" t="s">
        <v>551</v>
      </c>
      <c r="O8" s="263" t="s">
        <v>552</v>
      </c>
      <c r="P8" s="263" t="s">
        <v>553</v>
      </c>
      <c r="Q8" s="263" t="s">
        <v>554</v>
      </c>
      <c r="R8" s="142"/>
      <c r="S8" s="142"/>
      <c r="T8" s="142"/>
      <c r="U8" s="142"/>
      <c r="V8" s="142"/>
      <c r="W8" s="142"/>
    </row>
    <row r="9" spans="1:23" ht="15.5">
      <c r="A9" s="557"/>
      <c r="B9" s="560"/>
      <c r="C9" s="264" t="s">
        <v>434</v>
      </c>
      <c r="D9" s="264" t="s">
        <v>434</v>
      </c>
      <c r="E9" s="264" t="s">
        <v>434</v>
      </c>
      <c r="F9" s="264" t="s">
        <v>434</v>
      </c>
      <c r="G9" s="264" t="s">
        <v>434</v>
      </c>
      <c r="H9" s="264" t="s">
        <v>435</v>
      </c>
      <c r="I9" s="264" t="s">
        <v>435</v>
      </c>
      <c r="J9" s="264" t="s">
        <v>435</v>
      </c>
      <c r="K9" s="264" t="s">
        <v>435</v>
      </c>
      <c r="L9" s="264" t="s">
        <v>435</v>
      </c>
      <c r="M9" s="264" t="s">
        <v>433</v>
      </c>
      <c r="N9" s="264" t="s">
        <v>433</v>
      </c>
      <c r="O9" s="264" t="s">
        <v>433</v>
      </c>
      <c r="P9" s="264" t="s">
        <v>433</v>
      </c>
      <c r="Q9" s="264" t="s">
        <v>433</v>
      </c>
      <c r="R9" s="142"/>
      <c r="S9" s="142"/>
      <c r="T9" s="142"/>
      <c r="U9" s="142"/>
      <c r="V9" s="142"/>
      <c r="W9" s="142"/>
    </row>
    <row r="10" spans="1:23" ht="15.5">
      <c r="A10" s="171">
        <v>1</v>
      </c>
      <c r="B10" s="171">
        <v>2</v>
      </c>
      <c r="C10" s="171">
        <v>3</v>
      </c>
      <c r="D10" s="171">
        <v>4</v>
      </c>
      <c r="E10" s="171">
        <v>5</v>
      </c>
      <c r="F10" s="171">
        <v>6</v>
      </c>
      <c r="G10" s="171">
        <v>7</v>
      </c>
      <c r="H10" s="171">
        <v>8</v>
      </c>
      <c r="I10" s="171">
        <v>9</v>
      </c>
      <c r="J10" s="171">
        <v>10</v>
      </c>
      <c r="K10" s="171">
        <v>11</v>
      </c>
      <c r="L10" s="171">
        <v>12</v>
      </c>
      <c r="M10" s="171">
        <v>13</v>
      </c>
      <c r="N10" s="171">
        <v>14</v>
      </c>
      <c r="O10" s="171">
        <v>15</v>
      </c>
      <c r="P10" s="171">
        <v>16</v>
      </c>
      <c r="Q10" s="171">
        <v>17</v>
      </c>
      <c r="R10" s="142"/>
      <c r="S10" s="142"/>
      <c r="T10" s="142"/>
      <c r="U10" s="142"/>
      <c r="V10" s="142"/>
      <c r="W10" s="142"/>
    </row>
    <row r="11" spans="1:23" ht="15.5">
      <c r="A11" s="550" t="s">
        <v>555</v>
      </c>
      <c r="B11" s="551"/>
      <c r="C11" s="172">
        <v>0</v>
      </c>
      <c r="D11" s="172">
        <v>0</v>
      </c>
      <c r="E11" s="172">
        <v>4486.6000000000004</v>
      </c>
      <c r="F11" s="172">
        <v>14475.2</v>
      </c>
      <c r="G11" s="172">
        <v>18961.8</v>
      </c>
      <c r="H11" s="172">
        <v>0</v>
      </c>
      <c r="I11" s="172">
        <v>0</v>
      </c>
      <c r="J11" s="172">
        <v>136</v>
      </c>
      <c r="K11" s="172">
        <v>415</v>
      </c>
      <c r="L11" s="172">
        <v>551</v>
      </c>
      <c r="M11" s="172">
        <v>0</v>
      </c>
      <c r="N11" s="172">
        <v>0</v>
      </c>
      <c r="O11" s="172">
        <v>325</v>
      </c>
      <c r="P11" s="172">
        <v>957</v>
      </c>
      <c r="Q11" s="172">
        <v>1282</v>
      </c>
      <c r="R11" s="142"/>
      <c r="S11" s="142"/>
      <c r="T11" s="142"/>
      <c r="U11" s="142"/>
      <c r="V11" s="142"/>
      <c r="W11" s="142"/>
    </row>
    <row r="12" spans="1:23" ht="15.5">
      <c r="A12" s="170">
        <v>1</v>
      </c>
      <c r="B12" s="264" t="s">
        <v>38</v>
      </c>
      <c r="C12" s="173">
        <v>0</v>
      </c>
      <c r="D12" s="173">
        <v>0</v>
      </c>
      <c r="E12" s="173">
        <v>0</v>
      </c>
      <c r="F12" s="175">
        <v>0</v>
      </c>
      <c r="G12" s="175">
        <v>0</v>
      </c>
      <c r="H12" s="176">
        <v>0</v>
      </c>
      <c r="I12" s="176">
        <v>0</v>
      </c>
      <c r="J12" s="176">
        <v>0</v>
      </c>
      <c r="K12" s="176">
        <v>0</v>
      </c>
      <c r="L12" s="175">
        <v>0</v>
      </c>
      <c r="M12" s="176">
        <v>0</v>
      </c>
      <c r="N12" s="176">
        <v>0</v>
      </c>
      <c r="O12" s="176">
        <v>0</v>
      </c>
      <c r="P12" s="176">
        <v>0</v>
      </c>
      <c r="Q12" s="175">
        <v>0</v>
      </c>
      <c r="R12" s="142"/>
      <c r="S12" s="142"/>
      <c r="T12" s="142"/>
      <c r="U12" s="142"/>
      <c r="V12" s="142"/>
      <c r="W12" s="142"/>
    </row>
    <row r="13" spans="1:23" ht="15.5">
      <c r="A13" s="170">
        <v>2</v>
      </c>
      <c r="B13" s="264" t="s">
        <v>40</v>
      </c>
      <c r="C13" s="173">
        <v>0</v>
      </c>
      <c r="D13" s="173">
        <v>0</v>
      </c>
      <c r="E13" s="173">
        <v>0</v>
      </c>
      <c r="F13" s="173">
        <v>4894.8999999999996</v>
      </c>
      <c r="G13" s="173">
        <v>4894.8999999999996</v>
      </c>
      <c r="H13" s="174">
        <v>0</v>
      </c>
      <c r="I13" s="174">
        <v>0</v>
      </c>
      <c r="J13" s="174">
        <v>0</v>
      </c>
      <c r="K13" s="174">
        <v>130</v>
      </c>
      <c r="L13" s="173">
        <v>130</v>
      </c>
      <c r="M13" s="174">
        <v>0</v>
      </c>
      <c r="N13" s="174">
        <v>0</v>
      </c>
      <c r="O13" s="174">
        <v>0</v>
      </c>
      <c r="P13" s="174">
        <v>347</v>
      </c>
      <c r="Q13" s="173">
        <v>347</v>
      </c>
      <c r="R13" s="142"/>
      <c r="S13" s="142"/>
      <c r="T13" s="142"/>
      <c r="U13" s="142"/>
      <c r="V13" s="142"/>
      <c r="W13" s="142"/>
    </row>
    <row r="14" spans="1:23" ht="15.5">
      <c r="A14" s="170">
        <v>3</v>
      </c>
      <c r="B14" s="264" t="s">
        <v>41</v>
      </c>
      <c r="C14" s="173">
        <v>0</v>
      </c>
      <c r="D14" s="173">
        <v>0</v>
      </c>
      <c r="E14" s="173">
        <v>0</v>
      </c>
      <c r="F14" s="173">
        <v>4809</v>
      </c>
      <c r="G14" s="173">
        <v>4809</v>
      </c>
      <c r="H14" s="174">
        <v>0</v>
      </c>
      <c r="I14" s="174">
        <v>0</v>
      </c>
      <c r="J14" s="174">
        <v>0</v>
      </c>
      <c r="K14" s="173">
        <v>139</v>
      </c>
      <c r="L14" s="173">
        <v>139</v>
      </c>
      <c r="M14" s="174">
        <v>0</v>
      </c>
      <c r="N14" s="174">
        <v>0</v>
      </c>
      <c r="O14" s="174">
        <v>0</v>
      </c>
      <c r="P14" s="173">
        <v>312</v>
      </c>
      <c r="Q14" s="173">
        <v>312</v>
      </c>
      <c r="R14" s="142"/>
      <c r="S14" s="142"/>
      <c r="T14" s="142"/>
      <c r="U14" s="142"/>
      <c r="V14" s="142"/>
      <c r="W14" s="142"/>
    </row>
    <row r="15" spans="1:23" ht="15.5">
      <c r="A15" s="170">
        <v>4</v>
      </c>
      <c r="B15" s="264" t="s">
        <v>42</v>
      </c>
      <c r="C15" s="173">
        <v>0</v>
      </c>
      <c r="D15" s="173">
        <v>0</v>
      </c>
      <c r="E15" s="173">
        <v>0</v>
      </c>
      <c r="F15" s="173">
        <v>4771.3</v>
      </c>
      <c r="G15" s="173">
        <v>4771.3</v>
      </c>
      <c r="H15" s="174">
        <v>0</v>
      </c>
      <c r="I15" s="174">
        <v>0</v>
      </c>
      <c r="J15" s="174">
        <v>0</v>
      </c>
      <c r="K15" s="173">
        <v>146</v>
      </c>
      <c r="L15" s="173">
        <v>146</v>
      </c>
      <c r="M15" s="174">
        <v>0</v>
      </c>
      <c r="N15" s="174">
        <v>0</v>
      </c>
      <c r="O15" s="174">
        <v>0</v>
      </c>
      <c r="P15" s="173">
        <v>298</v>
      </c>
      <c r="Q15" s="173">
        <v>298</v>
      </c>
      <c r="R15" s="142"/>
      <c r="S15" s="142"/>
      <c r="T15" s="142"/>
      <c r="U15" s="142"/>
      <c r="V15" s="142"/>
      <c r="W15" s="142"/>
    </row>
    <row r="16" spans="1:23" ht="15.5">
      <c r="A16" s="170">
        <v>5</v>
      </c>
      <c r="B16" s="264" t="s">
        <v>549</v>
      </c>
      <c r="C16" s="173">
        <v>0</v>
      </c>
      <c r="D16" s="173">
        <v>0</v>
      </c>
      <c r="E16" s="173">
        <v>4486.6000000000004</v>
      </c>
      <c r="F16" s="173">
        <v>0</v>
      </c>
      <c r="G16" s="173">
        <v>4486.6000000000004</v>
      </c>
      <c r="H16" s="174">
        <v>0</v>
      </c>
      <c r="I16" s="174">
        <v>0</v>
      </c>
      <c r="J16" s="173">
        <v>136</v>
      </c>
      <c r="K16" s="174">
        <v>0</v>
      </c>
      <c r="L16" s="173">
        <v>136</v>
      </c>
      <c r="M16" s="174">
        <v>0</v>
      </c>
      <c r="N16" s="174">
        <v>0</v>
      </c>
      <c r="O16" s="173">
        <v>325</v>
      </c>
      <c r="P16" s="174">
        <v>0</v>
      </c>
      <c r="Q16" s="173">
        <v>325</v>
      </c>
      <c r="R16" s="142"/>
      <c r="S16" s="142"/>
      <c r="T16" s="142"/>
      <c r="U16" s="142"/>
      <c r="V16" s="142"/>
      <c r="W16" s="142"/>
    </row>
    <row r="17" spans="1:2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142"/>
      <c r="S17" s="142"/>
      <c r="T17" s="142"/>
      <c r="U17" s="142"/>
      <c r="V17" s="142"/>
      <c r="W17" s="142"/>
    </row>
    <row r="18" spans="1:2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142"/>
      <c r="S18" s="142"/>
      <c r="T18" s="142"/>
      <c r="U18" s="142"/>
      <c r="V18" s="142"/>
      <c r="W18" s="142"/>
    </row>
    <row r="19" spans="1:23">
      <c r="A19" s="6"/>
      <c r="B19" s="6"/>
      <c r="C19" s="6"/>
      <c r="D19" s="6"/>
      <c r="E19" s="6"/>
      <c r="F19" s="35"/>
      <c r="G19" s="35"/>
      <c r="H19" s="35"/>
      <c r="I19" s="35"/>
      <c r="J19" s="35"/>
      <c r="K19" s="35"/>
      <c r="L19" s="6"/>
      <c r="M19" s="6"/>
      <c r="N19" s="6"/>
      <c r="O19" s="6"/>
      <c r="P19" s="6"/>
      <c r="Q19" s="6"/>
      <c r="R19" s="142"/>
      <c r="S19" s="142"/>
      <c r="T19" s="142"/>
      <c r="U19" s="142"/>
      <c r="V19" s="142"/>
      <c r="W19" s="142"/>
    </row>
    <row r="20" spans="1:23">
      <c r="A20" s="6"/>
      <c r="B20" s="6"/>
      <c r="C20" s="6"/>
      <c r="D20" s="6"/>
      <c r="E20" s="6"/>
      <c r="F20" s="177"/>
      <c r="G20" s="177"/>
      <c r="H20" s="177"/>
      <c r="I20" s="177"/>
      <c r="J20" s="177"/>
      <c r="K20" s="177"/>
      <c r="L20" s="6"/>
      <c r="M20" s="6"/>
      <c r="N20" s="6"/>
      <c r="O20" s="6"/>
      <c r="P20" s="6"/>
      <c r="Q20" s="6"/>
      <c r="R20" s="142"/>
      <c r="S20" s="142"/>
      <c r="T20" s="142"/>
      <c r="U20" s="142"/>
      <c r="V20" s="142"/>
      <c r="W20" s="142"/>
    </row>
    <row r="21" spans="1:2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142"/>
      <c r="S21" s="142"/>
      <c r="T21" s="142"/>
      <c r="U21" s="142"/>
      <c r="V21" s="142"/>
      <c r="W21" s="142"/>
    </row>
    <row r="22" spans="1:2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142"/>
      <c r="S22" s="142"/>
      <c r="T22" s="142"/>
      <c r="U22" s="142"/>
      <c r="V22" s="142"/>
      <c r="W22" s="142"/>
    </row>
    <row r="23" spans="1: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142"/>
      <c r="S23" s="142"/>
      <c r="T23" s="142"/>
      <c r="U23" s="142"/>
      <c r="V23" s="142"/>
      <c r="W23" s="142"/>
    </row>
    <row r="24" spans="1:2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142"/>
      <c r="S24" s="142"/>
      <c r="T24" s="142"/>
      <c r="U24" s="142"/>
      <c r="V24" s="142"/>
      <c r="W24" s="142"/>
    </row>
    <row r="25" spans="1:2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142"/>
      <c r="S25" s="142"/>
      <c r="T25" s="142"/>
      <c r="U25" s="142"/>
      <c r="V25" s="142"/>
      <c r="W25" s="142"/>
    </row>
    <row r="26" spans="1:23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</row>
    <row r="27" spans="1:23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</row>
    <row r="28" spans="1:23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</row>
    <row r="29" spans="1:23">
      <c r="A29" s="142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</row>
    <row r="30" spans="1:23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</row>
    <row r="31" spans="1:23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</row>
    <row r="32" spans="1:23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</row>
    <row r="33" spans="1:23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</row>
  </sheetData>
  <mergeCells count="8">
    <mergeCell ref="A11:B11"/>
    <mergeCell ref="P3:Q3"/>
    <mergeCell ref="A4:Q4"/>
    <mergeCell ref="A6:A9"/>
    <mergeCell ref="B6:B9"/>
    <mergeCell ref="C6:G7"/>
    <mergeCell ref="H6:L7"/>
    <mergeCell ref="M6:Q7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Header>&amp;C36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Приложение 1</vt:lpstr>
      <vt:lpstr>Приложение  2</vt:lpstr>
      <vt:lpstr>Приложение  3 - Доп.согл. 128</vt:lpstr>
      <vt:lpstr>Приложение  4</vt:lpstr>
      <vt:lpstr>Приложение 5</vt:lpstr>
      <vt:lpstr>Таблица 1</vt:lpstr>
      <vt:lpstr>Таблица 2</vt:lpstr>
      <vt:lpstr>Таблица 3</vt:lpstr>
      <vt:lpstr>'Приложение  3 - Доп.согл. 128'!Заголовки_для_печати</vt:lpstr>
      <vt:lpstr>'Приложение  4'!Заголовки_для_печати</vt:lpstr>
      <vt:lpstr>'Приложение 5'!Заголовки_для_печати</vt:lpstr>
      <vt:lpstr>'Таблица 1'!Заголовки_для_печати</vt:lpstr>
      <vt:lpstr>'Таблица 2'!Заголовки_для_печати</vt:lpstr>
      <vt:lpstr>'Приложение  2'!Область_печати</vt:lpstr>
      <vt:lpstr>'Приложение  3 - Доп.согл. 128'!Область_печати</vt:lpstr>
      <vt:lpstr>'Приложение  4'!Область_печати</vt:lpstr>
      <vt:lpstr>'Приложение 5'!Область_печати</vt:lpstr>
      <vt:lpstr>'Таблица 2'!Область_печати</vt:lpstr>
    </vt:vector>
  </TitlesOfParts>
  <Company>$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Кухаренко</dc:creator>
  <cp:lastModifiedBy>miloserdova</cp:lastModifiedBy>
  <cp:lastPrinted>2013-10-22T06:45:46Z</cp:lastPrinted>
  <dcterms:created xsi:type="dcterms:W3CDTF">2012-04-23T11:07:04Z</dcterms:created>
  <dcterms:modified xsi:type="dcterms:W3CDTF">2013-10-24T08:51:41Z</dcterms:modified>
</cp:coreProperties>
</file>