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20112" windowHeight="8760"/>
  </bookViews>
  <sheets>
    <sheet name="2020" sheetId="2" r:id="rId1"/>
  </sheets>
  <definedNames>
    <definedName name="_xlnm.Print_Titles" localSheetId="0">'2020'!$7:$11</definedName>
    <definedName name="_xlnm.Print_Area" localSheetId="0">'2020'!$A$1:$L$26</definedName>
  </definedNames>
  <calcPr calcId="145621"/>
</workbook>
</file>

<file path=xl/calcChain.xml><?xml version="1.0" encoding="utf-8"?>
<calcChain xmlns="http://schemas.openxmlformats.org/spreadsheetml/2006/main">
  <c r="K24" i="2" l="1"/>
  <c r="I24" i="2" s="1"/>
  <c r="L26" i="2" l="1"/>
  <c r="K26" i="2"/>
  <c r="J26" i="2"/>
  <c r="J19" i="2" l="1"/>
  <c r="L19" i="2"/>
  <c r="K19" i="2"/>
  <c r="I26" i="2" l="1"/>
  <c r="H23" i="2" l="1"/>
  <c r="G23" i="2"/>
  <c r="F21" i="2"/>
  <c r="H20" i="2" l="1"/>
  <c r="G20" i="2"/>
  <c r="I20" i="2"/>
  <c r="F20" i="2"/>
  <c r="I19" i="2"/>
  <c r="I18" i="2"/>
  <c r="J14" i="2" l="1"/>
  <c r="I14" i="2" l="1"/>
  <c r="F23" i="2" l="1"/>
  <c r="F18" i="2"/>
  <c r="H18" i="2"/>
  <c r="G18" i="2"/>
  <c r="E18" i="2" l="1"/>
  <c r="H26" i="2"/>
  <c r="H25" i="2" s="1"/>
  <c r="G26" i="2"/>
  <c r="G25" i="2" s="1"/>
  <c r="F26" i="2"/>
  <c r="F25" i="2" s="1"/>
  <c r="L25" i="2"/>
  <c r="K25" i="2"/>
  <c r="J25" i="2"/>
  <c r="I25" i="2"/>
  <c r="H24" i="2"/>
  <c r="G24" i="2"/>
  <c r="G22" i="2" s="1"/>
  <c r="F24" i="2"/>
  <c r="F22" i="2" s="1"/>
  <c r="I23" i="2"/>
  <c r="L22" i="2"/>
  <c r="J22" i="2"/>
  <c r="H22" i="2"/>
  <c r="I21" i="2"/>
  <c r="G21" i="2"/>
  <c r="E21" i="2" s="1"/>
  <c r="E20" i="2"/>
  <c r="E19" i="2"/>
  <c r="H17" i="2"/>
  <c r="F17" i="2"/>
  <c r="L17" i="2"/>
  <c r="K17" i="2"/>
  <c r="J17" i="2"/>
  <c r="G17" i="2"/>
  <c r="I16" i="2"/>
  <c r="I15" i="2" s="1"/>
  <c r="E16" i="2"/>
  <c r="L15" i="2"/>
  <c r="K15" i="2"/>
  <c r="J15" i="2"/>
  <c r="H15" i="2"/>
  <c r="G15" i="2"/>
  <c r="F15" i="2"/>
  <c r="I13" i="2"/>
  <c r="E14" i="2"/>
  <c r="L13" i="2"/>
  <c r="K13" i="2"/>
  <c r="J13" i="2"/>
  <c r="H13" i="2"/>
  <c r="G13" i="2"/>
  <c r="F13" i="2"/>
  <c r="E22" i="2" l="1"/>
  <c r="E24" i="2"/>
  <c r="E17" i="2"/>
  <c r="J12" i="2"/>
  <c r="I17" i="2"/>
  <c r="I12" i="2" s="1"/>
  <c r="L12" i="2"/>
  <c r="E13" i="2"/>
  <c r="H12" i="2"/>
  <c r="I22" i="2"/>
  <c r="E15" i="2"/>
  <c r="G12" i="2"/>
  <c r="E25" i="2"/>
  <c r="F12" i="2"/>
  <c r="K22" i="2"/>
  <c r="K12" i="2" s="1"/>
  <c r="E23" i="2"/>
  <c r="E26" i="2"/>
  <c r="E12" i="2" l="1"/>
</calcChain>
</file>

<file path=xl/sharedStrings.xml><?xml version="1.0" encoding="utf-8"?>
<sst xmlns="http://schemas.openxmlformats.org/spreadsheetml/2006/main" count="60" uniqueCount="50">
  <si>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</si>
  <si>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</si>
  <si>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</si>
  <si>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</si>
  <si>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</si>
  <si>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</si>
  <si>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</si>
  <si>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</si>
  <si>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</si>
  <si>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</si>
  <si>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</si>
  <si>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</si>
  <si>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Плановые назначения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</si>
  <si>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</si>
  <si>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</si>
  <si>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</si>
  <si>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</si>
  <si>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</si>
  <si>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"Формирование комфортной городской среды"</t>
  </si>
  <si>
    <t>Региональный проект "Спорт - норма жизни"</t>
  </si>
  <si>
    <t>Региональный проект "Дорожная сеть"</t>
  </si>
  <si>
    <t>A1</t>
  </si>
  <si>
    <t xml:space="preserve"> F2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</si>
  <si>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</si>
  <si>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</si>
  <si>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</si>
  <si>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 xml:space="preserve"> F3</t>
  </si>
  <si>
    <t xml:space="preserve"> F1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</si>
  <si>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</si>
  <si>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</si>
  <si>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</si>
  <si>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</si>
  <si>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P2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</si>
  <si>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</si>
  <si>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2020 год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</si>
  <si>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</si>
  <si>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</si>
  <si>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</si>
  <si>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</si>
  <si>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Финансирование</t>
  </si>
  <si>
    <t>71210, 77150, S1210, S7150</t>
  </si>
  <si>
    <t>711E140040</t>
  </si>
  <si>
    <t>744A154540</t>
  </si>
  <si>
    <t>841F255550</t>
  </si>
  <si>
    <t>791F170960, 791F1S0960</t>
  </si>
  <si>
    <t>781F367483, 781F367484, 781F36748S</t>
  </si>
  <si>
    <t>751P540140, 751P554950, 751P574000 751P5S4000 (раздел 1101)</t>
  </si>
  <si>
    <t xml:space="preserve">711P252320  711P240020 </t>
  </si>
  <si>
    <t>Сведения о расходах бюджета города Мурманска,
направленных на реализацию национальных проектов в 2020 году, по состоянию на 01.10.2020</t>
  </si>
  <si>
    <t>Приложение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</si>
</sst>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0" fontId="9" fillId="0" borderId="0" xfId="0" applyFont="1" applyAlignment="1">
      <alignment wrapText="1"/>
    </xf>
    <xf numFmtId="4" fontId="2" fillId="0" borderId="0" xfId="0" applyNumberFormat="1" applyFont="1"/>
    <xf numFmtId="0" fontId="1" fillId="0" borderId="1" xfId="0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1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view="pageBreakPreview" zoomScale="85" zoomScaleNormal="85" zoomScaleSheetLayoutView="85" zoomScalePageLayoutView="70" workbookViewId="0">
      <selection activeCell="E7" sqref="E7:L7"/>
    </sheetView>
  </sheetViews>
  <sheetFormatPr defaultColWidth="9.109375" defaultRowHeight="15.6" x14ac:dyDescent="0.3"/>
  <cols>
    <col min="1" max="1" width="4.44140625" style="3" customWidth="1"/>
    <col min="2" max="2" width="59" style="2" customWidth="1"/>
    <col min="3" max="3" width="4.33203125" style="2" hidden="1" customWidth="1"/>
    <col min="4" max="4" width="25.33203125" style="2" customWidth="1"/>
    <col min="5" max="6" width="18" style="2" customWidth="1"/>
    <col min="7" max="12" width="17" style="2" customWidth="1"/>
    <col min="13" max="13" width="10.5546875" style="2" bestFit="1" customWidth="1"/>
    <col min="14" max="16384" width="9.109375" style="2"/>
  </cols>
  <sheetData>
    <row r="1" spans="1:17" x14ac:dyDescent="0.3">
      <c r="I1" s="44"/>
      <c r="J1" s="44"/>
      <c r="K1" s="60" t="s">
        <v>49</v>
      </c>
      <c r="L1" s="60"/>
    </row>
    <row r="2" spans="1:17" x14ac:dyDescent="0.3">
      <c r="I2" s="44"/>
      <c r="J2" s="44"/>
      <c r="K2" s="44"/>
      <c r="L2" s="44"/>
    </row>
    <row r="3" spans="1:17" x14ac:dyDescent="0.3">
      <c r="L3" s="4"/>
    </row>
    <row r="4" spans="1:17" ht="38.25" customHeight="1" x14ac:dyDescent="0.3">
      <c r="A4" s="48" t="s">
        <v>48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36"/>
      <c r="N4" s="36"/>
      <c r="O4" s="36"/>
      <c r="P4" s="36"/>
      <c r="Q4" s="36"/>
    </row>
    <row r="5" spans="1:17" x14ac:dyDescent="0.3">
      <c r="D5" s="47"/>
      <c r="E5" s="47"/>
      <c r="F5" s="47"/>
      <c r="G5" s="47"/>
      <c r="H5" s="47"/>
    </row>
    <row r="6" spans="1:17" x14ac:dyDescent="0.3">
      <c r="L6" s="4" t="s">
        <v>38</v>
      </c>
    </row>
    <row r="7" spans="1:17" ht="26.25" customHeight="1" x14ac:dyDescent="0.3">
      <c r="A7" s="45" t="s">
        <v>2</v>
      </c>
      <c r="B7" s="53" t="s">
        <v>17</v>
      </c>
      <c r="C7" s="57"/>
      <c r="D7" s="53" t="s">
        <v>16</v>
      </c>
      <c r="E7" s="53" t="s">
        <v>34</v>
      </c>
      <c r="F7" s="53"/>
      <c r="G7" s="53"/>
      <c r="H7" s="53"/>
      <c r="I7" s="53"/>
      <c r="J7" s="53"/>
      <c r="K7" s="53"/>
      <c r="L7" s="53"/>
    </row>
    <row r="8" spans="1:17" ht="21" customHeight="1" x14ac:dyDescent="0.3">
      <c r="A8" s="45"/>
      <c r="B8" s="53"/>
      <c r="C8" s="58"/>
      <c r="D8" s="53"/>
      <c r="E8" s="53" t="s">
        <v>12</v>
      </c>
      <c r="F8" s="53"/>
      <c r="G8" s="53"/>
      <c r="H8" s="53"/>
      <c r="I8" s="53" t="s">
        <v>39</v>
      </c>
      <c r="J8" s="53"/>
      <c r="K8" s="53"/>
      <c r="L8" s="53"/>
    </row>
    <row r="9" spans="1:17" ht="15.75" customHeight="1" x14ac:dyDescent="0.3">
      <c r="A9" s="45"/>
      <c r="B9" s="53"/>
      <c r="C9" s="58"/>
      <c r="D9" s="53"/>
      <c r="E9" s="53" t="s">
        <v>4</v>
      </c>
      <c r="F9" s="54" t="s">
        <v>3</v>
      </c>
      <c r="G9" s="54"/>
      <c r="H9" s="54"/>
      <c r="I9" s="53" t="s">
        <v>4</v>
      </c>
      <c r="J9" s="54" t="s">
        <v>3</v>
      </c>
      <c r="K9" s="54"/>
      <c r="L9" s="54"/>
    </row>
    <row r="10" spans="1:17" ht="17.25" customHeight="1" x14ac:dyDescent="0.3">
      <c r="A10" s="45"/>
      <c r="B10" s="56"/>
      <c r="C10" s="58"/>
      <c r="D10" s="56"/>
      <c r="E10" s="55"/>
      <c r="F10" s="53" t="s">
        <v>11</v>
      </c>
      <c r="G10" s="54" t="s">
        <v>10</v>
      </c>
      <c r="H10" s="54"/>
      <c r="I10" s="55"/>
      <c r="J10" s="53" t="s">
        <v>11</v>
      </c>
      <c r="K10" s="54" t="s">
        <v>10</v>
      </c>
      <c r="L10" s="54"/>
    </row>
    <row r="11" spans="1:17" ht="78.75" customHeight="1" x14ac:dyDescent="0.3">
      <c r="A11" s="45"/>
      <c r="B11" s="56"/>
      <c r="C11" s="59"/>
      <c r="D11" s="56"/>
      <c r="E11" s="55"/>
      <c r="F11" s="53"/>
      <c r="G11" s="26" t="s">
        <v>0</v>
      </c>
      <c r="H11" s="27" t="s">
        <v>1</v>
      </c>
      <c r="I11" s="55"/>
      <c r="J11" s="53"/>
      <c r="K11" s="26" t="s">
        <v>0</v>
      </c>
      <c r="L11" s="27" t="s">
        <v>1</v>
      </c>
    </row>
    <row r="12" spans="1:17" ht="16.2" x14ac:dyDescent="0.3">
      <c r="A12" s="5"/>
      <c r="B12" s="22" t="s">
        <v>9</v>
      </c>
      <c r="C12" s="17"/>
      <c r="D12" s="10"/>
      <c r="E12" s="28">
        <f>F12+G12</f>
        <v>1976000581.78</v>
      </c>
      <c r="F12" s="28">
        <f>F13+F15+F17+F22+F25</f>
        <v>1397330076.4300001</v>
      </c>
      <c r="G12" s="28">
        <f t="shared" ref="G12:L12" si="0">G13+G15+G17+G22+G25</f>
        <v>578670505.3499999</v>
      </c>
      <c r="H12" s="29">
        <f t="shared" si="0"/>
        <v>485750131.25</v>
      </c>
      <c r="I12" s="28">
        <f>I13+I15+I17+I22+I25</f>
        <v>446427711.88</v>
      </c>
      <c r="J12" s="28">
        <f t="shared" si="0"/>
        <v>328795643.19999999</v>
      </c>
      <c r="K12" s="28">
        <f t="shared" si="0"/>
        <v>117632068.68000001</v>
      </c>
      <c r="L12" s="29">
        <f t="shared" si="0"/>
        <v>100291765.84</v>
      </c>
    </row>
    <row r="13" spans="1:17" ht="16.2" x14ac:dyDescent="0.3">
      <c r="A13" s="15">
        <v>1</v>
      </c>
      <c r="B13" s="11" t="s">
        <v>5</v>
      </c>
      <c r="C13" s="18"/>
      <c r="D13" s="12"/>
      <c r="E13" s="30">
        <f>F13+G13</f>
        <v>5000000</v>
      </c>
      <c r="F13" s="30">
        <f t="shared" ref="F13:L13" si="1">SUM(F14:F14)</f>
        <v>5000000</v>
      </c>
      <c r="G13" s="30">
        <f t="shared" si="1"/>
        <v>0</v>
      </c>
      <c r="H13" s="29">
        <f t="shared" si="1"/>
        <v>0</v>
      </c>
      <c r="I13" s="30">
        <f>SUM(I14:I14)</f>
        <v>5000000</v>
      </c>
      <c r="J13" s="30">
        <f t="shared" si="1"/>
        <v>5000000</v>
      </c>
      <c r="K13" s="30">
        <f t="shared" si="1"/>
        <v>0</v>
      </c>
      <c r="L13" s="29">
        <f t="shared" si="1"/>
        <v>0</v>
      </c>
    </row>
    <row r="14" spans="1:17" ht="18.75" customHeight="1" x14ac:dyDescent="0.3">
      <c r="A14" s="24"/>
      <c r="B14" s="25" t="s">
        <v>31</v>
      </c>
      <c r="C14" s="19" t="s">
        <v>21</v>
      </c>
      <c r="D14" s="14" t="s">
        <v>13</v>
      </c>
      <c r="E14" s="34">
        <f>F14+G14</f>
        <v>5000000</v>
      </c>
      <c r="F14" s="34">
        <v>5000000</v>
      </c>
      <c r="G14" s="34"/>
      <c r="H14" s="35"/>
      <c r="I14" s="43">
        <f>J14+K14</f>
        <v>5000000</v>
      </c>
      <c r="J14" s="43">
        <f>3355000+1645000</f>
        <v>5000000</v>
      </c>
      <c r="K14" s="32"/>
      <c r="L14" s="33"/>
      <c r="M14" s="39" t="s">
        <v>42</v>
      </c>
      <c r="N14" s="39"/>
    </row>
    <row r="15" spans="1:17" ht="16.2" x14ac:dyDescent="0.3">
      <c r="A15" s="15">
        <v>2</v>
      </c>
      <c r="B15" s="11" t="s">
        <v>36</v>
      </c>
      <c r="C15" s="19"/>
      <c r="D15" s="12"/>
      <c r="E15" s="30">
        <f t="shared" ref="E15:E23" si="2">F15+G15</f>
        <v>41140880</v>
      </c>
      <c r="F15" s="30">
        <f t="shared" ref="F15:L15" si="3">SUM(F16:F16)</f>
        <v>0</v>
      </c>
      <c r="G15" s="30">
        <f t="shared" si="3"/>
        <v>41140880</v>
      </c>
      <c r="H15" s="29">
        <f t="shared" si="3"/>
        <v>0</v>
      </c>
      <c r="I15" s="30">
        <f>SUM(I16:I16)</f>
        <v>4620</v>
      </c>
      <c r="J15" s="30">
        <f t="shared" si="3"/>
        <v>0</v>
      </c>
      <c r="K15" s="30">
        <f t="shared" si="3"/>
        <v>4620</v>
      </c>
      <c r="L15" s="29">
        <f t="shared" si="3"/>
        <v>0</v>
      </c>
    </row>
    <row r="16" spans="1:17" ht="31.65" customHeight="1" x14ac:dyDescent="0.3">
      <c r="A16" s="24"/>
      <c r="B16" s="25" t="s">
        <v>37</v>
      </c>
      <c r="C16" s="19" t="s">
        <v>35</v>
      </c>
      <c r="D16" s="31" t="s">
        <v>15</v>
      </c>
      <c r="E16" s="32">
        <f>F16+G16</f>
        <v>41140880</v>
      </c>
      <c r="F16" s="32"/>
      <c r="G16" s="32">
        <v>41140880</v>
      </c>
      <c r="H16" s="33"/>
      <c r="I16" s="34">
        <f>J16+K16</f>
        <v>4620</v>
      </c>
      <c r="J16" s="34"/>
      <c r="K16" s="34">
        <v>4620</v>
      </c>
      <c r="L16" s="33"/>
      <c r="M16" s="41" t="s">
        <v>41</v>
      </c>
      <c r="N16" s="39"/>
      <c r="O16" s="39"/>
      <c r="P16" s="39"/>
    </row>
    <row r="17" spans="1:17" ht="31.65" customHeight="1" x14ac:dyDescent="0.3">
      <c r="A17" s="15">
        <v>3</v>
      </c>
      <c r="B17" s="16" t="s">
        <v>6</v>
      </c>
      <c r="C17" s="20"/>
      <c r="D17" s="12"/>
      <c r="E17" s="30">
        <f t="shared" si="2"/>
        <v>709045250.93000007</v>
      </c>
      <c r="F17" s="30">
        <f t="shared" ref="F17:K17" si="4">SUM(F18:F21)</f>
        <v>512632661.13</v>
      </c>
      <c r="G17" s="30">
        <f t="shared" si="4"/>
        <v>196412589.80000001</v>
      </c>
      <c r="H17" s="29">
        <f t="shared" si="4"/>
        <v>196412589.80000001</v>
      </c>
      <c r="I17" s="30">
        <f>SUM(I18:I21)</f>
        <v>147381791.84</v>
      </c>
      <c r="J17" s="30">
        <f t="shared" si="4"/>
        <v>113438040.97</v>
      </c>
      <c r="K17" s="30">
        <f t="shared" si="4"/>
        <v>33943750.869999997</v>
      </c>
      <c r="L17" s="29">
        <f>SUM(L18:L21)</f>
        <v>33943750.869999997</v>
      </c>
      <c r="M17" s="39"/>
      <c r="N17" s="39"/>
    </row>
    <row r="18" spans="1:17" ht="31.65" customHeight="1" x14ac:dyDescent="0.3">
      <c r="A18" s="24"/>
      <c r="B18" s="25" t="s">
        <v>28</v>
      </c>
      <c r="C18" s="19" t="s">
        <v>27</v>
      </c>
      <c r="D18" s="13" t="s">
        <v>29</v>
      </c>
      <c r="E18" s="34">
        <f>F18+G18</f>
        <v>28772220.920000002</v>
      </c>
      <c r="F18" s="34">
        <f>14386110.46</f>
        <v>14386110.460000001</v>
      </c>
      <c r="G18" s="34">
        <f>14386110.46</f>
        <v>14386110.460000001</v>
      </c>
      <c r="H18" s="35">
        <f>14386110.46</f>
        <v>14386110.460000001</v>
      </c>
      <c r="I18" s="34">
        <f>J18+K18</f>
        <v>893221.7</v>
      </c>
      <c r="J18" s="34">
        <v>446610.85</v>
      </c>
      <c r="K18" s="34">
        <v>446610.85</v>
      </c>
      <c r="L18" s="35">
        <v>446610.85</v>
      </c>
      <c r="M18" s="41" t="s">
        <v>44</v>
      </c>
      <c r="N18" s="39"/>
      <c r="O18" s="41"/>
    </row>
    <row r="19" spans="1:17" ht="24.75" customHeight="1" x14ac:dyDescent="0.3">
      <c r="A19" s="49"/>
      <c r="B19" s="50" t="s">
        <v>18</v>
      </c>
      <c r="C19" s="51" t="s">
        <v>22</v>
      </c>
      <c r="D19" s="23" t="s">
        <v>13</v>
      </c>
      <c r="E19" s="34">
        <f t="shared" si="2"/>
        <v>107322770</v>
      </c>
      <c r="F19" s="34">
        <v>77082145.780000001</v>
      </c>
      <c r="G19" s="34">
        <v>30240624.219999999</v>
      </c>
      <c r="H19" s="35">
        <v>30240624.219999999</v>
      </c>
      <c r="I19" s="34">
        <f>J19+K19</f>
        <v>46658176.399999999</v>
      </c>
      <c r="J19" s="34">
        <f>30584051.15+2927125.97</f>
        <v>33511177.119999997</v>
      </c>
      <c r="K19" s="34">
        <f>11998638.45+1148360.83</f>
        <v>13146999.279999999</v>
      </c>
      <c r="L19" s="35">
        <f>11998638.45+1148360.83</f>
        <v>13146999.279999999</v>
      </c>
      <c r="M19" s="41" t="s">
        <v>43</v>
      </c>
      <c r="N19" s="39"/>
    </row>
    <row r="20" spans="1:17" s="1" customFormat="1" ht="27" customHeight="1" x14ac:dyDescent="0.3">
      <c r="A20" s="49"/>
      <c r="B20" s="50"/>
      <c r="C20" s="52"/>
      <c r="D20" s="13" t="s">
        <v>14</v>
      </c>
      <c r="E20" s="34">
        <f t="shared" si="2"/>
        <v>304661260</v>
      </c>
      <c r="F20" s="34">
        <f>100775000+74057324.22</f>
        <v>174832324.22</v>
      </c>
      <c r="G20" s="34">
        <f>100775000+29053935.78</f>
        <v>129828935.78</v>
      </c>
      <c r="H20" s="35">
        <f>100775000+29053935.78</f>
        <v>129828935.78</v>
      </c>
      <c r="I20" s="34">
        <f>J20+K20</f>
        <v>27362804.379999999</v>
      </c>
      <c r="J20" s="34">
        <v>13681402.189999999</v>
      </c>
      <c r="K20" s="34">
        <v>13681402.189999999</v>
      </c>
      <c r="L20" s="35">
        <v>13681402.189999999</v>
      </c>
      <c r="M20" s="39" t="s">
        <v>40</v>
      </c>
      <c r="N20" s="39"/>
      <c r="O20" s="39"/>
    </row>
    <row r="21" spans="1:17" s="1" customFormat="1" ht="46.8" x14ac:dyDescent="0.3">
      <c r="A21" s="24"/>
      <c r="B21" s="25" t="s">
        <v>25</v>
      </c>
      <c r="C21" s="19" t="s">
        <v>26</v>
      </c>
      <c r="D21" s="13" t="s">
        <v>30</v>
      </c>
      <c r="E21" s="34">
        <f t="shared" si="2"/>
        <v>268289000.01000002</v>
      </c>
      <c r="F21" s="34">
        <f>224375161.33+21956919.34</f>
        <v>246332080.67000002</v>
      </c>
      <c r="G21" s="34">
        <f>21956919.34</f>
        <v>21956919.34</v>
      </c>
      <c r="H21" s="35">
        <v>21956919.34</v>
      </c>
      <c r="I21" s="34">
        <f>J21+K21</f>
        <v>72467589.359999999</v>
      </c>
      <c r="J21" s="34">
        <v>65798850.810000002</v>
      </c>
      <c r="K21" s="34">
        <v>6668738.5499999998</v>
      </c>
      <c r="L21" s="35">
        <v>6668738.5499999998</v>
      </c>
      <c r="M21" s="39" t="s">
        <v>45</v>
      </c>
      <c r="N21" s="39"/>
      <c r="O21" s="39"/>
      <c r="P21" s="39"/>
      <c r="Q21" s="39"/>
    </row>
    <row r="22" spans="1:17" ht="20.25" customHeight="1" x14ac:dyDescent="0.3">
      <c r="A22" s="15">
        <v>4</v>
      </c>
      <c r="B22" s="16" t="s">
        <v>7</v>
      </c>
      <c r="C22" s="38"/>
      <c r="D22" s="12"/>
      <c r="E22" s="30">
        <f>F22+G22</f>
        <v>452988737.10000002</v>
      </c>
      <c r="F22" s="30">
        <f t="shared" ref="F22:L22" si="5">SUM(F23:F24)</f>
        <v>288334396.5</v>
      </c>
      <c r="G22" s="30">
        <f t="shared" si="5"/>
        <v>164654340.59999999</v>
      </c>
      <c r="H22" s="29">
        <f t="shared" si="5"/>
        <v>112874846.5</v>
      </c>
      <c r="I22" s="30">
        <f>SUM(I23:I24)</f>
        <v>117401310.92</v>
      </c>
      <c r="J22" s="30">
        <f>SUM(J23:J24)</f>
        <v>75813411.75999999</v>
      </c>
      <c r="K22" s="30">
        <f t="shared" si="5"/>
        <v>41587899.160000004</v>
      </c>
      <c r="L22" s="29">
        <f t="shared" si="5"/>
        <v>24252216.32</v>
      </c>
    </row>
    <row r="23" spans="1:17" s="1" customFormat="1" ht="46.8" x14ac:dyDescent="0.3">
      <c r="A23" s="24"/>
      <c r="B23" s="42" t="s">
        <v>33</v>
      </c>
      <c r="C23" s="19" t="s">
        <v>32</v>
      </c>
      <c r="D23" s="14" t="s">
        <v>15</v>
      </c>
      <c r="E23" s="32">
        <f t="shared" si="2"/>
        <v>254307134</v>
      </c>
      <c r="F23" s="32">
        <f>134250916.69+49680263.31</f>
        <v>183931180</v>
      </c>
      <c r="G23" s="32">
        <f>49680263.31+9682824+2957800+8055066.69</f>
        <v>70375954</v>
      </c>
      <c r="H23" s="35">
        <f>49680263.31+8055066.69</f>
        <v>57735330</v>
      </c>
      <c r="I23" s="34">
        <f>J23+K23</f>
        <v>22460088.640000001</v>
      </c>
      <c r="J23" s="34">
        <v>19057933.149999999</v>
      </c>
      <c r="K23" s="34">
        <v>3402155.49</v>
      </c>
      <c r="L23" s="35">
        <v>1143477.6499999999</v>
      </c>
      <c r="M23" s="39" t="s">
        <v>47</v>
      </c>
      <c r="N23" s="39"/>
      <c r="O23" s="39"/>
    </row>
    <row r="24" spans="1:17" ht="31.65" customHeight="1" x14ac:dyDescent="0.3">
      <c r="A24" s="24"/>
      <c r="B24" s="25" t="s">
        <v>19</v>
      </c>
      <c r="C24" s="19" t="s">
        <v>23</v>
      </c>
      <c r="D24" s="14" t="s">
        <v>15</v>
      </c>
      <c r="E24" s="34">
        <f>F24+G24</f>
        <v>198681603.09999999</v>
      </c>
      <c r="F24" s="34">
        <f>49263700+33834540+21304976.5</f>
        <v>104403216.5</v>
      </c>
      <c r="G24" s="34">
        <f>33834540+39138870.1+21304976.5</f>
        <v>94278386.599999994</v>
      </c>
      <c r="H24" s="35">
        <f>33834540+21304976.5</f>
        <v>55139516.5</v>
      </c>
      <c r="I24" s="34">
        <f>J24+K24</f>
        <v>94941222.280000001</v>
      </c>
      <c r="J24" s="34">
        <v>56755478.609999999</v>
      </c>
      <c r="K24" s="34">
        <f>23108738.67+15077005</f>
        <v>38185743.670000002</v>
      </c>
      <c r="L24" s="35">
        <v>23108738.670000002</v>
      </c>
      <c r="M24" s="39" t="s">
        <v>46</v>
      </c>
      <c r="N24" s="39"/>
      <c r="O24" s="39"/>
      <c r="P24" s="39"/>
    </row>
    <row r="25" spans="1:17" ht="31.2" x14ac:dyDescent="0.3">
      <c r="A25" s="15">
        <v>5</v>
      </c>
      <c r="B25" s="16" t="s">
        <v>8</v>
      </c>
      <c r="C25" s="38"/>
      <c r="D25" s="12"/>
      <c r="E25" s="30">
        <f>F25+G25</f>
        <v>767825713.75</v>
      </c>
      <c r="F25" s="30">
        <f t="shared" ref="F25:L25" si="6">SUM(F26:F26)</f>
        <v>591363018.80000007</v>
      </c>
      <c r="G25" s="30">
        <f t="shared" si="6"/>
        <v>176462694.94999999</v>
      </c>
      <c r="H25" s="29">
        <f t="shared" si="6"/>
        <v>176462694.94999999</v>
      </c>
      <c r="I25" s="30">
        <f t="shared" si="6"/>
        <v>176639989.12</v>
      </c>
      <c r="J25" s="30">
        <f t="shared" si="6"/>
        <v>134544190.47</v>
      </c>
      <c r="K25" s="30">
        <f t="shared" si="6"/>
        <v>42095798.649999999</v>
      </c>
      <c r="L25" s="29">
        <f t="shared" si="6"/>
        <v>42095798.649999999</v>
      </c>
    </row>
    <row r="26" spans="1:17" ht="45" customHeight="1" x14ac:dyDescent="0.3">
      <c r="A26" s="24"/>
      <c r="B26" s="9" t="s">
        <v>20</v>
      </c>
      <c r="C26" s="21" t="s">
        <v>24</v>
      </c>
      <c r="D26" s="13" t="s">
        <v>14</v>
      </c>
      <c r="E26" s="34">
        <f>F26+G26</f>
        <v>767825713.75</v>
      </c>
      <c r="F26" s="34">
        <f>564000000+27363018.83-0.03</f>
        <v>591363018.80000007</v>
      </c>
      <c r="G26" s="34">
        <f>176462694.92+0.03</f>
        <v>176462694.94999999</v>
      </c>
      <c r="H26" s="35">
        <f>176462694.92+0.03</f>
        <v>176462694.94999999</v>
      </c>
      <c r="I26" s="34">
        <f>J26+K26</f>
        <v>176639989.12</v>
      </c>
      <c r="J26" s="34">
        <f>7014363.09+22430268.28+10418228.36+16838839.4+77842491.34</f>
        <v>134544190.47</v>
      </c>
      <c r="K26" s="34">
        <f>2194633.71+7017917.72+3259625.27+5268487.55+24355134.4</f>
        <v>42095798.649999999</v>
      </c>
      <c r="L26" s="35">
        <f>17740664.25+24355134.4</f>
        <v>42095798.649999999</v>
      </c>
      <c r="M26" s="40">
        <v>53930</v>
      </c>
    </row>
    <row r="27" spans="1:17" x14ac:dyDescent="0.3">
      <c r="A27" s="6"/>
      <c r="B27" s="7"/>
      <c r="C27" s="7"/>
      <c r="D27" s="8"/>
    </row>
    <row r="28" spans="1:17" x14ac:dyDescent="0.3">
      <c r="A28" s="46"/>
      <c r="B28" s="46"/>
      <c r="C28" s="46"/>
      <c r="D28" s="46"/>
    </row>
    <row r="29" spans="1:17" x14ac:dyDescent="0.3">
      <c r="I29" s="37"/>
    </row>
  </sheetData>
  <mergeCells count="22">
    <mergeCell ref="K1:L1"/>
    <mergeCell ref="J9:L9"/>
    <mergeCell ref="B7:B11"/>
    <mergeCell ref="C7:C11"/>
    <mergeCell ref="D7:D11"/>
    <mergeCell ref="E7:L7"/>
    <mergeCell ref="A7:A11"/>
    <mergeCell ref="A28:D28"/>
    <mergeCell ref="D5:H5"/>
    <mergeCell ref="A4:L4"/>
    <mergeCell ref="A19:A20"/>
    <mergeCell ref="B19:B20"/>
    <mergeCell ref="C19:C20"/>
    <mergeCell ref="J10:J11"/>
    <mergeCell ref="K10:L10"/>
    <mergeCell ref="F10:F11"/>
    <mergeCell ref="G10:H10"/>
    <mergeCell ref="E8:H8"/>
    <mergeCell ref="I8:L8"/>
    <mergeCell ref="E9:E11"/>
    <mergeCell ref="F9:H9"/>
    <mergeCell ref="I9:I11"/>
  </mergeCells>
  <pageMargins left="0.43307086614173229" right="0.35433070866141736" top="0.78740157480314965" bottom="0.59055118110236227" header="0.15748031496062992" footer="0.31496062992125984"/>
  <pageSetup paperSize="9" scale="60" firstPageNumber="2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Дубинина Дарья Александровна</cp:lastModifiedBy>
  <cp:lastPrinted>2020-10-27T13:27:44Z</cp:lastPrinted>
  <dcterms:created xsi:type="dcterms:W3CDTF">2019-04-08T09:23:38Z</dcterms:created>
  <dcterms:modified xsi:type="dcterms:W3CDTF">2020-10-27T13:28:09Z</dcterms:modified>
</cp:coreProperties>
</file>