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2" windowWidth="19152" windowHeight="7428"/>
  </bookViews>
  <sheets>
    <sheet name="с ИТП и лифтами" sheetId="1" r:id="rId1"/>
    <sheet name="послед" sheetId="5" r:id="rId2"/>
    <sheet name="Лист2 (2)" sheetId="2" r:id="rId3"/>
    <sheet name="приложение к письму ФКР" sheetId="3" r:id="rId4"/>
    <sheet name="15.12 (2)" sheetId="4" r:id="rId5"/>
  </sheets>
  <externalReferences>
    <externalReference r:id="rId6"/>
  </externalReferences>
  <definedNames>
    <definedName name="_xlnm._FilterDatabase" localSheetId="4" hidden="1">'15.12 (2)'!$C$1:$C$251</definedName>
    <definedName name="_xlnm._FilterDatabase" localSheetId="1" hidden="1">послед!$A$15:$O$717</definedName>
    <definedName name="_xlnm._FilterDatabase" localSheetId="3" hidden="1">'приложение к письму ФКР'!$A$9:$AH$180</definedName>
    <definedName name="_xlnm._FilterDatabase" localSheetId="0" hidden="1">'с ИТП и лифтами'!$A$15:$O$717</definedName>
    <definedName name="_xlnm.Print_Titles" localSheetId="4">'15.12 (2)'!$15:$15</definedName>
    <definedName name="_xlnm.Print_Area" localSheetId="4">'15.12 (2)'!$A$6:$DJ$250</definedName>
    <definedName name="_xlnm.Print_Area" localSheetId="1">послед!$A$1:$O$721</definedName>
    <definedName name="_xlnm.Print_Area" localSheetId="3">'приложение к письму ФКР'!$A$6:$CI$184</definedName>
    <definedName name="_xlnm.Print_Area" localSheetId="0">'с ИТП и лифтами'!$A$1:$O$721</definedName>
    <definedName name="стены">[1]Справочники!$A$201:$A$223</definedName>
  </definedNames>
  <calcPr calcId="145621"/>
</workbook>
</file>

<file path=xl/calcChain.xml><?xml version="1.0" encoding="utf-8"?>
<calcChain xmlns="http://schemas.openxmlformats.org/spreadsheetml/2006/main">
  <c r="Z224" i="4" l="1"/>
  <c r="U224" i="4"/>
  <c r="T224" i="4"/>
  <c r="AA223" i="4"/>
  <c r="AD223" i="4" s="1"/>
  <c r="AA222" i="4"/>
  <c r="AD222" i="4" s="1"/>
  <c r="AA221" i="4"/>
  <c r="AD221" i="4" s="1"/>
  <c r="AA220" i="4"/>
  <c r="AD220" i="4" s="1"/>
  <c r="AA219" i="4"/>
  <c r="AD219" i="4" s="1"/>
  <c r="AA218" i="4"/>
  <c r="AA217" i="4"/>
  <c r="AA216" i="4"/>
  <c r="AD215" i="4"/>
  <c r="AA215" i="4"/>
  <c r="AD214" i="4"/>
  <c r="AA214" i="4"/>
  <c r="AD213" i="4"/>
  <c r="AA213" i="4"/>
  <c r="AD212" i="4"/>
  <c r="AA212" i="4"/>
  <c r="AD211" i="4"/>
  <c r="AA211" i="4"/>
  <c r="H211" i="4"/>
  <c r="R210" i="4"/>
  <c r="P210" i="4"/>
  <c r="N210" i="4"/>
  <c r="H210" i="4"/>
  <c r="S210" i="4" s="1"/>
  <c r="AD209" i="4"/>
  <c r="AA209" i="4"/>
  <c r="AD208" i="4"/>
  <c r="Q208" i="4"/>
  <c r="AA208" i="4" s="1"/>
  <c r="AA207" i="4"/>
  <c r="AB207" i="4" s="1"/>
  <c r="AA206" i="4"/>
  <c r="AA205" i="4"/>
  <c r="AA204" i="4"/>
  <c r="AA203" i="4"/>
  <c r="AA202" i="4"/>
  <c r="AA201" i="4"/>
  <c r="AA200" i="4"/>
  <c r="AA199" i="4"/>
  <c r="AA198" i="4"/>
  <c r="AA197" i="4"/>
  <c r="AA196" i="4"/>
  <c r="AA195" i="4"/>
  <c r="AA194" i="4"/>
  <c r="AA193" i="4"/>
  <c r="AA192" i="4"/>
  <c r="AA191" i="4"/>
  <c r="AA190" i="4"/>
  <c r="AA189" i="4"/>
  <c r="AA188" i="4"/>
  <c r="AD187" i="4"/>
  <c r="X187" i="4"/>
  <c r="AA187" i="4" s="1"/>
  <c r="H187" i="4"/>
  <c r="V186" i="4"/>
  <c r="AA186" i="4" s="1"/>
  <c r="H186" i="4"/>
  <c r="AD185" i="4"/>
  <c r="AA185" i="4"/>
  <c r="AD184" i="4"/>
  <c r="AA184" i="4"/>
  <c r="AD183" i="4"/>
  <c r="V183" i="4"/>
  <c r="AA183" i="4" s="1"/>
  <c r="AA182" i="4"/>
  <c r="H182" i="4"/>
  <c r="V182" i="4" s="1"/>
  <c r="AD182" i="4" s="1"/>
  <c r="AA181" i="4"/>
  <c r="AB181" i="4" s="1"/>
  <c r="H180" i="4"/>
  <c r="V180" i="4" s="1"/>
  <c r="AD180" i="4" s="1"/>
  <c r="H179" i="4"/>
  <c r="W179" i="4" s="1"/>
  <c r="AA179" i="4" s="1"/>
  <c r="AD179" i="4" s="1"/>
  <c r="AA178" i="4"/>
  <c r="V178" i="4"/>
  <c r="AD178" i="4" s="1"/>
  <c r="AA177" i="4"/>
  <c r="AA176" i="4"/>
  <c r="AA175" i="4"/>
  <c r="AA174" i="4"/>
  <c r="AA173" i="4"/>
  <c r="AA172" i="4"/>
  <c r="V171" i="4"/>
  <c r="AA171" i="4" s="1"/>
  <c r="AA170" i="4"/>
  <c r="AA169" i="4"/>
  <c r="AA168" i="4"/>
  <c r="AB167" i="4"/>
  <c r="AA167" i="4"/>
  <c r="AA166" i="4"/>
  <c r="AA165" i="4"/>
  <c r="V165" i="4"/>
  <c r="AD165" i="4" s="1"/>
  <c r="V164" i="4"/>
  <c r="S164" i="4"/>
  <c r="Q164" i="4"/>
  <c r="P164" i="4"/>
  <c r="O164" i="4"/>
  <c r="AD164" i="4" s="1"/>
  <c r="N164" i="4"/>
  <c r="AA163" i="4"/>
  <c r="AA162" i="4"/>
  <c r="AB162" i="4" s="1"/>
  <c r="AA161" i="4"/>
  <c r="AB161" i="4" s="1"/>
  <c r="AA160" i="4"/>
  <c r="AB160" i="4" s="1"/>
  <c r="AA159" i="4"/>
  <c r="V159" i="4"/>
  <c r="AD159" i="4" s="1"/>
  <c r="AD158" i="4"/>
  <c r="V158" i="4"/>
  <c r="AA158" i="4" s="1"/>
  <c r="AA157" i="4"/>
  <c r="W157" i="4"/>
  <c r="AD157" i="4" s="1"/>
  <c r="AD156" i="4"/>
  <c r="AA156" i="4"/>
  <c r="AD155" i="4"/>
  <c r="AA155" i="4"/>
  <c r="AD154" i="4"/>
  <c r="AA154" i="4"/>
  <c r="AD153" i="4"/>
  <c r="AA153" i="4"/>
  <c r="AD152" i="4"/>
  <c r="V152" i="4"/>
  <c r="AA152" i="4" s="1"/>
  <c r="H152" i="4"/>
  <c r="V151" i="4"/>
  <c r="AA151" i="4" s="1"/>
  <c r="AA150" i="4"/>
  <c r="V150" i="4"/>
  <c r="AD150" i="4" s="1"/>
  <c r="AA149" i="4"/>
  <c r="Z148" i="4"/>
  <c r="H148" i="4"/>
  <c r="X147" i="4"/>
  <c r="H147" i="4"/>
  <c r="AA146" i="4"/>
  <c r="V146" i="4"/>
  <c r="AD146" i="4" s="1"/>
  <c r="AD145" i="4"/>
  <c r="V145" i="4"/>
  <c r="AA145" i="4" s="1"/>
  <c r="AA144" i="4"/>
  <c r="V144" i="4"/>
  <c r="AD144" i="4" s="1"/>
  <c r="AD143" i="4"/>
  <c r="O143" i="4"/>
  <c r="AA143" i="4" s="1"/>
  <c r="AA142" i="4"/>
  <c r="V142" i="4"/>
  <c r="AD142" i="4" s="1"/>
  <c r="AD141" i="4"/>
  <c r="AA141" i="4"/>
  <c r="AD140" i="4"/>
  <c r="AA140" i="4"/>
  <c r="AD139" i="4"/>
  <c r="AA139" i="4"/>
  <c r="AA138" i="4"/>
  <c r="AA137" i="4"/>
  <c r="AB137" i="4" s="1"/>
  <c r="AA136" i="4"/>
  <c r="AB136" i="4" s="1"/>
  <c r="H135" i="4"/>
  <c r="AA134" i="4"/>
  <c r="V134" i="4"/>
  <c r="AD134" i="4" s="1"/>
  <c r="AD133" i="4"/>
  <c r="AA133" i="4"/>
  <c r="AD132" i="4"/>
  <c r="AA132" i="4"/>
  <c r="AD131" i="4"/>
  <c r="AA131" i="4"/>
  <c r="V130" i="4"/>
  <c r="AA130" i="4" s="1"/>
  <c r="H129" i="4"/>
  <c r="N129" i="4" s="1"/>
  <c r="AA129" i="4" s="1"/>
  <c r="AB129" i="4" s="1"/>
  <c r="AA128" i="4"/>
  <c r="AD128" i="4" s="1"/>
  <c r="AA127" i="4"/>
  <c r="AD127" i="4" s="1"/>
  <c r="AA126" i="4"/>
  <c r="AD126" i="4" s="1"/>
  <c r="AA125" i="4"/>
  <c r="AD125" i="4" s="1"/>
  <c r="AA124" i="4"/>
  <c r="AD124" i="4" s="1"/>
  <c r="AA123" i="4"/>
  <c r="AD123" i="4" s="1"/>
  <c r="AA122" i="4"/>
  <c r="AD122" i="4" s="1"/>
  <c r="AA121" i="4"/>
  <c r="AD121" i="4" s="1"/>
  <c r="AA120" i="4"/>
  <c r="AD120" i="4" s="1"/>
  <c r="AA119" i="4"/>
  <c r="AD119" i="4" s="1"/>
  <c r="AA118" i="4"/>
  <c r="AD118" i="4" s="1"/>
  <c r="AA117" i="4"/>
  <c r="AD117" i="4" s="1"/>
  <c r="AA116" i="4"/>
  <c r="AD116" i="4" s="1"/>
  <c r="AA115" i="4"/>
  <c r="AD115" i="4" s="1"/>
  <c r="AA114" i="4"/>
  <c r="AD114" i="4" s="1"/>
  <c r="AA113" i="4"/>
  <c r="H113" i="4"/>
  <c r="T113" i="4" s="1"/>
  <c r="AD113" i="4" s="1"/>
  <c r="R112" i="4"/>
  <c r="R224" i="4" s="1"/>
  <c r="P112" i="4"/>
  <c r="H112" i="4"/>
  <c r="AA111" i="4"/>
  <c r="AA110" i="4"/>
  <c r="AA109" i="4"/>
  <c r="AD108" i="4"/>
  <c r="AA108" i="4"/>
  <c r="AD107" i="4"/>
  <c r="AA107" i="4"/>
  <c r="AD106" i="4"/>
  <c r="AA106" i="4"/>
  <c r="AD105" i="4"/>
  <c r="AA105" i="4"/>
  <c r="AD104" i="4"/>
  <c r="AA104" i="4"/>
  <c r="AD103" i="4"/>
  <c r="AA103" i="4"/>
  <c r="AD102" i="4"/>
  <c r="AA102" i="4"/>
  <c r="AD101" i="4"/>
  <c r="AA101" i="4"/>
  <c r="AD100" i="4"/>
  <c r="AA100" i="4"/>
  <c r="AD99" i="4"/>
  <c r="AA99" i="4"/>
  <c r="AD98" i="4"/>
  <c r="AA98" i="4"/>
  <c r="AD97" i="4"/>
  <c r="AA97" i="4"/>
  <c r="AD96" i="4"/>
  <c r="AA96" i="4"/>
  <c r="AD95" i="4"/>
  <c r="AA95" i="4"/>
  <c r="V94" i="4"/>
  <c r="AA94" i="4" s="1"/>
  <c r="V93" i="4"/>
  <c r="AD93" i="4" s="1"/>
  <c r="AA92" i="4"/>
  <c r="AB92" i="4" s="1"/>
  <c r="AA91" i="4"/>
  <c r="AB91" i="4" s="1"/>
  <c r="AA90" i="4"/>
  <c r="AA89" i="4"/>
  <c r="AA88" i="4"/>
  <c r="AA87" i="4"/>
  <c r="AA86" i="4"/>
  <c r="AA85" i="4"/>
  <c r="AA84" i="4"/>
  <c r="AA83" i="4"/>
  <c r="AA82" i="4"/>
  <c r="AA81" i="4"/>
  <c r="AA80" i="4"/>
  <c r="AB80" i="4" s="1"/>
  <c r="AA79" i="4"/>
  <c r="AA78" i="4"/>
  <c r="AA77" i="4"/>
  <c r="AD77" i="4" s="1"/>
  <c r="AA76" i="4"/>
  <c r="AD76" i="4" s="1"/>
  <c r="V75" i="4"/>
  <c r="Q75" i="4"/>
  <c r="O75" i="4"/>
  <c r="H75" i="4"/>
  <c r="X75" i="4" s="1"/>
  <c r="AD74" i="4"/>
  <c r="AA74" i="4"/>
  <c r="AA73" i="4"/>
  <c r="AA72" i="4"/>
  <c r="AA71" i="4"/>
  <c r="AA70" i="4"/>
  <c r="AA69" i="4"/>
  <c r="AA68" i="4"/>
  <c r="AA67" i="4"/>
  <c r="AA66" i="4"/>
  <c r="AD66" i="4" s="1"/>
  <c r="AA65" i="4"/>
  <c r="AA64" i="4"/>
  <c r="AA63" i="4"/>
  <c r="AA62" i="4"/>
  <c r="AA61" i="4"/>
  <c r="AA60" i="4"/>
  <c r="AA59" i="4"/>
  <c r="AA58" i="4"/>
  <c r="AA57" i="4"/>
  <c r="AA56" i="4"/>
  <c r="V55" i="4"/>
  <c r="AA55" i="4" s="1"/>
  <c r="AA54" i="4"/>
  <c r="AB54" i="4" s="1"/>
  <c r="AA53" i="4"/>
  <c r="AB53" i="4" s="1"/>
  <c r="AA52" i="4"/>
  <c r="AB52" i="4" s="1"/>
  <c r="AA51" i="4"/>
  <c r="AB51" i="4" s="1"/>
  <c r="AA50" i="4"/>
  <c r="AB50" i="4" s="1"/>
  <c r="AA49" i="4"/>
  <c r="AB49" i="4" s="1"/>
  <c r="AA48" i="4"/>
  <c r="V48" i="4"/>
  <c r="AD48" i="4" s="1"/>
  <c r="AB47" i="4"/>
  <c r="AA47" i="4"/>
  <c r="AD46" i="4"/>
  <c r="AA46" i="4"/>
  <c r="V45" i="4"/>
  <c r="AA45" i="4" s="1"/>
  <c r="AA44" i="4"/>
  <c r="AB44" i="4" s="1"/>
  <c r="AA43" i="4"/>
  <c r="AB43" i="4" s="1"/>
  <c r="AA42" i="4"/>
  <c r="AB42" i="4" s="1"/>
  <c r="AA41" i="4"/>
  <c r="AB41" i="4" s="1"/>
  <c r="AA40" i="4"/>
  <c r="AB40" i="4" s="1"/>
  <c r="AA39" i="4"/>
  <c r="AB39" i="4" s="1"/>
  <c r="AA38" i="4"/>
  <c r="AB38" i="4" s="1"/>
  <c r="AA37" i="4"/>
  <c r="AB37" i="4" s="1"/>
  <c r="AA36" i="4"/>
  <c r="AB36" i="4" s="1"/>
  <c r="AA35" i="4"/>
  <c r="AB35" i="4" s="1"/>
  <c r="AA34" i="4"/>
  <c r="AB34" i="4" s="1"/>
  <c r="AA33" i="4"/>
  <c r="AB33" i="4" s="1"/>
  <c r="AA32" i="4"/>
  <c r="AB32" i="4" s="1"/>
  <c r="AA31" i="4"/>
  <c r="AB31" i="4" s="1"/>
  <c r="AA30" i="4"/>
  <c r="AB30" i="4" s="1"/>
  <c r="AA29" i="4"/>
  <c r="AB29" i="4" s="1"/>
  <c r="AA28" i="4"/>
  <c r="AB28" i="4" s="1"/>
  <c r="AA27" i="4"/>
  <c r="AB27" i="4" s="1"/>
  <c r="AA26" i="4"/>
  <c r="AB26" i="4" s="1"/>
  <c r="AA25" i="4"/>
  <c r="AB25" i="4" s="1"/>
  <c r="AA24" i="4"/>
  <c r="AB24" i="4" s="1"/>
  <c r="AA23" i="4"/>
  <c r="X22" i="4"/>
  <c r="V22" i="4"/>
  <c r="S22" i="4"/>
  <c r="Q22" i="4"/>
  <c r="P22" i="4"/>
  <c r="O22" i="4"/>
  <c r="N22" i="4"/>
  <c r="H21" i="4"/>
  <c r="V21" i="4" s="1"/>
  <c r="AA20" i="4"/>
  <c r="AD19" i="4"/>
  <c r="AA19" i="4"/>
  <c r="AD18" i="4"/>
  <c r="AA18" i="4"/>
  <c r="AD17" i="4"/>
  <c r="AA17" i="4"/>
  <c r="AD21" i="4" l="1"/>
  <c r="V224" i="4"/>
  <c r="AA21" i="4"/>
  <c r="AB224" i="4"/>
  <c r="AD22" i="4"/>
  <c r="AD45" i="4"/>
  <c r="S135" i="4"/>
  <c r="P135" i="4"/>
  <c r="N135" i="4"/>
  <c r="Q135" i="4"/>
  <c r="X148" i="4"/>
  <c r="X224" i="4" s="1"/>
  <c r="V148" i="4"/>
  <c r="Y148" i="4"/>
  <c r="Q224" i="4"/>
  <c r="AA22" i="4"/>
  <c r="P75" i="4"/>
  <c r="P224" i="4" s="1"/>
  <c r="S75" i="4"/>
  <c r="AA93" i="4"/>
  <c r="AD94" i="4"/>
  <c r="S112" i="4"/>
  <c r="S224" i="4" s="1"/>
  <c r="Q112" i="4"/>
  <c r="O112" i="4"/>
  <c r="AA112" i="4" s="1"/>
  <c r="AD112" i="4" s="1"/>
  <c r="AD130" i="4"/>
  <c r="O135" i="4"/>
  <c r="Y147" i="4"/>
  <c r="W147" i="4"/>
  <c r="W148" i="4"/>
  <c r="AD151" i="4"/>
  <c r="AA164" i="4"/>
  <c r="AD171" i="4"/>
  <c r="AA180" i="4"/>
  <c r="AD186" i="4"/>
  <c r="O210" i="4"/>
  <c r="AD210" i="4" s="1"/>
  <c r="Q210" i="4"/>
  <c r="F180" i="3"/>
  <c r="F179" i="3"/>
  <c r="F178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W224" i="4" l="1"/>
  <c r="AD147" i="4"/>
  <c r="AA147" i="4"/>
  <c r="AD135" i="4"/>
  <c r="AA135" i="4"/>
  <c r="AD75" i="4"/>
  <c r="AD224" i="4" s="1"/>
  <c r="N224" i="4"/>
  <c r="AA210" i="4"/>
  <c r="Y224" i="4"/>
  <c r="O224" i="4"/>
  <c r="AD148" i="4"/>
  <c r="AA148" i="4"/>
  <c r="AA75" i="4"/>
  <c r="AA224" i="4" s="1"/>
</calcChain>
</file>

<file path=xl/comments1.xml><?xml version="1.0" encoding="utf-8"?>
<comments xmlns="http://schemas.openxmlformats.org/spreadsheetml/2006/main">
  <authors>
    <author>Якубицкая Наталья Николаевна</author>
  </authors>
  <commentList>
    <comment ref="E14" authorId="0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
248 000 -ИТП
303 780,16-ЛО</t>
        </r>
        <r>
          <rPr>
            <sz val="16"/>
            <color indexed="81"/>
            <rFont val="Tahoma"/>
            <family val="2"/>
            <charset val="204"/>
          </rPr>
          <t xml:space="preserve">
</t>
        </r>
      </text>
    </comment>
    <comment ref="E45" authorId="0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760 248,60-крыша
124 00,00 - ИТП</t>
        </r>
      </text>
    </comment>
    <comment ref="E140" authorId="0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151 890,08-ло
248 000,00 -итп</t>
        </r>
      </text>
    </comment>
    <comment ref="E141" authorId="0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151 890,08-ло
248 000,00 -итп</t>
        </r>
      </text>
    </comment>
    <comment ref="E142" authorId="0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151 890,08-ло
248 000,00 -итп</t>
        </r>
      </text>
    </comment>
    <comment ref="E143" authorId="0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
227 835,12- ло
372 000-итп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144" authorId="0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
379 725,50-ло
620 000-итп</t>
        </r>
        <r>
          <rPr>
            <sz val="16"/>
            <color indexed="81"/>
            <rFont val="Tahoma"/>
            <family val="2"/>
            <charset val="204"/>
          </rPr>
          <t xml:space="preserve">
</t>
        </r>
      </text>
    </comment>
    <comment ref="E145" authorId="0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
227 835,12- ло
372 000-итп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Якубицкая Наталья Николаевна</author>
    <author>Стеценко Татьяна Николавена</author>
  </authors>
  <commentList>
    <comment ref="Z20" authorId="0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
248 000 -ИТП
303 780,16-ЛО</t>
        </r>
        <r>
          <rPr>
            <sz val="16"/>
            <color indexed="81"/>
            <rFont val="Tahoma"/>
            <family val="2"/>
            <charset val="204"/>
          </rPr>
          <t xml:space="preserve">
</t>
        </r>
      </text>
    </comment>
    <comment ref="Z55" authorId="0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760 248,60-крыша
124 00,00 - ИТП</t>
        </r>
      </text>
    </comment>
    <comment ref="Z148" authorId="0">
      <text>
        <r>
          <rPr>
            <b/>
            <sz val="16"/>
            <color indexed="81"/>
            <rFont val="Tahoma"/>
            <family val="2"/>
            <charset val="204"/>
          </rPr>
          <t xml:space="preserve">Якубицкая Наталья Николаевна:
</t>
        </r>
        <r>
          <rPr>
            <sz val="16"/>
            <color indexed="81"/>
            <rFont val="Tahoma"/>
            <family val="2"/>
            <charset val="204"/>
          </rPr>
          <t xml:space="preserve">
701 067,64-вдис
1 361 807,11 - крыша</t>
        </r>
      </text>
    </comment>
    <comment ref="Z159" authorId="0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351 540,19 - крыша
179 617,32 -ВДП</t>
        </r>
      </text>
    </comment>
    <comment ref="C163" authorId="1">
      <text>
        <r>
          <rPr>
            <b/>
            <sz val="9"/>
            <color indexed="81"/>
            <rFont val="Tahoma"/>
            <family val="2"/>
            <charset val="204"/>
          </rPr>
          <t>Стеценко Татьяна Николавена:</t>
        </r>
        <r>
          <rPr>
            <sz val="9"/>
            <color indexed="81"/>
            <rFont val="Tahoma"/>
            <family val="2"/>
            <charset val="204"/>
          </rPr>
          <t xml:space="preserve">
новый</t>
        </r>
      </text>
    </comment>
    <comment ref="Z172" authorId="0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151 890,08-ло
248 000,00 -итп</t>
        </r>
      </text>
    </comment>
    <comment ref="Z173" authorId="0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151 890,08-ло
248 000,00 -итп</t>
        </r>
      </text>
    </comment>
    <comment ref="Z174" authorId="0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151 890,08-ло
248 000,00 -итп</t>
        </r>
      </text>
    </comment>
    <comment ref="Z175" authorId="0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
227 835,12- ло
372 000-итп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Z176" authorId="0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
379 725,50-ло
620 000-итп</t>
        </r>
        <r>
          <rPr>
            <sz val="16"/>
            <color indexed="81"/>
            <rFont val="Tahoma"/>
            <family val="2"/>
            <charset val="204"/>
          </rPr>
          <t xml:space="preserve">
</t>
        </r>
      </text>
    </comment>
    <comment ref="Z177" authorId="0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
227 835,12- ло
372 000-итп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Z211" authorId="0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612 022,10 - КРЫША
482 711,94- ФАСАД</t>
        </r>
      </text>
    </comment>
    <comment ref="AA211" authorId="0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6"/>
            <color indexed="81"/>
            <rFont val="Tahoma"/>
            <family val="2"/>
            <charset val="204"/>
          </rPr>
          <t xml:space="preserve">
фасад - 9 690 108,84
крыша - 7 419 465,19
</t>
        </r>
      </text>
    </comment>
  </commentList>
</comments>
</file>

<file path=xl/sharedStrings.xml><?xml version="1.0" encoding="utf-8"?>
<sst xmlns="http://schemas.openxmlformats.org/spreadsheetml/2006/main" count="3376" uniqueCount="483">
  <si>
    <t>Приложение</t>
  </si>
  <si>
    <t>к постановлению администрации</t>
  </si>
  <si>
    <t>города Мурманска</t>
  </si>
  <si>
    <t>от 21.12.2021 № 3307</t>
  </si>
  <si>
    <t>с учетом предложений регионального оператора</t>
  </si>
  <si>
    <t xml:space="preserve">Перечень многоквартирных домов, включенных в краткосрочный план реализации региональной программы </t>
  </si>
  <si>
    <t>капитального ремонта общего имущества в многоквартирных домах, расположенных на территории Мурманской</t>
  </si>
  <si>
    <t xml:space="preserve">области, на 2022 года, собственники помещенийв которых в срок, установленный ч. 4 ст. 189 Жилищного кодекса </t>
  </si>
  <si>
    <t>Российской Федерации, не приняли решение о проведении капитального ремонта общего имущества</t>
  </si>
  <si>
    <t>№ п/п</t>
  </si>
  <si>
    <t>Наименование улицы</t>
  </si>
  <si>
    <t>Номер дома, корпуса</t>
  </si>
  <si>
    <t>Перечень работ</t>
  </si>
  <si>
    <t>Плановая стоимость работ в соответствии с краткосрочным планом реализации региональной программы капитального ремонта общего имущества в многоквартирных домах, руб.</t>
  </si>
  <si>
    <t>ул. Академика Павлова</t>
  </si>
  <si>
    <t>ремонт крыши</t>
  </si>
  <si>
    <t>разработка проектной документации</t>
  </si>
  <si>
    <t>итого</t>
  </si>
  <si>
    <t>8741366 ,96</t>
  </si>
  <si>
    <t>ремонт системы электроснабжения</t>
  </si>
  <si>
    <t>ремонт системы теплоснабжения</t>
  </si>
  <si>
    <t>ремонт системы холодного водоснабжения</t>
  </si>
  <si>
    <t>ремонт системы горячего водоснабжения</t>
  </si>
  <si>
    <t>ремонт системы водоотведения</t>
  </si>
  <si>
    <t>ремонт фасада</t>
  </si>
  <si>
    <t xml:space="preserve">разработка проектной документации </t>
  </si>
  <si>
    <t>ремонт фундамента</t>
  </si>
  <si>
    <t>ул. Алексея Хлобыстова</t>
  </si>
  <si>
    <t>20 корп. 2</t>
  </si>
  <si>
    <t>ул. Аскольдовцев</t>
  </si>
  <si>
    <t>ул. Генерала Журбы</t>
  </si>
  <si>
    <t>ул. Героев Рыбачьего*</t>
  </si>
  <si>
    <t>установка/замена водоподогревателя</t>
  </si>
  <si>
    <t>пр. Героев-североморцев</t>
  </si>
  <si>
    <t>78 корп. 2</t>
  </si>
  <si>
    <t>78 корп. 4</t>
  </si>
  <si>
    <t>ул. Капитана Буркова</t>
  </si>
  <si>
    <t>ул. Карла Маркса</t>
  </si>
  <si>
    <t>ремонт системы газоснабжения</t>
  </si>
  <si>
    <t>7а</t>
  </si>
  <si>
    <t>ул. Коминтерна*</t>
  </si>
  <si>
    <t>11 корп. 2</t>
  </si>
  <si>
    <t>ул. Комсомольская</t>
  </si>
  <si>
    <t>пр-д Ледокольный*</t>
  </si>
  <si>
    <t>пр. Ленина</t>
  </si>
  <si>
    <t>ул. Октябрьская</t>
  </si>
  <si>
    <t>ул. Олега Кошевого</t>
  </si>
  <si>
    <t>6 корп. 1</t>
  </si>
  <si>
    <t>ремонт подвала</t>
  </si>
  <si>
    <t>6 корп. 2</t>
  </si>
  <si>
    <t>ул. Папанина</t>
  </si>
  <si>
    <t>ул. Пищевиков</t>
  </si>
  <si>
    <t>ул. Подстаницкого</t>
  </si>
  <si>
    <t>20а</t>
  </si>
  <si>
    <t>ул. Полярные Зори*</t>
  </si>
  <si>
    <t>41/2</t>
  </si>
  <si>
    <t>пр-д Рыбный</t>
  </si>
  <si>
    <t>ул. Сафонова*</t>
  </si>
  <si>
    <t>ул. Свердлова</t>
  </si>
  <si>
    <t>6 корп. 3</t>
  </si>
  <si>
    <t>14 корп. 3</t>
  </si>
  <si>
    <t xml:space="preserve">б-р Театральный </t>
  </si>
  <si>
    <t>пер. Терский</t>
  </si>
  <si>
    <t>ремонт подвальных помещений</t>
  </si>
  <si>
    <t>ул. Трудовых Резервов</t>
  </si>
  <si>
    <t>пр-д Флотский</t>
  </si>
  <si>
    <t>ул. Фрунзе</t>
  </si>
  <si>
    <t>ул. Челюскинцев</t>
  </si>
  <si>
    <t>18/20</t>
  </si>
  <si>
    <t>ул. Чумбарова-Лучинского</t>
  </si>
  <si>
    <t>46 корп. 1</t>
  </si>
  <si>
    <t>ул. Шевченко</t>
  </si>
  <si>
    <t>1а</t>
  </si>
  <si>
    <t>ул. Шмидта</t>
  </si>
  <si>
    <t>установка водоподогревателя</t>
  </si>
  <si>
    <t xml:space="preserve"> Приложение</t>
  </si>
  <si>
    <t>к  постановлению администрации</t>
  </si>
  <si>
    <t xml:space="preserve">от                № </t>
  </si>
  <si>
    <t xml:space="preserve">Краткосрочный план реализации региональной программы капитального ремонта общего имущества в многоквартирных домах,                                                                                                                                                                                                          расположенных на территории Мурманской области, на 2014 – 2043 годы муниципальным образованием город Мурманск на 2020 – 2022 годы                                                             </t>
  </si>
  <si>
    <t>Населенный пункт</t>
  </si>
  <si>
    <t>Адрес</t>
  </si>
  <si>
    <t>Год ввода в эксплуатацию</t>
  </si>
  <si>
    <t>Количество этажей</t>
  </si>
  <si>
    <t>Количество подъездов</t>
  </si>
  <si>
    <t>Общая площадь МКД, всего (кв.м)</t>
  </si>
  <si>
    <t>Общая площадь помещений в МКД:</t>
  </si>
  <si>
    <t>Количество жителей</t>
  </si>
  <si>
    <t>Способ управления</t>
  </si>
  <si>
    <t>Способ формирования фонда капитального ремонта</t>
  </si>
  <si>
    <t>ОКН</t>
  </si>
  <si>
    <t>Стоимость капитального  ремонта по видам услуг и (или) работ по капитальному ремонту общего имущества в МКД, в том числе:</t>
  </si>
  <si>
    <t>Источники финансирования</t>
  </si>
  <si>
    <t>Плановый год начала выполнения работ</t>
  </si>
  <si>
    <t>Плановый год завершения выполнения работ</t>
  </si>
  <si>
    <t>всего:                                                          (кв.м)</t>
  </si>
  <si>
    <t>в том числе жилых помещений, находящихся в собственности граждан (кв.м)</t>
  </si>
  <si>
    <t>ЭЛ                            (руб.)</t>
  </si>
  <si>
    <t>ТС                                     (руб.)</t>
  </si>
  <si>
    <t>ХВС                     (руб.)</t>
  </si>
  <si>
    <t>ГВС                                            (руб.)</t>
  </si>
  <si>
    <t>Установка ВДП, включая регулятор температуры       (руб.)</t>
  </si>
  <si>
    <t>В                                          (руб.)</t>
  </si>
  <si>
    <t>ГС                               (руб.)</t>
  </si>
  <si>
    <t xml:space="preserve">Л                             (руб.) </t>
  </si>
  <si>
    <t>К                                 (руб.)</t>
  </si>
  <si>
    <t>П                           (руб.)</t>
  </si>
  <si>
    <t>Ф                            (руб.)</t>
  </si>
  <si>
    <t>РФ                        (руб.)</t>
  </si>
  <si>
    <t>ТС, ПД, ЭПД            (руб.)</t>
  </si>
  <si>
    <t>всего:                           (руб.)</t>
  </si>
  <si>
    <t xml:space="preserve">за счет средств областного бюджета                        (руб.) </t>
  </si>
  <si>
    <t xml:space="preserve">за счет средств местного бюджета                    (руб.) </t>
  </si>
  <si>
    <t>за счет средств собственников помещений в МКД                                     (руб.)</t>
  </si>
  <si>
    <t xml:space="preserve">за счет привле-ченных кре-дитных/  заемных средств (руб.) 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</si>
  <si>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2022 год</t>
  </si>
  <si>
    <t>Мурманск</t>
  </si>
  <si>
    <t>ул. Адмирала флота Лобова, д. 11 корп. 2, п. 1, 2</t>
  </si>
  <si>
    <t>*</t>
  </si>
  <si>
    <t>УО</t>
  </si>
  <si>
    <t>НКО «ФКР МО»</t>
  </si>
  <si>
    <t>ул. Адмирала флота Лобова, д. 11 корп. 4, п. 1, 2, 3, 4</t>
  </si>
  <si>
    <t>ул. Адмирала флота Лобова, д. 11 корп. 6, п. 1</t>
  </si>
  <si>
    <t>ул. Адмирала флота Лобова, д. 11 корп. 7, п. 1, 2, 3, 4</t>
  </si>
  <si>
    <t>ул. Академика Павлова, д. 2</t>
  </si>
  <si>
    <t>ул. Академика Павлова, д. 28</t>
  </si>
  <si>
    <t>ОО</t>
  </si>
  <si>
    <t>ул. Академика Павлова, д. 59</t>
  </si>
  <si>
    <t xml:space="preserve"> </t>
  </si>
  <si>
    <t>ул. Александра Невского, д. 71</t>
  </si>
  <si>
    <t>1967</t>
  </si>
  <si>
    <t>ул. Александра Невского, д. 73</t>
  </si>
  <si>
    <t>ул. Александра Невского, д. 80</t>
  </si>
  <si>
    <t>3940,0</t>
  </si>
  <si>
    <t>ул. Александра Невского, д. 82</t>
  </si>
  <si>
    <t>ул. Александра Невского, д. 88</t>
  </si>
  <si>
    <t>ул. Александра Невского, д. 89</t>
  </si>
  <si>
    <t>ул. Александрова, д. 26</t>
  </si>
  <si>
    <t>ул. Александрова, д. 28</t>
  </si>
  <si>
    <t>ул. Александрова, д. 30 корпус 1</t>
  </si>
  <si>
    <t>1970</t>
  </si>
  <si>
    <t>146</t>
  </si>
  <si>
    <t>ул. Александрова, д. 30 корпус 2</t>
  </si>
  <si>
    <t>ул. Александрова, д. 30 корпус 3</t>
  </si>
  <si>
    <t>ул. Александрова, д. 34 корпус 1</t>
  </si>
  <si>
    <t>ул. Александрова, д. 34 корпус 2</t>
  </si>
  <si>
    <t>ул. Александрова, д. 36</t>
  </si>
  <si>
    <t>ул. Александрова, д. 38</t>
  </si>
  <si>
    <t>ул. Александрова, д. 40</t>
  </si>
  <si>
    <t>ул. Алексея Хлобыстова, д. 3</t>
  </si>
  <si>
    <t>ул. Алексея Хлобыстова, д. 5</t>
  </si>
  <si>
    <t>ул. Алексея Хлобыстова, д. 9</t>
  </si>
  <si>
    <t>1966</t>
  </si>
  <si>
    <t>130</t>
  </si>
  <si>
    <t>ул. Алексея Хлобыстова, д. 11</t>
  </si>
  <si>
    <t>ул. Алексея Хлобыстова, д. 18</t>
  </si>
  <si>
    <t>1971</t>
  </si>
  <si>
    <t>ул. Алексея Хлобыстова, д. 20 корп. 2</t>
  </si>
  <si>
    <t xml:space="preserve">ул. Алексея Хлобыстова, д. 28 корп. 2 </t>
  </si>
  <si>
    <t>ул. Аскольдовцев, д. 12</t>
  </si>
  <si>
    <t>ул. Аскольдовцев, д. 19</t>
  </si>
  <si>
    <t>ул. Аскольдовцев, д. 25</t>
  </si>
  <si>
    <t>ул. Аскольдовцев, д. 25 корпус 1</t>
  </si>
  <si>
    <t>ул. Аскольдовцев, д. 25 корпус 2</t>
  </si>
  <si>
    <t>ул. Аскольдовцев, д. 25 корпус 3</t>
  </si>
  <si>
    <t>ул. Аскольдовцев, д. 25 корпус 4</t>
  </si>
  <si>
    <t>ул. Аскольдовцев, д. 27</t>
  </si>
  <si>
    <t>ул. Аскольдовцев, д. 29</t>
  </si>
  <si>
    <t>ул. Аскольдовцев, д. 31</t>
  </si>
  <si>
    <t>301</t>
  </si>
  <si>
    <t>ул. Аскольдовцев, д. 33</t>
  </si>
  <si>
    <t>1963</t>
  </si>
  <si>
    <t xml:space="preserve">ул. Аскольдовцев, д. 35 </t>
  </si>
  <si>
    <t>1986</t>
  </si>
  <si>
    <t>135</t>
  </si>
  <si>
    <t>ул. Аскольдовцев, д. 35 корпус 1</t>
  </si>
  <si>
    <t>159</t>
  </si>
  <si>
    <t>ул. Аскольдовцев, д. 37</t>
  </si>
  <si>
    <t>1968</t>
  </si>
  <si>
    <t>ул. Аскольдовцев, д. 41</t>
  </si>
  <si>
    <t>ул. Аскольдовцев, д. 43</t>
  </si>
  <si>
    <t>ул. Аскольдовцев, д. 45</t>
  </si>
  <si>
    <t>ул. Аскольдовцев, д. 47</t>
  </si>
  <si>
    <t>ул. Аскольдовцев, д. 47а</t>
  </si>
  <si>
    <t>1973</t>
  </si>
  <si>
    <t>ул. Бондарная, д. 1</t>
  </si>
  <si>
    <t>ул. Виктора Миронова, д. 3</t>
  </si>
  <si>
    <t>1983</t>
  </si>
  <si>
    <t>ул. Виктора Миронова, д. 12</t>
  </si>
  <si>
    <t>ул. Виктора Миронова, д. 14</t>
  </si>
  <si>
    <t>112</t>
  </si>
  <si>
    <t>ул. Вице-адмирала Николаева, д. 6</t>
  </si>
  <si>
    <t>ул. Вице-адмирала Николаева, д. 8</t>
  </si>
  <si>
    <t>ул. Вице-адмирала Николаева, д. 13</t>
  </si>
  <si>
    <t>ул. Вице-адмирала Николаева, д. 15</t>
  </si>
  <si>
    <t>ул. Гагарина, д. 33</t>
  </si>
  <si>
    <t>ул. Генерала Журбы, д. 10</t>
  </si>
  <si>
    <t>ТСН</t>
  </si>
  <si>
    <t>ул. Героев Рыбачьего, д. 3, п. 1, 2</t>
  </si>
  <si>
    <t>ул. Героев Рыбачьего, д. 34, п. 1, 2</t>
  </si>
  <si>
    <t>пр. Героев-североморцев, д. 5 корпус 1</t>
  </si>
  <si>
    <t>пр. Героев-североморцев, д. 7 корпус 1</t>
  </si>
  <si>
    <t>пр. Героев-североморцев, д. 7 корпус 2</t>
  </si>
  <si>
    <t>пр. Героев-североморцев, д. 9 корпус 1</t>
  </si>
  <si>
    <t>пр. Героев-североморцев, д. 9 корпус 2</t>
  </si>
  <si>
    <t>Спец. счет</t>
  </si>
  <si>
    <t>пр. Героев-североморцев, д. 11 корпус 1</t>
  </si>
  <si>
    <t>пр. Героев-североморцев, д. 11 корпус 2</t>
  </si>
  <si>
    <t>пр. Героев-североморцев, д. 13</t>
  </si>
  <si>
    <t>пр. Героев-североморцев, д. 15 корпус 1</t>
  </si>
  <si>
    <t>пр. Героев-североморцев, д. 15 корпус 2</t>
  </si>
  <si>
    <t>пр. Героев-североморцев, д. 17 корпус 2</t>
  </si>
  <si>
    <t>пр. Героев-североморцев, д. 19</t>
  </si>
  <si>
    <t>3891,9</t>
  </si>
  <si>
    <t>пр. Героев-североморцев, д. 72</t>
  </si>
  <si>
    <t>195</t>
  </si>
  <si>
    <t>пр. Героев-североморцев, д. 76 корпус 1</t>
  </si>
  <si>
    <t>270</t>
  </si>
  <si>
    <t>пр. Героев-североморцев, д. 78 корп. 1</t>
  </si>
  <si>
    <t>541</t>
  </si>
  <si>
    <t>пр. Героев-североморцев, д. 78 корп. 2</t>
  </si>
  <si>
    <t>пр. Героев-североморцев, д. 78 корп. 4</t>
  </si>
  <si>
    <t>ул. Зои Космодемьянской, д. 1, п. 1</t>
  </si>
  <si>
    <t>ул. Зои Космодемьянской, д. 7, п. 1, 2</t>
  </si>
  <si>
    <t>ул. Зои Космодемьянской, д. 11, п. 1, 2, 3, 4</t>
  </si>
  <si>
    <t>ул. Зои Космодемьянской, д. 19, п. 1</t>
  </si>
  <si>
    <t>ул. Зои Космодемьянской, д. 21, п. 1</t>
  </si>
  <si>
    <t>ул. Зои Космодемьянской, д. 22, п. 1, 2</t>
  </si>
  <si>
    <t>ул. Зои Космодемьянской, д. 23, п. 1</t>
  </si>
  <si>
    <t>ул. Зои Космодемьянской, д. 24, п. 1</t>
  </si>
  <si>
    <t>ул. Зои Космодемьянской, д. 25, п. 1, 2</t>
  </si>
  <si>
    <t>ул. Зои Космодемьянской, д. 26, п. 1, 2, 3, 4</t>
  </si>
  <si>
    <t>ул. Зои Космодемьянской, д. 28, п. 1</t>
  </si>
  <si>
    <t>ул. Зои Космодемьянской, д. 33, п. 1, 2, 3, 4</t>
  </si>
  <si>
    <t>ул. Зои Космодемьянской, д. 34, п. 1</t>
  </si>
  <si>
    <t>ул. Зои Космодемьянской, д. 36, п. 1, 2</t>
  </si>
  <si>
    <t>ул. Инженерная, д. 1</t>
  </si>
  <si>
    <t>ул. Инженерная, д. 8</t>
  </si>
  <si>
    <t>ул. Инженерная, д. 10</t>
  </si>
  <si>
    <t>ул. Капитана Буркова, д. 23</t>
  </si>
  <si>
    <t>ул. Карла Маркса, д. 4</t>
  </si>
  <si>
    <t>пр. Кирова, д. 23 корп. 2, п. 1, 2, 3</t>
  </si>
  <si>
    <t>пр. Кольский, д. 102, п. 1, 2, 3, 4</t>
  </si>
  <si>
    <t>пр. Кольский, д. 108 корп. 1, п. 1</t>
  </si>
  <si>
    <t>пр. Кольский, д. 108 корп. 2, п. 1</t>
  </si>
  <si>
    <t>пр. Кольский, д. 108 корп. 3, п. 1, 2</t>
  </si>
  <si>
    <t>пр. Кольский, д. 150 корп. 4, п. 1</t>
  </si>
  <si>
    <t>пр. Кольский, д. 150 корп. 5, п. 1, 2</t>
  </si>
  <si>
    <t>пр. Кольский, д. 160, п. 1, 2, 3, 4</t>
  </si>
  <si>
    <t>пр. Кольский, д. 164, п. 1, 2, 3, 4</t>
  </si>
  <si>
    <t>пр. Кольский, д. 166, п. 1, 2</t>
  </si>
  <si>
    <t>пр. Кольский, д. 168, п. 1, 2, 3, 4</t>
  </si>
  <si>
    <t>пр. Кольский, д. 174 корп. 5, п. 1, 2, 3</t>
  </si>
  <si>
    <t>пр. Кольский, д. 176 корп. 3, п. 1, 2</t>
  </si>
  <si>
    <t>пр. Кольский, д. 210, п. 1</t>
  </si>
  <si>
    <t>пр. Кольский, д. 212, п. 1</t>
  </si>
  <si>
    <t>ул. Коминтерна, д. 11, корп. 2</t>
  </si>
  <si>
    <t>ул. Комсомольская, д. 3</t>
  </si>
  <si>
    <t xml:space="preserve">4378,6
</t>
  </si>
  <si>
    <t>ул. Крупской, д. 2, п. 1, 2</t>
  </si>
  <si>
    <t>пр-д Ледокольный, д. 1, п. 1, 2</t>
  </si>
  <si>
    <t>пр-д Ледокольный, д. 9, п. 1, 2, 3, 4, 5, 6</t>
  </si>
  <si>
    <t>пр. Ленина, д. 9</t>
  </si>
  <si>
    <t xml:space="preserve">571,7
</t>
  </si>
  <si>
    <t>пр. Ленина, д. 29</t>
  </si>
  <si>
    <t>ул. Маяковского, д. 1</t>
  </si>
  <si>
    <t>9</t>
  </si>
  <si>
    <t>2</t>
  </si>
  <si>
    <t>ул. Маяковского, д. 3</t>
  </si>
  <si>
    <t>ул. Маяковского, д. 21</t>
  </si>
  <si>
    <t>пр-д Михаила Бабикова, д. 14, п. 1, 2</t>
  </si>
  <si>
    <t>пр-д Михаила Бабикова, д. 15, п. 1, 2</t>
  </si>
  <si>
    <t>пр-д Михаила Бабикова, д. 16, п. 1, 2</t>
  </si>
  <si>
    <t>ул. Октябрьская, д. 9</t>
  </si>
  <si>
    <t xml:space="preserve">3563,5
</t>
  </si>
  <si>
    <t>ул. Октябрьская, д. 22</t>
  </si>
  <si>
    <t>К (2022-2022)</t>
  </si>
  <si>
    <t>Ф (2023-2023)</t>
  </si>
  <si>
    <t>ул. Октябрьская, д. 26</t>
  </si>
  <si>
    <t>ул. Октябрьская, д. 32</t>
  </si>
  <si>
    <t>ул. Октябрьская, д. 36</t>
  </si>
  <si>
    <t xml:space="preserve">4118,5
</t>
  </si>
  <si>
    <t>ул. Олега Кошевого, д. 6 корп. 1</t>
  </si>
  <si>
    <t>ул. Олега Кошевого, д. 6 корп. 2</t>
  </si>
  <si>
    <t>П,Ф,РФ (2022-2022)</t>
  </si>
  <si>
    <t xml:space="preserve"> К (2022-2023)</t>
  </si>
  <si>
    <t>ул Павлика Морозова, д. 5 корпус 3</t>
  </si>
  <si>
    <t>ул. Папанина, д. 7</t>
  </si>
  <si>
    <t xml:space="preserve">2329,0
</t>
  </si>
  <si>
    <t>ул. Пищевиков, д. 4</t>
  </si>
  <si>
    <t>ул. Пищевиков, д. 8</t>
  </si>
  <si>
    <t xml:space="preserve">1743,9
</t>
  </si>
  <si>
    <t>ул. Подстаницкого, д. 20а</t>
  </si>
  <si>
    <t>ул. Полярные Зори, д. 17 корп. 3, п. 1, 2</t>
  </si>
  <si>
    <t>ул. Полярные Зори, д. 49 корп. 4, п. 1</t>
  </si>
  <si>
    <t>ул. Полярные Зори, д. 49 корп. 5, п. 1, 2</t>
  </si>
  <si>
    <t>ул. Радищева, д. 11</t>
  </si>
  <si>
    <t>ЖСК</t>
  </si>
  <si>
    <t>пр-д Рыбный, д. 8</t>
  </si>
  <si>
    <t>ул. Сафонова, д. 47</t>
  </si>
  <si>
    <t>ВДП (2021-2022)</t>
  </si>
  <si>
    <t>ул. Саши Ковалева, д. 10</t>
  </si>
  <si>
    <t>ул. Саши Ковалева, д. 14</t>
  </si>
  <si>
    <t>ул. Саши Ковалева, д. 20</t>
  </si>
  <si>
    <t>ул. Свердлова, д. 2 корп. 5</t>
  </si>
  <si>
    <t>ул. Свердлова, д. 6 корп. 3</t>
  </si>
  <si>
    <t>К,ЭЛ,ТС,ХВС,ГВС,В  (2022-2022)</t>
  </si>
  <si>
    <t>ул. Свердлова, д. 14 корп. 3</t>
  </si>
  <si>
    <t>ул. Свердлова, д. 40 корпус 1</t>
  </si>
  <si>
    <t>ул. Свердлова, д. 40 корпус 2</t>
  </si>
  <si>
    <t>ул. Свердлова, д. 40 корпус 3</t>
  </si>
  <si>
    <t>ул. Свердлова, д. 40 корпус 4</t>
  </si>
  <si>
    <t>ул. Свердлова, д. 40 корпус 5</t>
  </si>
  <si>
    <t>ул. Свердлова, д. 54</t>
  </si>
  <si>
    <t>ул. Свердлова, д. 66, п. 1, 2</t>
  </si>
  <si>
    <t>ул. Свердлова, д. 68, п. 1, 2</t>
  </si>
  <si>
    <t>ул. Свердлова, д. 70, п. 1, 2</t>
  </si>
  <si>
    <t>ул. Свердлова, д. 72, п. 1, 2, 3</t>
  </si>
  <si>
    <t>ул. Свердлова, д. 74, п. 1, 2, 3, 4, 5</t>
  </si>
  <si>
    <t>ул. Свердлова, д. 82, п. 1, 2, 3</t>
  </si>
  <si>
    <t>б-р Театральный, д. 6</t>
  </si>
  <si>
    <t>пер. Терский, д. 9</t>
  </si>
  <si>
    <t>ул. Трудовых Резервов, д. 6</t>
  </si>
  <si>
    <t>ул. Ушакова, д. 5 корпус 2</t>
  </si>
  <si>
    <t>1985</t>
  </si>
  <si>
    <t>пр-д Флотский, д. 1</t>
  </si>
  <si>
    <t>пр-д Флотский, д. 3</t>
  </si>
  <si>
    <t>ул. Фрунзе, д. 19</t>
  </si>
  <si>
    <t>ТСЖ</t>
  </si>
  <si>
    <t>ул. Фрунзе, д. 21/4</t>
  </si>
  <si>
    <t>ул. Челюскинцев, д. 18/20</t>
  </si>
  <si>
    <t>ул. Челюскинцев, д. 35</t>
  </si>
  <si>
    <t>ул. Чумбарова-Лучинского, д. 5</t>
  </si>
  <si>
    <t>ул. Чумбарова-Лучинского, д. 7</t>
  </si>
  <si>
    <t>ул. Чумбарова-Лучинского, д. 9</t>
  </si>
  <si>
    <t>ул. Чумбарова-Лучинского, д. 11</t>
  </si>
  <si>
    <t>ул. Чумбарова-Лучинского, д. 13</t>
  </si>
  <si>
    <t>ул. Чумбарова-Лучинского, д. 15</t>
  </si>
  <si>
    <t>ул. Чумбарова-Лучинского, д. 17</t>
  </si>
  <si>
    <t>ул. Чумбарова-Лучинского, д. 19</t>
  </si>
  <si>
    <t>128</t>
  </si>
  <si>
    <t>ул. Чумбарова-Лучинского, д. 21</t>
  </si>
  <si>
    <t>ул. Чумбарова-Лучинского, д. 23</t>
  </si>
  <si>
    <t>2713,8</t>
  </si>
  <si>
    <t>ул. Чумбарова-Лучинского, д. 25</t>
  </si>
  <si>
    <t>2735,4</t>
  </si>
  <si>
    <t>ул. Чумбарова-Лучинского, д. 27</t>
  </si>
  <si>
    <t>ул. Чумбарова-Лучинского, д. 29</t>
  </si>
  <si>
    <t>2861,5</t>
  </si>
  <si>
    <t>ул. Чумбарова-Лучинского, д. 32 корпус 1</t>
  </si>
  <si>
    <t>ул. Чумбарова-Лучинского, д. 32 корпус 2</t>
  </si>
  <si>
    <t>ул. Чумбарова-Лучинского, д. 32 корпус 3</t>
  </si>
  <si>
    <t>ул. Чумбарова-Лучинского, д. 33</t>
  </si>
  <si>
    <t>140</t>
  </si>
  <si>
    <t>ул. Чумбарова-Лучинского, д. 40 корпус 1</t>
  </si>
  <si>
    <t>ул. Чумбарова-Лучинского, д. 40 корпус 2</t>
  </si>
  <si>
    <t>ул. Чумбарова-Лучинского, д. 40 корпус 3</t>
  </si>
  <si>
    <t>ул. Чумбарова-Лучинского, д. 46 корп. 1</t>
  </si>
  <si>
    <t>ул. Шевченко, д. 1 а</t>
  </si>
  <si>
    <t>ул. Шмидта, д. 17</t>
  </si>
  <si>
    <t>ул. Шмидта, д. 47</t>
  </si>
  <si>
    <t>Ф (2022-2023)</t>
  </si>
  <si>
    <t>ул. Щербакова, д. 16, п. 1, 2, 3, 4</t>
  </si>
  <si>
    <t>ул. Щербакова, д. 30, п. 1, 2</t>
  </si>
  <si>
    <t>ул. Щербакова, д. 32, п. 1</t>
  </si>
  <si>
    <t>ул. Щербакова, д. 34, п. 1, 2, 3, 4, 5, 6</t>
  </si>
  <si>
    <t>ул. Юрия Гагарина, д. 27</t>
  </si>
  <si>
    <t>ул. Юрия Гагарина, д. 29</t>
  </si>
  <si>
    <t>ул. Юрия Гагарина, д. 31</t>
  </si>
  <si>
    <t>пер. Якорный, д. 2, п. 1</t>
  </si>
  <si>
    <t>пер. Якорный, д. 3, п. 1, 2</t>
  </si>
  <si>
    <t>пер. Якорный, д. 4, п. 1, 2, 3, 4</t>
  </si>
  <si>
    <t>пер. Якорный, д. 14, п. 1, 2, 3, 4, 6</t>
  </si>
  <si>
    <t>пер. Якорный, д. 16, п. 1</t>
  </si>
  <si>
    <t>Итого по муниципальному образованию город  Мурманск на 2022 год</t>
  </si>
  <si>
    <t>Условные обозначения:</t>
  </si>
  <si>
    <t>* – сведения отсутствуют;</t>
  </si>
  <si>
    <t>** – запланирована услуга по разработке проектной документации;</t>
  </si>
  <si>
    <t>*** – ремонт теплового узла (полная замена оборудования);</t>
  </si>
  <si>
    <t>ЭЛ – ремонт внутридомовых инженерных систем электроснабжения;</t>
  </si>
  <si>
    <t xml:space="preserve">ТС – ремонт внутридомовых инженерных систем теплоснабжения; </t>
  </si>
  <si>
    <t>ХВС – ремонт внутридомовых инженерных систем холодного водоснабжения;</t>
  </si>
  <si>
    <t>ГВС – ремонт внутридомовых инженерных систем горячего водоснабжения;</t>
  </si>
  <si>
    <t xml:space="preserve">установка ВДП, включая регулятор температуры - установка водоподогревателя системы ГВС (в составе общего имущества), включая регулятор температур </t>
  </si>
  <si>
    <t>и другое необходимое оборудование, согласно техническим условиям теплоснабжающей организации;</t>
  </si>
  <si>
    <t>В – ремонт внутридомовых инженерных систем водоотведения (канализация);</t>
  </si>
  <si>
    <t xml:space="preserve">ГС – ремонт внутридомовых инженерных систем газоснабжения; </t>
  </si>
  <si>
    <t>Л – ремонт, замена, модернизация лифтов, ремонт лифтовых шахт, машинных и блочных помещений;</t>
  </si>
  <si>
    <t>К – ремонт крыши, в том числе переустройство невентилируемой крыши на вентилируемую крышу, устройство выходов на кровлю;</t>
  </si>
  <si>
    <t>П – ремонт подвальных помещений, относящихся к общему имуществу в многоквартирном доме;</t>
  </si>
  <si>
    <t xml:space="preserve">Ф – утепление и (или) ремонт фасада, в том числе замена или восстановление водосточных труб, ремонт отмостки;  </t>
  </si>
  <si>
    <t xml:space="preserve">РФ – ремонт фундамента, в том числе восстановление отмостки; </t>
  </si>
  <si>
    <t xml:space="preserve">ТС, ПД, ЭПД – выполнение работ по оценке технического состояния многоквартирного дома, разработке проектной документации на проведение капитального ремонта имущества, в том числе на 
</t>
  </si>
  <si>
    <t>общего имущества, в том числе на ремонт (замену) лифтового оборудования; проведение экспертизы проектной документации;</t>
  </si>
  <si>
    <t xml:space="preserve">области, на 2022 года, собственники помещений в которых в срок, установленный ч. 4 ст. 189 Жилищного кодекса </t>
  </si>
  <si>
    <t xml:space="preserve">                                                   к постановлению администрации</t>
  </si>
  <si>
    <t xml:space="preserve">                                                   Приложение</t>
  </si>
  <si>
    <t xml:space="preserve">                                                    города Мурманска</t>
  </si>
  <si>
    <t xml:space="preserve">                                                     от 21.12.2021 № 3307</t>
  </si>
  <si>
    <t>ТС (ИТП)                                     (руб.)</t>
  </si>
  <si>
    <t xml:space="preserve">Лифтовое оборудование                        (руб.) </t>
  </si>
  <si>
    <t>Разработка проектной документации            (руб.)</t>
  </si>
  <si>
    <t>Всего:                           (руб.)</t>
  </si>
  <si>
    <t xml:space="preserve">ул. Адмирала флота Лобова </t>
  </si>
  <si>
    <t>ремонт лифтового оборудования</t>
  </si>
  <si>
    <t>11 корп. 4</t>
  </si>
  <si>
    <t>11 корп. 6</t>
  </si>
  <si>
    <t>11 корп. 7</t>
  </si>
  <si>
    <t xml:space="preserve">ул. Александра Невского </t>
  </si>
  <si>
    <t>ремонт системы теплоснабжения (ИТП)</t>
  </si>
  <si>
    <t>ул. Александрова</t>
  </si>
  <si>
    <t>30 корп. 1</t>
  </si>
  <si>
    <t>30 корп. 2</t>
  </si>
  <si>
    <t>30 корп. 3</t>
  </si>
  <si>
    <t>34 корп. 1</t>
  </si>
  <si>
    <t>34 корп. 2</t>
  </si>
  <si>
    <t>25 корп. 1</t>
  </si>
  <si>
    <t>25 корп. 2</t>
  </si>
  <si>
    <t>25 корп. 3</t>
  </si>
  <si>
    <t>25 корп. 4</t>
  </si>
  <si>
    <t>35 корп. 1</t>
  </si>
  <si>
    <t>47а</t>
  </si>
  <si>
    <t>ул. Бондарная</t>
  </si>
  <si>
    <t>ул. Виктора Миронова</t>
  </si>
  <si>
    <t>ул. Вице-адмирала Николаева</t>
  </si>
  <si>
    <t>ул. Гагарина</t>
  </si>
  <si>
    <t>ул. Героев Рыбачьего</t>
  </si>
  <si>
    <t>5 корп. 1</t>
  </si>
  <si>
    <t>7 корп. 1</t>
  </si>
  <si>
    <t>7 корп. 2</t>
  </si>
  <si>
    <t>9 корп. 1</t>
  </si>
  <si>
    <t>9 корп. 2</t>
  </si>
  <si>
    <t>11 корп. 1</t>
  </si>
  <si>
    <t>15 корп. 1</t>
  </si>
  <si>
    <t>15 корп. 2</t>
  </si>
  <si>
    <t>17 корп. 2</t>
  </si>
  <si>
    <t>76 корп. 1</t>
  </si>
  <si>
    <t>78 корп. 1</t>
  </si>
  <si>
    <t>ул. Зои Космодемьянской</t>
  </si>
  <si>
    <t>ул. Инженерная</t>
  </si>
  <si>
    <t>ул. Кирова</t>
  </si>
  <si>
    <t>23 корп. 2</t>
  </si>
  <si>
    <t>пр. Кольский</t>
  </si>
  <si>
    <t>108 корп. 1</t>
  </si>
  <si>
    <t>108 корп. 2</t>
  </si>
  <si>
    <t>108 корп. 3</t>
  </si>
  <si>
    <t>150 корп. 4</t>
  </si>
  <si>
    <t>150 корп. 5</t>
  </si>
  <si>
    <t>174 корп. 5</t>
  </si>
  <si>
    <t>176 корп. 3</t>
  </si>
  <si>
    <t>ул. Крупской</t>
  </si>
  <si>
    <t>пр-д Ледокольный</t>
  </si>
  <si>
    <t>ул. Маяковского</t>
  </si>
  <si>
    <t>пр-д Михаила Бабикова</t>
  </si>
  <si>
    <t>ул. Павлика Морозова</t>
  </si>
  <si>
    <t>5 корп. 3</t>
  </si>
  <si>
    <t>ул. Полярные Зори</t>
  </si>
  <si>
    <t>17 корп. 3</t>
  </si>
  <si>
    <t>49 корп. 4</t>
  </si>
  <si>
    <t>49 корп. 5</t>
  </si>
  <si>
    <t>ул. Саши Ковалева</t>
  </si>
  <si>
    <t>40 корп. 1</t>
  </si>
  <si>
    <t>40 корп. 2</t>
  </si>
  <si>
    <t>40 корп. 3</t>
  </si>
  <si>
    <t>40 корп. 4</t>
  </si>
  <si>
    <t>40 корп. 5</t>
  </si>
  <si>
    <t>ул. Ушакова</t>
  </si>
  <si>
    <t>5 корп. 2</t>
  </si>
  <si>
    <t>21/4</t>
  </si>
  <si>
    <t>32 корп. 1</t>
  </si>
  <si>
    <t>32 корп. 2</t>
  </si>
  <si>
    <t>32 корп. 3</t>
  </si>
  <si>
    <t>ул. Щербакова</t>
  </si>
  <si>
    <t>ул. Юрия Гагарина</t>
  </si>
  <si>
    <t>пер. Якорный</t>
  </si>
  <si>
    <t>Условное обозначение:</t>
  </si>
  <si>
    <t>* - начало работ по капитальному ремонту в 2021 году.</t>
  </si>
  <si>
    <t xml:space="preserve">области, на 2022 год, собственники помещений в которых в срок, установленный ч. 4 ст. 189 Жилищного кодекса </t>
  </si>
  <si>
    <t>пр. Кирова</t>
  </si>
  <si>
    <t>ул. Генерала Щербакова</t>
  </si>
  <si>
    <t xml:space="preserve">                                                                   к постановлению администрации</t>
  </si>
  <si>
    <t xml:space="preserve">                                                                   Приложение</t>
  </si>
  <si>
    <t xml:space="preserve">                                                                    города Мурманска</t>
  </si>
  <si>
    <t xml:space="preserve">                                                                     от 04.03.2022 № 537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</si>
</sst>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[$-419]General"/>
    <numFmt numFmtId="165" formatCode="_-* #,##0.00_р_._-;\-* #,##0.00_р_._-;_-* &quot;-&quot;??_р_._-;_-@_-"/>
    <numFmt numFmtId="166" formatCode="0.0"/>
  </numFmts>
  <fonts count="28" x14ac:knownFonts="1">
    <font>
      <sz val="10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sz val="10"/>
      <name val="Calibri"/>
      <family val="2"/>
      <charset val="204"/>
    </font>
    <font>
      <sz val="12.5"/>
      <name val="Times New Roman"/>
      <family val="1"/>
      <charset val="204"/>
    </font>
    <font>
      <sz val="16.5"/>
      <name val="Calibri"/>
      <family val="2"/>
      <scheme val="minor"/>
    </font>
    <font>
      <sz val="16.5"/>
      <name val="Times New Roman"/>
      <family val="1"/>
      <charset val="204"/>
    </font>
    <font>
      <sz val="45"/>
      <name val="Calibri"/>
      <family val="2"/>
      <scheme val="minor"/>
    </font>
    <font>
      <sz val="60"/>
      <name val="Times New Roman"/>
      <family val="1"/>
      <charset val="204"/>
    </font>
    <font>
      <sz val="45"/>
      <name val="Times New Roman"/>
      <family val="1"/>
      <charset val="204"/>
    </font>
    <font>
      <sz val="50"/>
      <name val="Times New Roman"/>
      <family val="1"/>
      <charset val="204"/>
    </font>
    <font>
      <sz val="32"/>
      <name val="Times New Roman"/>
      <family val="1"/>
      <charset val="204"/>
    </font>
    <font>
      <sz val="16.5"/>
      <color rgb="FFFF0000"/>
      <name val="Times New Roman"/>
      <family val="1"/>
      <charset val="204"/>
    </font>
    <font>
      <sz val="58"/>
      <name val="Times New Roman"/>
      <family val="1"/>
      <charset val="204"/>
    </font>
    <font>
      <sz val="58"/>
      <name val="Calibri"/>
      <family val="2"/>
      <scheme val="minor"/>
    </font>
    <font>
      <b/>
      <sz val="16"/>
      <color indexed="81"/>
      <name val="Tahoma"/>
      <family val="2"/>
      <charset val="204"/>
    </font>
    <font>
      <sz val="16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3.5"/>
      <name val="Times New Roman"/>
      <family val="1"/>
      <charset val="204"/>
    </font>
    <font>
      <sz val="16"/>
      <name val="Times New Roman"/>
      <family val="1"/>
      <charset val="204"/>
    </font>
    <font>
      <sz val="12.5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 applyNumberFormat="0" applyBorder="0" applyProtection="0">
      <alignment horizontal="left" vertical="center" wrapText="1"/>
    </xf>
    <xf numFmtId="0" fontId="2" fillId="0" borderId="2">
      <alignment horizontal="left" vertical="top" wrapText="1"/>
    </xf>
    <xf numFmtId="164" fontId="3" fillId="0" borderId="0" applyBorder="0" applyProtection="0"/>
    <xf numFmtId="0" fontId="4" fillId="0" borderId="0">
      <alignment horizontal="right" vertical="center"/>
    </xf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 applyNumberFormat="0" applyBorder="0" applyProtection="0">
      <alignment horizontal="left" vertical="center" wrapText="1"/>
    </xf>
    <xf numFmtId="0" fontId="7" fillId="0" borderId="0"/>
    <xf numFmtId="0" fontId="6" fillId="0" borderId="0" applyNumberFormat="0" applyBorder="0" applyProtection="0">
      <alignment horizontal="left" vertical="center"/>
    </xf>
    <xf numFmtId="0" fontId="1" fillId="0" borderId="0"/>
    <xf numFmtId="0" fontId="1" fillId="0" borderId="0"/>
    <xf numFmtId="0" fontId="6" fillId="0" borderId="0" applyNumberFormat="0" applyBorder="0" applyProtection="0">
      <alignment horizontal="left" vertical="center" wrapText="1"/>
    </xf>
    <xf numFmtId="0" fontId="1" fillId="0" borderId="0"/>
    <xf numFmtId="0" fontId="2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165" fontId="6" fillId="0" borderId="0" applyFont="0" applyFill="0" applyBorder="0" applyAlignment="0" applyProtection="0">
      <alignment horizontal="left" vertical="center" wrapText="1"/>
    </xf>
    <xf numFmtId="165" fontId="6" fillId="0" borderId="0" applyFont="0" applyFill="0" applyBorder="0" applyAlignment="0" applyProtection="0">
      <alignment horizontal="left" vertical="center" wrapText="1"/>
    </xf>
    <xf numFmtId="43" fontId="1" fillId="0" borderId="0" applyFont="0" applyFill="0" applyBorder="0" applyAlignment="0" applyProtection="0"/>
  </cellStyleXfs>
  <cellXfs count="149">
    <xf numFmtId="0" fontId="0" fillId="0" borderId="0" xfId="0">
      <alignment horizontal="left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10" fillId="0" borderId="0" xfId="0" applyFo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1" fillId="4" borderId="0" xfId="9" applyFont="1" applyFill="1" applyAlignme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 applyAlignment="1">
      <alignment horizontal="center" vertical="center" wrapText="1"/>
    </xf>
    <xf numFmtId="0" fontId="11" fillId="4" borderId="0" xfId="9" applyFont="1" applyFill="1" applyAlignment="1">
      <alignment horizontal="center"/>
    </xf>
    <xf numFmtId="4" fontId="11" fillId="4" borderId="0" xfId="9" applyNumberFormat="1" applyFont="1" applyFill="1" applyAlignment="1">
      <alignment horizontal="center"/>
    </xf>
    <xf numFmtId="4" fontId="12" fillId="4" borderId="4" xfId="9" applyNumberFormat="1" applyFont="1" applyFill="1" applyBorder="1" applyAlignment="1">
      <alignment horizontal="center"/>
    </xf>
    <xf numFmtId="0" fontId="12" fillId="4" borderId="4" xfId="9" applyFont="1" applyFill="1" applyBorder="1" applyAlignment="1">
      <alignment horizontal="center"/>
    </xf>
    <xf numFmtId="0" fontId="12" fillId="4" borderId="0" xfId="9" applyFont="1" applyFill="1" applyAlignment="1">
      <alignment horizontal="center"/>
    </xf>
    <xf numFmtId="0" fontId="13" fillId="4" borderId="0" xfId="9" applyFont="1" applyFill="1" applyAlignment="1"/>
    <xf numFmtId="0" fontId="13" fillId="4" borderId="0" xfId="9" applyFont="1" applyFill="1" applyAlignment="1">
      <alignment horizontal="center" vertical="center"/>
    </xf>
    <xf numFmtId="0" fontId="13" fillId="4" borderId="0" xfId="9" applyFont="1" applyFill="1" applyAlignment="1">
      <alignment horizontal="center" vertical="center" wrapText="1"/>
    </xf>
    <xf numFmtId="0" fontId="13" fillId="4" borderId="0" xfId="9" applyFont="1" applyFill="1" applyAlignment="1">
      <alignment horizontal="center"/>
    </xf>
    <xf numFmtId="4" fontId="13" fillId="4" borderId="0" xfId="9" applyNumberFormat="1" applyFont="1" applyFill="1" applyAlignment="1">
      <alignment horizontal="center"/>
    </xf>
    <xf numFmtId="4" fontId="15" fillId="4" borderId="0" xfId="9" applyNumberFormat="1" applyFont="1" applyFill="1" applyBorder="1" applyAlignment="1">
      <alignment horizontal="center"/>
    </xf>
    <xf numFmtId="0" fontId="15" fillId="4" borderId="0" xfId="9" applyFont="1" applyFill="1" applyBorder="1" applyAlignment="1">
      <alignment horizontal="center"/>
    </xf>
    <xf numFmtId="0" fontId="11" fillId="4" borderId="0" xfId="9" applyFont="1" applyFill="1" applyBorder="1" applyAlignment="1">
      <alignment horizontal="justify"/>
    </xf>
    <xf numFmtId="0" fontId="12" fillId="4" borderId="0" xfId="9" applyFont="1" applyFill="1" applyBorder="1" applyAlignment="1">
      <alignment horizontal="center" vertical="center" wrapText="1"/>
    </xf>
    <xf numFmtId="0" fontId="16" fillId="4" borderId="0" xfId="9" applyFont="1" applyFill="1" applyBorder="1" applyAlignment="1">
      <alignment horizontal="center" vertical="center" wrapText="1"/>
    </xf>
    <xf numFmtId="0" fontId="12" fillId="4" borderId="8" xfId="9" applyFont="1" applyFill="1" applyBorder="1" applyAlignment="1">
      <alignment horizontal="center" vertical="center" textRotation="90" wrapText="1"/>
    </xf>
    <xf numFmtId="4" fontId="12" fillId="4" borderId="3" xfId="9" applyNumberFormat="1" applyFont="1" applyFill="1" applyBorder="1" applyAlignment="1">
      <alignment horizontal="center" vertical="center" wrapText="1"/>
    </xf>
    <xf numFmtId="0" fontId="12" fillId="4" borderId="3" xfId="9" applyFont="1" applyFill="1" applyBorder="1" applyAlignment="1">
      <alignment horizontal="center" vertical="center" wrapText="1"/>
    </xf>
    <xf numFmtId="1" fontId="12" fillId="4" borderId="3" xfId="9" applyNumberFormat="1" applyFont="1" applyFill="1" applyBorder="1" applyAlignment="1">
      <alignment horizontal="center" vertical="center" wrapText="1"/>
    </xf>
    <xf numFmtId="1" fontId="11" fillId="4" borderId="0" xfId="9" applyNumberFormat="1" applyFont="1" applyFill="1" applyAlignment="1"/>
    <xf numFmtId="0" fontId="12" fillId="4" borderId="4" xfId="9" applyFont="1" applyFill="1" applyBorder="1" applyAlignment="1">
      <alignment horizontal="center" vertical="center" wrapText="1"/>
    </xf>
    <xf numFmtId="0" fontId="12" fillId="5" borderId="3" xfId="9" applyFont="1" applyFill="1" applyBorder="1" applyAlignment="1">
      <alignment horizontal="center" vertical="center" wrapText="1"/>
    </xf>
    <xf numFmtId="4" fontId="12" fillId="5" borderId="3" xfId="9" applyNumberFormat="1" applyFont="1" applyFill="1" applyBorder="1" applyAlignment="1">
      <alignment horizontal="center" vertical="center" wrapText="1"/>
    </xf>
    <xf numFmtId="0" fontId="12" fillId="6" borderId="4" xfId="9" applyFont="1" applyFill="1" applyBorder="1" applyAlignment="1">
      <alignment horizontal="center" vertical="center" wrapText="1"/>
    </xf>
    <xf numFmtId="4" fontId="12" fillId="6" borderId="3" xfId="9" applyNumberFormat="1" applyFont="1" applyFill="1" applyBorder="1" applyAlignment="1">
      <alignment horizontal="center" vertical="center" wrapText="1"/>
    </xf>
    <xf numFmtId="4" fontId="11" fillId="4" borderId="3" xfId="9" applyNumberFormat="1" applyFont="1" applyFill="1" applyBorder="1" applyAlignment="1">
      <alignment horizontal="center"/>
    </xf>
    <xf numFmtId="2" fontId="12" fillId="4" borderId="3" xfId="9" applyNumberFormat="1" applyFont="1" applyFill="1" applyBorder="1" applyAlignment="1">
      <alignment horizontal="center" vertical="center" wrapText="1"/>
    </xf>
    <xf numFmtId="0" fontId="12" fillId="4" borderId="5" xfId="9" applyFont="1" applyFill="1" applyBorder="1" applyAlignment="1">
      <alignment horizontal="center" vertical="center" wrapText="1"/>
    </xf>
    <xf numFmtId="0" fontId="12" fillId="6" borderId="3" xfId="9" applyFont="1" applyFill="1" applyBorder="1" applyAlignment="1">
      <alignment horizontal="center" vertical="center" wrapText="1"/>
    </xf>
    <xf numFmtId="166" fontId="12" fillId="4" borderId="3" xfId="9" applyNumberFormat="1" applyFont="1" applyFill="1" applyBorder="1" applyAlignment="1">
      <alignment horizontal="center" vertical="center" wrapText="1"/>
    </xf>
    <xf numFmtId="49" fontId="12" fillId="4" borderId="3" xfId="9" applyNumberFormat="1" applyFont="1" applyFill="1" applyBorder="1" applyAlignment="1">
      <alignment horizontal="center" vertical="center" wrapText="1"/>
    </xf>
    <xf numFmtId="166" fontId="12" fillId="4" borderId="3" xfId="9" applyNumberFormat="1" applyFont="1" applyFill="1" applyBorder="1" applyAlignment="1">
      <alignment horizontal="center" vertical="center"/>
    </xf>
    <xf numFmtId="4" fontId="18" fillId="4" borderId="3" xfId="9" applyNumberFormat="1" applyFont="1" applyFill="1" applyBorder="1" applyAlignment="1">
      <alignment horizontal="center" vertical="center" wrapText="1"/>
    </xf>
    <xf numFmtId="0" fontId="12" fillId="4" borderId="3" xfId="9" applyNumberFormat="1" applyFont="1" applyFill="1" applyBorder="1" applyAlignment="1">
      <alignment horizontal="center" vertical="center" wrapText="1"/>
    </xf>
    <xf numFmtId="166" fontId="12" fillId="4" borderId="4" xfId="9" applyNumberFormat="1" applyFont="1" applyFill="1" applyBorder="1" applyAlignment="1">
      <alignment horizontal="center" vertical="center" wrapText="1"/>
    </xf>
    <xf numFmtId="0" fontId="12" fillId="4" borderId="9" xfId="9" applyFont="1" applyFill="1" applyBorder="1" applyAlignment="1">
      <alignment horizontal="center" vertical="center" wrapText="1"/>
    </xf>
    <xf numFmtId="4" fontId="12" fillId="4" borderId="4" xfId="9" applyNumberFormat="1" applyFont="1" applyFill="1" applyBorder="1" applyAlignment="1">
      <alignment horizontal="center" vertical="center" wrapText="1"/>
    </xf>
    <xf numFmtId="2" fontId="12" fillId="4" borderId="4" xfId="9" applyNumberFormat="1" applyFont="1" applyFill="1" applyBorder="1" applyAlignment="1">
      <alignment horizontal="center" vertical="center" wrapText="1"/>
    </xf>
    <xf numFmtId="4" fontId="12" fillId="4" borderId="4" xfId="9" applyNumberFormat="1" applyFont="1" applyFill="1" applyBorder="1" applyAlignment="1">
      <alignment horizontal="center" vertical="center"/>
    </xf>
    <xf numFmtId="0" fontId="12" fillId="5" borderId="4" xfId="9" applyFont="1" applyFill="1" applyBorder="1" applyAlignment="1">
      <alignment horizontal="center" vertical="center" wrapText="1"/>
    </xf>
    <xf numFmtId="0" fontId="12" fillId="4" borderId="6" xfId="9" applyFont="1" applyFill="1" applyBorder="1" applyAlignment="1">
      <alignment horizontal="center" vertical="center" wrapText="1"/>
    </xf>
    <xf numFmtId="4" fontId="12" fillId="5" borderId="4" xfId="9" applyNumberFormat="1" applyFont="1" applyFill="1" applyBorder="1" applyAlignment="1">
      <alignment horizontal="center" vertical="center" wrapText="1"/>
    </xf>
    <xf numFmtId="4" fontId="12" fillId="4" borderId="3" xfId="9" applyNumberFormat="1" applyFont="1" applyFill="1" applyBorder="1" applyAlignment="1">
      <alignment horizontal="center" vertical="center"/>
    </xf>
    <xf numFmtId="0" fontId="12" fillId="4" borderId="3" xfId="9" applyFont="1" applyFill="1" applyBorder="1" applyAlignment="1"/>
    <xf numFmtId="4" fontId="12" fillId="4" borderId="0" xfId="9" applyNumberFormat="1" applyFont="1" applyFill="1" applyBorder="1" applyAlignment="1">
      <alignment horizontal="center" vertical="center" wrapText="1"/>
    </xf>
    <xf numFmtId="0" fontId="12" fillId="4" borderId="0" xfId="9" applyFont="1" applyFill="1" applyBorder="1" applyAlignment="1"/>
    <xf numFmtId="0" fontId="19" fillId="4" borderId="0" xfId="9" applyFont="1" applyFill="1" applyAlignment="1">
      <alignment horizontal="left"/>
    </xf>
    <xf numFmtId="0" fontId="19" fillId="4" borderId="0" xfId="9" applyFont="1" applyFill="1" applyAlignment="1">
      <alignment horizontal="center" vertical="center"/>
    </xf>
    <xf numFmtId="0" fontId="19" fillId="4" borderId="0" xfId="9" applyFont="1" applyFill="1" applyAlignment="1">
      <alignment horizontal="center" vertical="center" wrapText="1"/>
    </xf>
    <xf numFmtId="4" fontId="19" fillId="4" borderId="0" xfId="9" applyNumberFormat="1" applyFont="1" applyFill="1" applyAlignment="1">
      <alignment horizontal="left"/>
    </xf>
    <xf numFmtId="4" fontId="19" fillId="4" borderId="0" xfId="9" applyNumberFormat="1" applyFont="1" applyFill="1" applyAlignment="1">
      <alignment horizontal="center"/>
    </xf>
    <xf numFmtId="0" fontId="20" fillId="4" borderId="0" xfId="9" applyFont="1" applyFill="1" applyAlignment="1"/>
    <xf numFmtId="0" fontId="19" fillId="4" borderId="0" xfId="9" applyFont="1" applyFill="1" applyAlignment="1"/>
    <xf numFmtId="0" fontId="20" fillId="4" borderId="0" xfId="9" applyFont="1" applyFill="1" applyAlignment="1">
      <alignment horizontal="center" vertical="center"/>
    </xf>
    <xf numFmtId="0" fontId="20" fillId="4" borderId="0" xfId="9" applyFont="1" applyFill="1" applyAlignment="1">
      <alignment horizontal="center" vertical="center" wrapText="1"/>
    </xf>
    <xf numFmtId="4" fontId="20" fillId="4" borderId="0" xfId="9" applyNumberFormat="1" applyFont="1" applyFill="1" applyAlignment="1"/>
    <xf numFmtId="4" fontId="20" fillId="4" borderId="0" xfId="9" applyNumberFormat="1" applyFont="1" applyFill="1" applyAlignment="1">
      <alignment horizontal="center"/>
    </xf>
    <xf numFmtId="0" fontId="20" fillId="4" borderId="0" xfId="9" applyFont="1" applyFill="1" applyAlignment="1">
      <alignment horizontal="left"/>
    </xf>
    <xf numFmtId="4" fontId="20" fillId="4" borderId="0" xfId="9" applyNumberFormat="1" applyFont="1" applyFill="1" applyAlignment="1">
      <alignment horizontal="left"/>
    </xf>
    <xf numFmtId="4" fontId="19" fillId="4" borderId="0" xfId="9" applyNumberFormat="1" applyFont="1" applyFill="1" applyAlignment="1"/>
    <xf numFmtId="0" fontId="19" fillId="4" borderId="0" xfId="9" applyFont="1" applyFill="1" applyAlignment="1">
      <alignment horizontal="left" wrapText="1"/>
    </xf>
    <xf numFmtId="0" fontId="12" fillId="4" borderId="0" xfId="9" applyFont="1" applyFill="1" applyAlignment="1">
      <alignment horizontal="left"/>
    </xf>
    <xf numFmtId="0" fontId="11" fillId="4" borderId="10" xfId="9" applyFont="1" applyFill="1" applyBorder="1" applyAlignment="1">
      <alignment horizontal="center" vertical="center"/>
    </xf>
    <xf numFmtId="0" fontId="11" fillId="4" borderId="10" xfId="9" applyFont="1" applyFill="1" applyBorder="1" applyAlignment="1">
      <alignment horizontal="center" vertical="center" wrapText="1"/>
    </xf>
    <xf numFmtId="0" fontId="11" fillId="4" borderId="10" xfId="9" applyFont="1" applyFill="1" applyBorder="1" applyAlignment="1"/>
    <xf numFmtId="4" fontId="11" fillId="4" borderId="10" xfId="9" applyNumberFormat="1" applyFont="1" applyFill="1" applyBorder="1" applyAlignment="1"/>
    <xf numFmtId="4" fontId="11" fillId="4" borderId="10" xfId="9" applyNumberFormat="1" applyFont="1" applyFill="1" applyBorder="1" applyAlignment="1">
      <alignment horizontal="center"/>
    </xf>
    <xf numFmtId="4" fontId="11" fillId="4" borderId="0" xfId="9" applyNumberFormat="1" applyFont="1" applyFill="1" applyAlignment="1"/>
    <xf numFmtId="0" fontId="26" fillId="4" borderId="0" xfId="9" applyFont="1" applyFill="1" applyBorder="1" applyAlignment="1">
      <alignment horizontal="center"/>
    </xf>
    <xf numFmtId="0" fontId="11" fillId="4" borderId="0" xfId="9" applyFont="1" applyFill="1" applyAlignment="1">
      <alignment horizontal="left"/>
    </xf>
    <xf numFmtId="0" fontId="13" fillId="4" borderId="0" xfId="9" applyFont="1" applyFill="1" applyAlignment="1">
      <alignment horizontal="left"/>
    </xf>
    <xf numFmtId="0" fontId="16" fillId="4" borderId="0" xfId="9" applyFont="1" applyFill="1" applyBorder="1" applyAlignment="1">
      <alignment horizontal="left" vertical="center" wrapText="1"/>
    </xf>
    <xf numFmtId="0" fontId="12" fillId="4" borderId="3" xfId="9" applyFont="1" applyFill="1" applyBorder="1" applyAlignment="1">
      <alignment horizontal="left" vertical="center" wrapText="1"/>
    </xf>
    <xf numFmtId="0" fontId="12" fillId="4" borderId="4" xfId="9" applyFont="1" applyFill="1" applyBorder="1" applyAlignment="1">
      <alignment horizontal="left" vertical="center" wrapText="1"/>
    </xf>
    <xf numFmtId="0" fontId="12" fillId="4" borderId="0" xfId="9" applyFont="1" applyFill="1" applyBorder="1" applyAlignment="1">
      <alignment horizontal="right"/>
    </xf>
    <xf numFmtId="0" fontId="10" fillId="0" borderId="8" xfId="0" applyFont="1" applyBorder="1" applyAlignment="1">
      <alignment horizontal="left" vertical="center" wrapText="1"/>
    </xf>
    <xf numFmtId="2" fontId="10" fillId="0" borderId="3" xfId="0" applyNumberFormat="1" applyFont="1" applyBorder="1" applyAlignment="1">
      <alignment horizontal="center" vertical="center" wrapText="1"/>
    </xf>
    <xf numFmtId="2" fontId="10" fillId="0" borderId="0" xfId="0" applyNumberFormat="1" applyFont="1">
      <alignment horizontal="left" vertical="center" wrapText="1"/>
    </xf>
    <xf numFmtId="2" fontId="0" fillId="0" borderId="0" xfId="0" applyNumberFormat="1">
      <alignment horizontal="left" vertical="center" wrapText="1"/>
    </xf>
    <xf numFmtId="2" fontId="10" fillId="3" borderId="3" xfId="0" applyNumberFormat="1" applyFont="1" applyFill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1" fontId="10" fillId="0" borderId="3" xfId="0" applyNumberFormat="1" applyFont="1" applyBorder="1" applyAlignment="1">
      <alignment horizontal="center" vertical="center" wrapText="1"/>
    </xf>
    <xf numFmtId="2" fontId="10" fillId="0" borderId="4" xfId="0" applyNumberFormat="1" applyFont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left" vertical="center" wrapText="1"/>
    </xf>
    <xf numFmtId="2" fontId="10" fillId="3" borderId="8" xfId="0" applyNumberFormat="1" applyFont="1" applyFill="1" applyBorder="1" applyAlignment="1">
      <alignment horizontal="center" vertical="center" wrapText="1"/>
    </xf>
    <xf numFmtId="2" fontId="10" fillId="0" borderId="8" xfId="0" applyNumberFormat="1" applyFont="1" applyBorder="1" applyAlignment="1">
      <alignment horizontal="center" vertical="center" wrapText="1"/>
    </xf>
    <xf numFmtId="0" fontId="10" fillId="3" borderId="3" xfId="0" applyFont="1" applyFill="1" applyBorder="1" applyAlignment="1">
      <alignment vertical="center" wrapText="1"/>
    </xf>
    <xf numFmtId="0" fontId="10" fillId="3" borderId="4" xfId="0" applyFont="1" applyFill="1" applyBorder="1" applyAlignment="1">
      <alignment horizontal="left" vertical="center" wrapText="1"/>
    </xf>
    <xf numFmtId="2" fontId="10" fillId="3" borderId="4" xfId="0" applyNumberFormat="1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left" vertical="center" wrapText="1"/>
    </xf>
    <xf numFmtId="2" fontId="10" fillId="3" borderId="3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" fontId="10" fillId="0" borderId="3" xfId="0" applyNumberFormat="1" applyFont="1" applyBorder="1" applyAlignment="1">
      <alignment horizontal="center" vertical="center" wrapText="1"/>
    </xf>
    <xf numFmtId="0" fontId="12" fillId="4" borderId="0" xfId="9" applyFont="1" applyFill="1" applyAlignment="1">
      <alignment horizontal="center"/>
    </xf>
    <xf numFmtId="0" fontId="14" fillId="4" borderId="0" xfId="9" applyFont="1" applyFill="1" applyBorder="1" applyAlignment="1">
      <alignment horizontal="center"/>
    </xf>
    <xf numFmtId="0" fontId="16" fillId="4" borderId="0" xfId="9" applyFont="1" applyFill="1" applyBorder="1" applyAlignment="1">
      <alignment horizontal="center" vertical="center" wrapText="1"/>
    </xf>
    <xf numFmtId="0" fontId="12" fillId="4" borderId="4" xfId="9" applyFont="1" applyFill="1" applyBorder="1" applyAlignment="1">
      <alignment horizontal="center" vertical="center" wrapText="1"/>
    </xf>
    <xf numFmtId="0" fontId="12" fillId="4" borderId="8" xfId="9" applyFont="1" applyFill="1" applyBorder="1" applyAlignment="1">
      <alignment horizontal="center" vertical="center" wrapText="1"/>
    </xf>
    <xf numFmtId="0" fontId="12" fillId="4" borderId="4" xfId="9" applyFont="1" applyFill="1" applyBorder="1" applyAlignment="1">
      <alignment horizontal="center" vertical="center" textRotation="90" wrapText="1"/>
    </xf>
    <xf numFmtId="0" fontId="12" fillId="4" borderId="8" xfId="9" applyFont="1" applyFill="1" applyBorder="1" applyAlignment="1">
      <alignment horizontal="center" vertical="center" textRotation="90" wrapText="1"/>
    </xf>
    <xf numFmtId="0" fontId="19" fillId="4" borderId="0" xfId="9" applyFont="1" applyFill="1" applyAlignment="1">
      <alignment horizontal="left" wrapText="1"/>
    </xf>
    <xf numFmtId="0" fontId="12" fillId="4" borderId="5" xfId="9" applyFont="1" applyFill="1" applyBorder="1" applyAlignment="1">
      <alignment horizontal="center" vertical="center" wrapText="1"/>
    </xf>
    <xf numFmtId="0" fontId="12" fillId="4" borderId="7" xfId="9" applyFont="1" applyFill="1" applyBorder="1" applyAlignment="1">
      <alignment horizontal="center" vertical="center" wrapText="1"/>
    </xf>
    <xf numFmtId="0" fontId="12" fillId="4" borderId="6" xfId="9" applyFont="1" applyFill="1" applyBorder="1" applyAlignment="1">
      <alignment horizontal="center" vertical="center" wrapText="1"/>
    </xf>
    <xf numFmtId="0" fontId="17" fillId="4" borderId="5" xfId="9" applyFont="1" applyFill="1" applyBorder="1" applyAlignment="1">
      <alignment horizontal="center" vertical="center" wrapText="1"/>
    </xf>
    <xf numFmtId="0" fontId="17" fillId="4" borderId="7" xfId="9" applyFont="1" applyFill="1" applyBorder="1" applyAlignment="1">
      <alignment horizontal="center" vertical="center" wrapText="1"/>
    </xf>
    <xf numFmtId="0" fontId="17" fillId="4" borderId="6" xfId="9" applyFont="1" applyFill="1" applyBorder="1" applyAlignment="1">
      <alignment horizontal="center" vertical="center" wrapText="1"/>
    </xf>
    <xf numFmtId="4" fontId="12" fillId="4" borderId="5" xfId="9" applyNumberFormat="1" applyFont="1" applyFill="1" applyBorder="1" applyAlignment="1">
      <alignment horizontal="center" vertical="center" wrapText="1"/>
    </xf>
    <xf numFmtId="4" fontId="12" fillId="4" borderId="7" xfId="9" applyNumberFormat="1" applyFont="1" applyFill="1" applyBorder="1" applyAlignment="1">
      <alignment horizontal="center" vertical="center" wrapText="1"/>
    </xf>
  </cellXfs>
  <cellStyles count="27">
    <cellStyle name="ex66" xfId="1"/>
    <cellStyle name="Excel Built-in Normal" xfId="2"/>
    <cellStyle name="S6" xfId="3"/>
    <cellStyle name="Денежный 2" xfId="4"/>
    <cellStyle name="Обычный" xfId="0" builtinId="0"/>
    <cellStyle name="Обычный 10 10" xfId="5"/>
    <cellStyle name="Обычный 11 4" xfId="6"/>
    <cellStyle name="Обычный 2" xfId="7"/>
    <cellStyle name="Обычный 2 2" xfId="8"/>
    <cellStyle name="Обычный 3" xfId="9"/>
    <cellStyle name="Обычный 3 2" xfId="10"/>
    <cellStyle name="Обычный 4" xfId="11"/>
    <cellStyle name="Обычный 5" xfId="12"/>
    <cellStyle name="Обычный 6" xfId="13"/>
    <cellStyle name="Обычный 7" xfId="14"/>
    <cellStyle name="Обычный 8" xfId="15"/>
    <cellStyle name="Обычный 9" xfId="16"/>
    <cellStyle name="Примечание 2" xfId="17"/>
    <cellStyle name="Примечание 2 2" xfId="18"/>
    <cellStyle name="Примечание 2 2 2" xfId="19"/>
    <cellStyle name="Примечание 2 3" xfId="20"/>
    <cellStyle name="Примечание 3" xfId="21"/>
    <cellStyle name="Примечание 3 2" xfId="22"/>
    <cellStyle name="Примечание 4" xfId="23"/>
    <cellStyle name="Финансовый 2" xfId="24"/>
    <cellStyle name="Финансовый 3" xfId="25"/>
    <cellStyle name="Финансовый 4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jpm\Temporary%20Internet%20Files\Content.Outlook\IHEZPQLT\&#1042;&#1089;&#1077;%20&#1076;&#1086;&#1082;&#1091;&#1084;&#1077;&#1085;&#1090;&#1099;%20&#1089;&#1086;%20&#1089;&#1090;&#1072;&#1088;&#1086;&#1075;&#1086;%20&#1082;&#1086;&#1084;&#1087;&#1072;\&#1057;%20&#1088;&#1072;&#1073;&#1086;&#1095;&#1077;&#1075;&#1086;%20&#1089;&#1090;&#1086;&#1083;&#1072;\&#1050;&#1040;&#1055;&#1056;&#1045;&#1052;&#1054;&#1053;&#1058;\R01%20-%20&#1056;&#1077;&#1077;&#1089;&#1090;&#1088;%20&#1052;&#1050;&#10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"/>
      <sheetName val="Справочники"/>
      <sheetName val="tmpWQ1"/>
    </sheetNames>
    <sheetDataSet>
      <sheetData sheetId="0"/>
      <sheetData sheetId="1">
        <row r="201">
          <cell r="A201" t="str">
            <v>Засыпные с деревянным каркасом</v>
          </cell>
        </row>
        <row r="202">
          <cell r="A202" t="str">
            <v>Каркасно-сборный ж/б</v>
          </cell>
        </row>
        <row r="203">
          <cell r="A203" t="str">
            <v>Железобетонные с металлическим каркасом</v>
          </cell>
        </row>
        <row r="204">
          <cell r="A204" t="str">
            <v>Железобетонные с монолитным каркасом</v>
          </cell>
        </row>
        <row r="205">
          <cell r="A205" t="str">
            <v>Кирпичные со сборным ж/б каркасом</v>
          </cell>
        </row>
        <row r="206">
          <cell r="A206" t="str">
            <v>Кирпичные с металлическим каркасом</v>
          </cell>
        </row>
        <row r="207">
          <cell r="A207" t="str">
            <v>Кирпичные с монолитным каркасом</v>
          </cell>
        </row>
        <row r="208">
          <cell r="A208" t="str">
            <v>Крупноблочные со сборным ж/б каркасом</v>
          </cell>
        </row>
        <row r="209">
          <cell r="A209" t="str">
            <v>Крупноблочные с металлическим каркасом</v>
          </cell>
        </row>
        <row r="210">
          <cell r="A210" t="str">
            <v>Крупноблочные с монолитным каркасом</v>
          </cell>
        </row>
        <row r="211">
          <cell r="A211" t="str">
            <v>Кирпичные</v>
          </cell>
        </row>
        <row r="212">
          <cell r="A212" t="str">
            <v>Крупноблочные силикат</v>
          </cell>
        </row>
        <row r="213">
          <cell r="A213" t="str">
            <v>Крупноблочные ячеистый бетон</v>
          </cell>
        </row>
        <row r="214">
          <cell r="A214" t="str">
            <v>Крупноблочные пеноблоки</v>
          </cell>
        </row>
        <row r="215">
          <cell r="A215" t="str">
            <v>Крупноблочные газоблоки</v>
          </cell>
        </row>
        <row r="216">
          <cell r="A216" t="str">
            <v>Панельные</v>
          </cell>
        </row>
        <row r="217">
          <cell r="A217" t="str">
            <v>Монолитные</v>
          </cell>
        </row>
        <row r="218">
          <cell r="A218" t="str">
            <v>Каменные</v>
          </cell>
        </row>
        <row r="219">
          <cell r="A219" t="str">
            <v>Бревно (брус)</v>
          </cell>
        </row>
        <row r="220">
          <cell r="A220" t="str">
            <v>Шпалы</v>
          </cell>
        </row>
        <row r="221">
          <cell r="A221" t="str">
            <v>Деревянные щитовые</v>
          </cell>
        </row>
        <row r="222">
          <cell r="A222" t="str">
            <v>Комбинированные</v>
          </cell>
        </row>
        <row r="223">
          <cell r="A223" t="str">
            <v>Многослойные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21"/>
  <sheetViews>
    <sheetView tabSelected="1" view="pageBreakPreview" zoomScale="90" zoomScaleNormal="100" zoomScaleSheetLayoutView="90" zoomScalePageLayoutView="80" workbookViewId="0">
      <selection activeCell="C19" sqref="C19:C21"/>
    </sheetView>
  </sheetViews>
  <sheetFormatPr defaultRowHeight="13.2" x14ac:dyDescent="0.25"/>
  <cols>
    <col min="1" max="1" width="8.44140625" customWidth="1"/>
    <col min="2" max="2" width="34.33203125" style="4" customWidth="1"/>
    <col min="3" max="3" width="15.6640625" style="1" customWidth="1"/>
    <col min="4" max="4" width="46.6640625" customWidth="1"/>
    <col min="5" max="5" width="37.21875" style="93" customWidth="1"/>
  </cols>
  <sheetData>
    <row r="1" spans="1:15" ht="16.95" customHeight="1" x14ac:dyDescent="0.35">
      <c r="A1" s="6"/>
      <c r="B1" s="99"/>
      <c r="C1" s="97"/>
      <c r="D1" s="124" t="s">
        <v>480</v>
      </c>
      <c r="E1" s="124"/>
      <c r="K1" s="122"/>
      <c r="L1" s="122"/>
      <c r="M1" s="122"/>
      <c r="N1" s="122"/>
      <c r="O1" s="122"/>
    </row>
    <row r="2" spans="1:15" ht="16.95" customHeight="1" x14ac:dyDescent="0.35">
      <c r="A2" s="6"/>
      <c r="B2" s="99"/>
      <c r="C2" s="97"/>
      <c r="D2" s="124" t="s">
        <v>479</v>
      </c>
      <c r="E2" s="124"/>
      <c r="K2" s="122"/>
      <c r="L2" s="122"/>
      <c r="M2" s="122"/>
      <c r="N2" s="122"/>
      <c r="O2" s="122"/>
    </row>
    <row r="3" spans="1:15" ht="16.95" customHeight="1" x14ac:dyDescent="0.35">
      <c r="A3" s="6"/>
      <c r="B3" s="99"/>
      <c r="C3" s="97"/>
      <c r="D3" s="124" t="s">
        <v>481</v>
      </c>
      <c r="E3" s="124"/>
      <c r="K3" s="122"/>
      <c r="L3" s="122"/>
      <c r="M3" s="122"/>
      <c r="N3" s="122"/>
      <c r="O3" s="122"/>
    </row>
    <row r="4" spans="1:15" ht="16.95" customHeight="1" x14ac:dyDescent="0.35">
      <c r="A4" s="6"/>
      <c r="B4" s="99"/>
      <c r="C4" s="97"/>
      <c r="D4" s="124" t="s">
        <v>482</v>
      </c>
      <c r="E4" s="124"/>
      <c r="K4" s="122"/>
      <c r="L4" s="122"/>
      <c r="M4" s="122"/>
      <c r="N4" s="122"/>
      <c r="O4" s="122"/>
    </row>
    <row r="5" spans="1:15" ht="16.95" customHeight="1" x14ac:dyDescent="0.25">
      <c r="A5" s="6"/>
      <c r="B5" s="99"/>
      <c r="C5" s="97"/>
      <c r="D5" s="6"/>
      <c r="E5" s="92"/>
    </row>
    <row r="6" spans="1:15" ht="14.25" customHeight="1" x14ac:dyDescent="0.25">
      <c r="A6" s="6"/>
      <c r="B6" s="99"/>
      <c r="C6" s="97"/>
      <c r="D6" s="6"/>
      <c r="E6" s="92"/>
    </row>
    <row r="7" spans="1:15" ht="16.95" customHeight="1" x14ac:dyDescent="0.25">
      <c r="A7" s="123" t="s">
        <v>5</v>
      </c>
      <c r="B7" s="123"/>
      <c r="C7" s="123"/>
      <c r="D7" s="123"/>
      <c r="E7" s="123"/>
      <c r="F7" s="2"/>
      <c r="G7" s="2"/>
      <c r="H7" s="2"/>
      <c r="I7" s="2"/>
      <c r="J7" s="2"/>
    </row>
    <row r="8" spans="1:15" ht="16.95" customHeight="1" x14ac:dyDescent="0.25">
      <c r="A8" s="123" t="s">
        <v>6</v>
      </c>
      <c r="B8" s="123"/>
      <c r="C8" s="123"/>
      <c r="D8" s="123"/>
      <c r="E8" s="123"/>
      <c r="F8" s="2"/>
      <c r="G8" s="2"/>
      <c r="H8" s="2"/>
      <c r="I8" s="2"/>
      <c r="J8" s="2"/>
    </row>
    <row r="9" spans="1:15" ht="16.95" customHeight="1" x14ac:dyDescent="0.25">
      <c r="A9" s="123" t="s">
        <v>476</v>
      </c>
      <c r="B9" s="123"/>
      <c r="C9" s="123"/>
      <c r="D9" s="123"/>
      <c r="E9" s="123"/>
      <c r="F9" s="2"/>
      <c r="G9" s="2"/>
      <c r="H9" s="2"/>
      <c r="I9" s="2"/>
      <c r="J9" s="2"/>
    </row>
    <row r="10" spans="1:15" ht="16.95" customHeight="1" x14ac:dyDescent="0.25">
      <c r="A10" s="123" t="s">
        <v>8</v>
      </c>
      <c r="B10" s="123"/>
      <c r="C10" s="123"/>
      <c r="D10" s="123"/>
      <c r="E10" s="123"/>
      <c r="F10" s="5"/>
      <c r="G10" s="5"/>
      <c r="H10" s="5"/>
      <c r="I10" s="5"/>
      <c r="J10" s="5"/>
    </row>
    <row r="11" spans="1:15" ht="16.95" customHeight="1" x14ac:dyDescent="0.25">
      <c r="A11" s="123" t="s">
        <v>4</v>
      </c>
      <c r="B11" s="123"/>
      <c r="C11" s="123"/>
      <c r="D11" s="123"/>
      <c r="E11" s="123"/>
      <c r="F11" s="5"/>
      <c r="G11" s="5"/>
      <c r="H11" s="5"/>
      <c r="I11" s="5"/>
      <c r="J11" s="5"/>
    </row>
    <row r="12" spans="1:15" ht="17.100000000000001" customHeight="1" x14ac:dyDescent="0.25"/>
    <row r="13" spans="1:15" ht="100.2" customHeight="1" x14ac:dyDescent="0.25">
      <c r="A13" s="125" t="s">
        <v>9</v>
      </c>
      <c r="B13" s="126" t="s">
        <v>10</v>
      </c>
      <c r="C13" s="125" t="s">
        <v>11</v>
      </c>
      <c r="D13" s="125" t="s">
        <v>12</v>
      </c>
      <c r="E13" s="130" t="s">
        <v>13</v>
      </c>
      <c r="F13" s="3"/>
    </row>
    <row r="14" spans="1:15" ht="13.8" hidden="1" customHeight="1" x14ac:dyDescent="0.25">
      <c r="A14" s="125"/>
      <c r="B14" s="128"/>
      <c r="C14" s="125"/>
      <c r="D14" s="125"/>
      <c r="E14" s="130"/>
      <c r="F14" s="3"/>
    </row>
    <row r="15" spans="1:15" ht="17.25" customHeight="1" x14ac:dyDescent="0.25">
      <c r="A15" s="7">
        <v>1</v>
      </c>
      <c r="B15" s="7">
        <v>2</v>
      </c>
      <c r="C15" s="7">
        <v>3</v>
      </c>
      <c r="D15" s="7">
        <v>4</v>
      </c>
      <c r="E15" s="100">
        <v>5</v>
      </c>
      <c r="F15" s="3"/>
    </row>
    <row r="16" spans="1:15" ht="17.25" customHeight="1" x14ac:dyDescent="0.25">
      <c r="A16" s="112">
        <v>1</v>
      </c>
      <c r="B16" s="115" t="s">
        <v>402</v>
      </c>
      <c r="C16" s="112" t="s">
        <v>41</v>
      </c>
      <c r="D16" s="9" t="s">
        <v>403</v>
      </c>
      <c r="E16" s="91">
        <v>3702831.57</v>
      </c>
      <c r="F16" s="3"/>
    </row>
    <row r="17" spans="1:6" ht="17.25" customHeight="1" x14ac:dyDescent="0.25">
      <c r="A17" s="113"/>
      <c r="B17" s="116"/>
      <c r="C17" s="113"/>
      <c r="D17" s="9" t="s">
        <v>16</v>
      </c>
      <c r="E17" s="91">
        <v>151890.07999999999</v>
      </c>
      <c r="F17" s="3"/>
    </row>
    <row r="18" spans="1:6" ht="17.25" customHeight="1" x14ac:dyDescent="0.25">
      <c r="A18" s="114"/>
      <c r="B18" s="117"/>
      <c r="C18" s="114"/>
      <c r="D18" s="9" t="s">
        <v>17</v>
      </c>
      <c r="E18" s="91">
        <v>3854721.65</v>
      </c>
      <c r="F18" s="3"/>
    </row>
    <row r="19" spans="1:6" ht="17.25" customHeight="1" x14ac:dyDescent="0.25">
      <c r="A19" s="112">
        <v>2</v>
      </c>
      <c r="B19" s="115" t="s">
        <v>402</v>
      </c>
      <c r="C19" s="112" t="s">
        <v>404</v>
      </c>
      <c r="D19" s="9" t="s">
        <v>403</v>
      </c>
      <c r="E19" s="91">
        <v>7405663.1399999997</v>
      </c>
      <c r="F19" s="3"/>
    </row>
    <row r="20" spans="1:6" ht="17.25" customHeight="1" x14ac:dyDescent="0.25">
      <c r="A20" s="113"/>
      <c r="B20" s="116"/>
      <c r="C20" s="113"/>
      <c r="D20" s="9" t="s">
        <v>16</v>
      </c>
      <c r="E20" s="91">
        <v>303780.15999999997</v>
      </c>
      <c r="F20" s="3"/>
    </row>
    <row r="21" spans="1:6" ht="17.25" customHeight="1" x14ac:dyDescent="0.25">
      <c r="A21" s="114"/>
      <c r="B21" s="117"/>
      <c r="C21" s="114"/>
      <c r="D21" s="9" t="s">
        <v>17</v>
      </c>
      <c r="E21" s="91">
        <v>7709443.2999999998</v>
      </c>
      <c r="F21" s="3"/>
    </row>
    <row r="22" spans="1:6" ht="16.95" customHeight="1" x14ac:dyDescent="0.25">
      <c r="A22" s="112">
        <v>3</v>
      </c>
      <c r="B22" s="115" t="s">
        <v>402</v>
      </c>
      <c r="C22" s="112" t="s">
        <v>405</v>
      </c>
      <c r="D22" s="9" t="s">
        <v>403</v>
      </c>
      <c r="E22" s="91">
        <v>1851415.78</v>
      </c>
      <c r="F22" s="3"/>
    </row>
    <row r="23" spans="1:6" ht="16.95" customHeight="1" x14ac:dyDescent="0.25">
      <c r="A23" s="113"/>
      <c r="B23" s="116"/>
      <c r="C23" s="113"/>
      <c r="D23" s="9" t="s">
        <v>16</v>
      </c>
      <c r="E23" s="91">
        <v>75945.039999999994</v>
      </c>
      <c r="F23" s="3"/>
    </row>
    <row r="24" spans="1:6" ht="16.95" customHeight="1" x14ac:dyDescent="0.25">
      <c r="A24" s="114"/>
      <c r="B24" s="117"/>
      <c r="C24" s="114"/>
      <c r="D24" s="9" t="s">
        <v>17</v>
      </c>
      <c r="E24" s="91">
        <v>1927360.82</v>
      </c>
      <c r="F24" s="3"/>
    </row>
    <row r="25" spans="1:6" ht="16.95" customHeight="1" x14ac:dyDescent="0.25">
      <c r="A25" s="8">
        <v>4</v>
      </c>
      <c r="B25" s="98" t="s">
        <v>402</v>
      </c>
      <c r="C25" s="8" t="s">
        <v>406</v>
      </c>
      <c r="D25" s="9" t="s">
        <v>408</v>
      </c>
      <c r="E25" s="91">
        <v>4754302.4800000004</v>
      </c>
      <c r="F25" s="3"/>
    </row>
    <row r="26" spans="1:6" ht="16.95" customHeight="1" x14ac:dyDescent="0.25">
      <c r="A26" s="8">
        <v>1</v>
      </c>
      <c r="B26" s="8">
        <v>2</v>
      </c>
      <c r="C26" s="8">
        <v>3</v>
      </c>
      <c r="D26" s="8">
        <v>4</v>
      </c>
      <c r="E26" s="100">
        <v>5</v>
      </c>
      <c r="F26" s="3"/>
    </row>
    <row r="27" spans="1:6" ht="16.95" customHeight="1" x14ac:dyDescent="0.25">
      <c r="A27" s="119"/>
      <c r="B27" s="119"/>
      <c r="C27" s="119"/>
      <c r="D27" s="9" t="s">
        <v>403</v>
      </c>
      <c r="E27" s="91">
        <v>7405663.1399999997</v>
      </c>
      <c r="F27" s="3"/>
    </row>
    <row r="28" spans="1:6" ht="16.95" customHeight="1" x14ac:dyDescent="0.25">
      <c r="A28" s="119"/>
      <c r="B28" s="119"/>
      <c r="C28" s="119"/>
      <c r="D28" s="9" t="s">
        <v>16</v>
      </c>
      <c r="E28" s="91">
        <v>551780.16</v>
      </c>
      <c r="F28" s="3"/>
    </row>
    <row r="29" spans="1:6" ht="16.95" customHeight="1" x14ac:dyDescent="0.25">
      <c r="A29" s="119"/>
      <c r="B29" s="119"/>
      <c r="C29" s="119"/>
      <c r="D29" s="9" t="s">
        <v>17</v>
      </c>
      <c r="E29" s="91">
        <v>12711745.779999999</v>
      </c>
      <c r="F29" s="3"/>
    </row>
    <row r="30" spans="1:6" ht="16.95" customHeight="1" x14ac:dyDescent="0.25">
      <c r="A30" s="112">
        <v>5</v>
      </c>
      <c r="B30" s="120" t="s">
        <v>14</v>
      </c>
      <c r="C30" s="119">
        <v>2</v>
      </c>
      <c r="D30" s="9" t="s">
        <v>15</v>
      </c>
      <c r="E30" s="91">
        <v>8274424.8600000003</v>
      </c>
      <c r="F30" s="3"/>
    </row>
    <row r="31" spans="1:6" ht="16.95" customHeight="1" x14ac:dyDescent="0.25">
      <c r="A31" s="113"/>
      <c r="B31" s="120"/>
      <c r="C31" s="119"/>
      <c r="D31" s="9" t="s">
        <v>16</v>
      </c>
      <c r="E31" s="91">
        <v>466942.1</v>
      </c>
      <c r="F31" s="3"/>
    </row>
    <row r="32" spans="1:6" ht="16.95" customHeight="1" x14ac:dyDescent="0.25">
      <c r="A32" s="114"/>
      <c r="B32" s="120"/>
      <c r="C32" s="119"/>
      <c r="D32" s="9" t="s">
        <v>17</v>
      </c>
      <c r="E32" s="91" t="s">
        <v>18</v>
      </c>
      <c r="F32" s="3"/>
    </row>
    <row r="33" spans="1:6" ht="16.95" customHeight="1" x14ac:dyDescent="0.25">
      <c r="A33" s="112">
        <v>6</v>
      </c>
      <c r="B33" s="115" t="s">
        <v>14</v>
      </c>
      <c r="C33" s="112">
        <v>28</v>
      </c>
      <c r="D33" s="9" t="s">
        <v>19</v>
      </c>
      <c r="E33" s="91">
        <v>465992.84</v>
      </c>
      <c r="F33" s="3"/>
    </row>
    <row r="34" spans="1:6" ht="16.95" customHeight="1" x14ac:dyDescent="0.25">
      <c r="A34" s="113"/>
      <c r="B34" s="116"/>
      <c r="C34" s="113"/>
      <c r="D34" s="9" t="s">
        <v>20</v>
      </c>
      <c r="E34" s="91">
        <v>2218277.17</v>
      </c>
      <c r="F34" s="3"/>
    </row>
    <row r="35" spans="1:6" ht="16.95" customHeight="1" x14ac:dyDescent="0.25">
      <c r="A35" s="113"/>
      <c r="B35" s="116"/>
      <c r="C35" s="113"/>
      <c r="D35" s="10" t="s">
        <v>21</v>
      </c>
      <c r="E35" s="94">
        <v>452638.79</v>
      </c>
      <c r="F35" s="3"/>
    </row>
    <row r="36" spans="1:6" ht="16.95" customHeight="1" x14ac:dyDescent="0.25">
      <c r="A36" s="113"/>
      <c r="B36" s="116"/>
      <c r="C36" s="113"/>
      <c r="D36" s="10" t="s">
        <v>22</v>
      </c>
      <c r="E36" s="94">
        <v>498576.42</v>
      </c>
      <c r="F36" s="3"/>
    </row>
    <row r="37" spans="1:6" ht="16.95" customHeight="1" x14ac:dyDescent="0.25">
      <c r="A37" s="113"/>
      <c r="B37" s="116"/>
      <c r="C37" s="113"/>
      <c r="D37" s="10" t="s">
        <v>23</v>
      </c>
      <c r="E37" s="94">
        <v>768107.44</v>
      </c>
      <c r="F37" s="3"/>
    </row>
    <row r="38" spans="1:6" ht="16.95" customHeight="1" x14ac:dyDescent="0.25">
      <c r="A38" s="113"/>
      <c r="B38" s="116"/>
      <c r="C38" s="113"/>
      <c r="D38" s="10" t="s">
        <v>15</v>
      </c>
      <c r="E38" s="94">
        <v>6537367.29</v>
      </c>
      <c r="F38" s="3"/>
    </row>
    <row r="39" spans="1:6" ht="16.95" customHeight="1" x14ac:dyDescent="0.25">
      <c r="A39" s="113"/>
      <c r="B39" s="116"/>
      <c r="C39" s="113"/>
      <c r="D39" s="10" t="s">
        <v>24</v>
      </c>
      <c r="E39" s="94">
        <v>4900694.5599999996</v>
      </c>
      <c r="F39" s="3"/>
    </row>
    <row r="40" spans="1:6" ht="16.95" customHeight="1" x14ac:dyDescent="0.25">
      <c r="A40" s="113"/>
      <c r="B40" s="116"/>
      <c r="C40" s="113"/>
      <c r="D40" s="10" t="s">
        <v>25</v>
      </c>
      <c r="E40" s="94">
        <v>399817.36</v>
      </c>
      <c r="F40" s="3"/>
    </row>
    <row r="41" spans="1:6" ht="16.95" customHeight="1" x14ac:dyDescent="0.25">
      <c r="A41" s="114"/>
      <c r="B41" s="117"/>
      <c r="C41" s="114"/>
      <c r="D41" s="10" t="s">
        <v>17</v>
      </c>
      <c r="E41" s="94">
        <v>16241471.869999999</v>
      </c>
      <c r="F41" s="3"/>
    </row>
    <row r="42" spans="1:6" ht="16.95" customHeight="1" x14ac:dyDescent="0.25">
      <c r="A42" s="112">
        <v>7</v>
      </c>
      <c r="B42" s="120" t="s">
        <v>14</v>
      </c>
      <c r="C42" s="119">
        <v>59</v>
      </c>
      <c r="D42" s="10" t="s">
        <v>26</v>
      </c>
      <c r="E42" s="94">
        <v>1323903.43</v>
      </c>
      <c r="F42" s="3"/>
    </row>
    <row r="43" spans="1:6" ht="16.95" customHeight="1" x14ac:dyDescent="0.25">
      <c r="A43" s="114"/>
      <c r="B43" s="120"/>
      <c r="C43" s="119"/>
      <c r="D43" s="10" t="s">
        <v>17</v>
      </c>
      <c r="E43" s="94">
        <v>1323903.43</v>
      </c>
      <c r="F43" s="3"/>
    </row>
    <row r="44" spans="1:6" ht="16.95" customHeight="1" x14ac:dyDescent="0.25">
      <c r="A44" s="112">
        <v>8</v>
      </c>
      <c r="B44" s="115" t="s">
        <v>407</v>
      </c>
      <c r="C44" s="112">
        <v>71</v>
      </c>
      <c r="D44" s="9" t="s">
        <v>408</v>
      </c>
      <c r="E44" s="91">
        <v>2377151.2400000002</v>
      </c>
      <c r="F44" s="3"/>
    </row>
    <row r="45" spans="1:6" ht="16.95" customHeight="1" x14ac:dyDescent="0.25">
      <c r="A45" s="113"/>
      <c r="B45" s="116"/>
      <c r="C45" s="113"/>
      <c r="D45" s="9" t="s">
        <v>16</v>
      </c>
      <c r="E45" s="91">
        <v>124000</v>
      </c>
      <c r="F45" s="3"/>
    </row>
    <row r="46" spans="1:6" ht="16.95" customHeight="1" x14ac:dyDescent="0.25">
      <c r="A46" s="114"/>
      <c r="B46" s="117"/>
      <c r="C46" s="114"/>
      <c r="D46" s="9" t="s">
        <v>17</v>
      </c>
      <c r="E46" s="91">
        <v>2501151.2400000002</v>
      </c>
      <c r="F46" s="3"/>
    </row>
    <row r="47" spans="1:6" ht="16.95" customHeight="1" x14ac:dyDescent="0.25">
      <c r="A47" s="112">
        <v>9</v>
      </c>
      <c r="B47" s="115" t="s">
        <v>407</v>
      </c>
      <c r="C47" s="112">
        <v>73</v>
      </c>
      <c r="D47" s="9" t="s">
        <v>408</v>
      </c>
      <c r="E47" s="91">
        <v>2377151.2400000002</v>
      </c>
      <c r="F47" s="3"/>
    </row>
    <row r="48" spans="1:6" ht="16.95" customHeight="1" x14ac:dyDescent="0.25">
      <c r="A48" s="113"/>
      <c r="B48" s="116"/>
      <c r="C48" s="113"/>
      <c r="D48" s="9" t="s">
        <v>16</v>
      </c>
      <c r="E48" s="91">
        <v>124000</v>
      </c>
      <c r="F48" s="3"/>
    </row>
    <row r="49" spans="1:6" ht="16.95" customHeight="1" x14ac:dyDescent="0.25">
      <c r="A49" s="114"/>
      <c r="B49" s="117"/>
      <c r="C49" s="114"/>
      <c r="D49" s="9" t="s">
        <v>17</v>
      </c>
      <c r="E49" s="91">
        <v>2501151.2400000002</v>
      </c>
      <c r="F49" s="3"/>
    </row>
    <row r="50" spans="1:6" ht="16.95" customHeight="1" x14ac:dyDescent="0.25">
      <c r="A50" s="112">
        <v>10</v>
      </c>
      <c r="B50" s="115" t="s">
        <v>407</v>
      </c>
      <c r="C50" s="112">
        <v>80</v>
      </c>
      <c r="D50" s="9" t="s">
        <v>408</v>
      </c>
      <c r="E50" s="91">
        <v>2377151.2400000002</v>
      </c>
      <c r="F50" s="3"/>
    </row>
    <row r="51" spans="1:6" ht="16.95" customHeight="1" x14ac:dyDescent="0.25">
      <c r="A51" s="113"/>
      <c r="B51" s="116"/>
      <c r="C51" s="113"/>
      <c r="D51" s="9" t="s">
        <v>16</v>
      </c>
      <c r="E51" s="91">
        <v>124000</v>
      </c>
      <c r="F51" s="3"/>
    </row>
    <row r="52" spans="1:6" ht="16.95" customHeight="1" x14ac:dyDescent="0.25">
      <c r="A52" s="114"/>
      <c r="B52" s="117"/>
      <c r="C52" s="114"/>
      <c r="D52" s="9" t="s">
        <v>17</v>
      </c>
      <c r="E52" s="91">
        <v>2501151.2400000002</v>
      </c>
      <c r="F52" s="3"/>
    </row>
    <row r="53" spans="1:6" ht="16.95" customHeight="1" x14ac:dyDescent="0.25">
      <c r="A53" s="119">
        <v>11</v>
      </c>
      <c r="B53" s="115" t="s">
        <v>407</v>
      </c>
      <c r="C53" s="119">
        <v>82</v>
      </c>
      <c r="D53" s="9" t="s">
        <v>408</v>
      </c>
      <c r="E53" s="91">
        <v>2377151.2400000002</v>
      </c>
      <c r="F53" s="3"/>
    </row>
    <row r="54" spans="1:6" ht="16.95" customHeight="1" x14ac:dyDescent="0.25">
      <c r="A54" s="119"/>
      <c r="B54" s="117"/>
      <c r="C54" s="119"/>
      <c r="D54" s="9" t="s">
        <v>16</v>
      </c>
      <c r="E54" s="91">
        <v>124000</v>
      </c>
      <c r="F54" s="3"/>
    </row>
    <row r="55" spans="1:6" ht="16.95" customHeight="1" x14ac:dyDescent="0.25">
      <c r="A55" s="8">
        <v>1</v>
      </c>
      <c r="B55" s="8">
        <v>2</v>
      </c>
      <c r="C55" s="8">
        <v>3</v>
      </c>
      <c r="D55" s="8">
        <v>4</v>
      </c>
      <c r="E55" s="100">
        <v>5</v>
      </c>
      <c r="F55" s="3"/>
    </row>
    <row r="56" spans="1:6" ht="16.95" customHeight="1" x14ac:dyDescent="0.25">
      <c r="A56" s="95"/>
      <c r="B56" s="95"/>
      <c r="C56" s="95"/>
      <c r="D56" s="9" t="s">
        <v>17</v>
      </c>
      <c r="E56" s="91">
        <v>2501151.2400000002</v>
      </c>
      <c r="F56" s="3"/>
    </row>
    <row r="57" spans="1:6" ht="16.95" customHeight="1" x14ac:dyDescent="0.25">
      <c r="A57" s="112">
        <v>12</v>
      </c>
      <c r="B57" s="115" t="s">
        <v>407</v>
      </c>
      <c r="C57" s="112">
        <v>88</v>
      </c>
      <c r="D57" s="9" t="s">
        <v>408</v>
      </c>
      <c r="E57" s="91">
        <v>2377151.2400000002</v>
      </c>
      <c r="F57" s="3"/>
    </row>
    <row r="58" spans="1:6" ht="16.95" customHeight="1" x14ac:dyDescent="0.25">
      <c r="A58" s="113"/>
      <c r="B58" s="116"/>
      <c r="C58" s="113"/>
      <c r="D58" s="9" t="s">
        <v>16</v>
      </c>
      <c r="E58" s="91">
        <v>124000</v>
      </c>
      <c r="F58" s="3"/>
    </row>
    <row r="59" spans="1:6" ht="16.95" customHeight="1" x14ac:dyDescent="0.25">
      <c r="A59" s="114"/>
      <c r="B59" s="117"/>
      <c r="C59" s="114"/>
      <c r="D59" s="9" t="s">
        <v>17</v>
      </c>
      <c r="E59" s="91">
        <v>2501151.2400000002</v>
      </c>
      <c r="F59" s="3"/>
    </row>
    <row r="60" spans="1:6" ht="16.95" customHeight="1" x14ac:dyDescent="0.25">
      <c r="A60" s="112">
        <v>13</v>
      </c>
      <c r="B60" s="115" t="s">
        <v>407</v>
      </c>
      <c r="C60" s="112">
        <v>89</v>
      </c>
      <c r="D60" s="9" t="s">
        <v>408</v>
      </c>
      <c r="E60" s="91">
        <v>2377151.2400000002</v>
      </c>
      <c r="F60" s="3"/>
    </row>
    <row r="61" spans="1:6" ht="16.95" customHeight="1" x14ac:dyDescent="0.25">
      <c r="A61" s="113"/>
      <c r="B61" s="116"/>
      <c r="C61" s="113"/>
      <c r="D61" s="9" t="s">
        <v>16</v>
      </c>
      <c r="E61" s="91">
        <v>124000</v>
      </c>
      <c r="F61" s="3"/>
    </row>
    <row r="62" spans="1:6" ht="16.95" customHeight="1" x14ac:dyDescent="0.25">
      <c r="A62" s="114"/>
      <c r="B62" s="117"/>
      <c r="C62" s="114"/>
      <c r="D62" s="9" t="s">
        <v>17</v>
      </c>
      <c r="E62" s="91">
        <v>2501151.2400000002</v>
      </c>
      <c r="F62" s="3"/>
    </row>
    <row r="63" spans="1:6" ht="16.95" customHeight="1" x14ac:dyDescent="0.25">
      <c r="A63" s="112">
        <v>14</v>
      </c>
      <c r="B63" s="115" t="s">
        <v>409</v>
      </c>
      <c r="C63" s="112">
        <v>26</v>
      </c>
      <c r="D63" s="9" t="s">
        <v>408</v>
      </c>
      <c r="E63" s="91">
        <v>2377151.2400000002</v>
      </c>
      <c r="F63" s="3"/>
    </row>
    <row r="64" spans="1:6" ht="16.95" customHeight="1" x14ac:dyDescent="0.25">
      <c r="A64" s="113"/>
      <c r="B64" s="116"/>
      <c r="C64" s="113"/>
      <c r="D64" s="9" t="s">
        <v>16</v>
      </c>
      <c r="E64" s="91">
        <v>124000</v>
      </c>
      <c r="F64" s="3"/>
    </row>
    <row r="65" spans="1:6" ht="16.95" customHeight="1" x14ac:dyDescent="0.25">
      <c r="A65" s="114"/>
      <c r="B65" s="117"/>
      <c r="C65" s="114"/>
      <c r="D65" s="9" t="s">
        <v>17</v>
      </c>
      <c r="E65" s="91">
        <v>2501151.2400000002</v>
      </c>
      <c r="F65" s="3"/>
    </row>
    <row r="66" spans="1:6" ht="16.95" customHeight="1" x14ac:dyDescent="0.25">
      <c r="A66" s="112">
        <v>15</v>
      </c>
      <c r="B66" s="115" t="s">
        <v>409</v>
      </c>
      <c r="C66" s="112">
        <v>28</v>
      </c>
      <c r="D66" s="9" t="s">
        <v>408</v>
      </c>
      <c r="E66" s="91">
        <v>2377151.2400000002</v>
      </c>
      <c r="F66" s="3"/>
    </row>
    <row r="67" spans="1:6" ht="16.95" customHeight="1" x14ac:dyDescent="0.25">
      <c r="A67" s="113"/>
      <c r="B67" s="116"/>
      <c r="C67" s="113"/>
      <c r="D67" s="9" t="s">
        <v>16</v>
      </c>
      <c r="E67" s="91">
        <v>124000</v>
      </c>
      <c r="F67" s="3"/>
    </row>
    <row r="68" spans="1:6" ht="16.95" customHeight="1" x14ac:dyDescent="0.25">
      <c r="A68" s="114"/>
      <c r="B68" s="117"/>
      <c r="C68" s="114"/>
      <c r="D68" s="9" t="s">
        <v>17</v>
      </c>
      <c r="E68" s="91">
        <v>2501151.2400000002</v>
      </c>
      <c r="F68" s="3"/>
    </row>
    <row r="69" spans="1:6" ht="16.95" customHeight="1" x14ac:dyDescent="0.25">
      <c r="A69" s="112">
        <v>16</v>
      </c>
      <c r="B69" s="115" t="s">
        <v>409</v>
      </c>
      <c r="C69" s="112" t="s">
        <v>410</v>
      </c>
      <c r="D69" s="9" t="s">
        <v>408</v>
      </c>
      <c r="E69" s="91">
        <v>2377151.2400000002</v>
      </c>
      <c r="F69" s="3"/>
    </row>
    <row r="70" spans="1:6" ht="16.95" customHeight="1" x14ac:dyDescent="0.25">
      <c r="A70" s="113"/>
      <c r="B70" s="116"/>
      <c r="C70" s="113"/>
      <c r="D70" s="9" t="s">
        <v>16</v>
      </c>
      <c r="E70" s="91">
        <v>124000</v>
      </c>
      <c r="F70" s="3"/>
    </row>
    <row r="71" spans="1:6" ht="16.95" customHeight="1" x14ac:dyDescent="0.25">
      <c r="A71" s="114"/>
      <c r="B71" s="117"/>
      <c r="C71" s="114"/>
      <c r="D71" s="9" t="s">
        <v>17</v>
      </c>
      <c r="E71" s="91">
        <v>2501151.2400000002</v>
      </c>
      <c r="F71" s="3"/>
    </row>
    <row r="72" spans="1:6" ht="16.95" customHeight="1" x14ac:dyDescent="0.25">
      <c r="A72" s="112">
        <v>17</v>
      </c>
      <c r="B72" s="115" t="s">
        <v>409</v>
      </c>
      <c r="C72" s="112" t="s">
        <v>411</v>
      </c>
      <c r="D72" s="9" t="s">
        <v>408</v>
      </c>
      <c r="E72" s="91">
        <v>2377151.2400000002</v>
      </c>
      <c r="F72" s="3"/>
    </row>
    <row r="73" spans="1:6" ht="16.95" customHeight="1" x14ac:dyDescent="0.25">
      <c r="A73" s="113"/>
      <c r="B73" s="116"/>
      <c r="C73" s="113"/>
      <c r="D73" s="9" t="s">
        <v>16</v>
      </c>
      <c r="E73" s="91">
        <v>124000</v>
      </c>
      <c r="F73" s="3"/>
    </row>
    <row r="74" spans="1:6" ht="16.95" customHeight="1" x14ac:dyDescent="0.25">
      <c r="A74" s="114"/>
      <c r="B74" s="117"/>
      <c r="C74" s="114"/>
      <c r="D74" s="9" t="s">
        <v>17</v>
      </c>
      <c r="E74" s="91">
        <v>2501151.2400000002</v>
      </c>
      <c r="F74" s="3"/>
    </row>
    <row r="75" spans="1:6" ht="16.95" customHeight="1" x14ac:dyDescent="0.25">
      <c r="A75" s="112">
        <v>18</v>
      </c>
      <c r="B75" s="115" t="s">
        <v>409</v>
      </c>
      <c r="C75" s="112" t="s">
        <v>412</v>
      </c>
      <c r="D75" s="9" t="s">
        <v>408</v>
      </c>
      <c r="E75" s="91">
        <v>2377151.2400000002</v>
      </c>
      <c r="F75" s="3"/>
    </row>
    <row r="76" spans="1:6" ht="16.95" customHeight="1" x14ac:dyDescent="0.25">
      <c r="A76" s="113"/>
      <c r="B76" s="116"/>
      <c r="C76" s="113"/>
      <c r="D76" s="9" t="s">
        <v>16</v>
      </c>
      <c r="E76" s="91">
        <v>124000</v>
      </c>
      <c r="F76" s="3"/>
    </row>
    <row r="77" spans="1:6" ht="16.95" customHeight="1" x14ac:dyDescent="0.25">
      <c r="A77" s="114"/>
      <c r="B77" s="117"/>
      <c r="C77" s="114"/>
      <c r="D77" s="9" t="s">
        <v>17</v>
      </c>
      <c r="E77" s="91">
        <v>2501151.2400000002</v>
      </c>
      <c r="F77" s="3"/>
    </row>
    <row r="78" spans="1:6" ht="16.95" customHeight="1" x14ac:dyDescent="0.25">
      <c r="A78" s="112">
        <v>19</v>
      </c>
      <c r="B78" s="115" t="s">
        <v>409</v>
      </c>
      <c r="C78" s="112" t="s">
        <v>413</v>
      </c>
      <c r="D78" s="9" t="s">
        <v>408</v>
      </c>
      <c r="E78" s="91">
        <v>2377151.2400000002</v>
      </c>
      <c r="F78" s="3"/>
    </row>
    <row r="79" spans="1:6" ht="16.95" customHeight="1" x14ac:dyDescent="0.25">
      <c r="A79" s="113"/>
      <c r="B79" s="116"/>
      <c r="C79" s="113"/>
      <c r="D79" s="96" t="s">
        <v>16</v>
      </c>
      <c r="E79" s="101">
        <v>124000</v>
      </c>
      <c r="F79" s="3"/>
    </row>
    <row r="80" spans="1:6" ht="16.95" customHeight="1" x14ac:dyDescent="0.25">
      <c r="A80" s="114"/>
      <c r="B80" s="117"/>
      <c r="C80" s="114"/>
      <c r="D80" s="9" t="s">
        <v>17</v>
      </c>
      <c r="E80" s="91">
        <v>2501151.2400000002</v>
      </c>
      <c r="F80" s="3"/>
    </row>
    <row r="81" spans="1:6" ht="16.95" customHeight="1" x14ac:dyDescent="0.25">
      <c r="A81" s="112">
        <v>20</v>
      </c>
      <c r="B81" s="115" t="s">
        <v>409</v>
      </c>
      <c r="C81" s="112" t="s">
        <v>414</v>
      </c>
      <c r="D81" s="9" t="s">
        <v>408</v>
      </c>
      <c r="E81" s="91">
        <v>2377151.2400000002</v>
      </c>
      <c r="F81" s="3"/>
    </row>
    <row r="82" spans="1:6" ht="16.95" customHeight="1" x14ac:dyDescent="0.25">
      <c r="A82" s="113"/>
      <c r="B82" s="116"/>
      <c r="C82" s="113"/>
      <c r="D82" s="9" t="s">
        <v>16</v>
      </c>
      <c r="E82" s="91">
        <v>124000</v>
      </c>
      <c r="F82" s="3"/>
    </row>
    <row r="83" spans="1:6" ht="16.95" customHeight="1" x14ac:dyDescent="0.25">
      <c r="A83" s="114"/>
      <c r="B83" s="117"/>
      <c r="C83" s="114"/>
      <c r="D83" s="9" t="s">
        <v>17</v>
      </c>
      <c r="E83" s="91">
        <v>2501151.2400000002</v>
      </c>
      <c r="F83" s="3"/>
    </row>
    <row r="84" spans="1:6" ht="16.95" customHeight="1" x14ac:dyDescent="0.25">
      <c r="A84" s="8">
        <v>1</v>
      </c>
      <c r="B84" s="8">
        <v>2</v>
      </c>
      <c r="C84" s="8">
        <v>3</v>
      </c>
      <c r="D84" s="8">
        <v>4</v>
      </c>
      <c r="E84" s="100">
        <v>5</v>
      </c>
      <c r="F84" s="3"/>
    </row>
    <row r="85" spans="1:6" ht="16.95" customHeight="1" x14ac:dyDescent="0.25">
      <c r="A85" s="112">
        <v>21</v>
      </c>
      <c r="B85" s="115" t="s">
        <v>409</v>
      </c>
      <c r="C85" s="112">
        <v>36</v>
      </c>
      <c r="D85" s="9" t="s">
        <v>408</v>
      </c>
      <c r="E85" s="91">
        <v>2377151.2400000002</v>
      </c>
      <c r="F85" s="3"/>
    </row>
    <row r="86" spans="1:6" ht="16.95" customHeight="1" x14ac:dyDescent="0.25">
      <c r="A86" s="113"/>
      <c r="B86" s="116"/>
      <c r="C86" s="113"/>
      <c r="D86" s="9" t="s">
        <v>16</v>
      </c>
      <c r="E86" s="91">
        <v>124000</v>
      </c>
      <c r="F86" s="3"/>
    </row>
    <row r="87" spans="1:6" ht="16.95" customHeight="1" x14ac:dyDescent="0.25">
      <c r="A87" s="114"/>
      <c r="B87" s="117"/>
      <c r="C87" s="114"/>
      <c r="D87" s="9" t="s">
        <v>17</v>
      </c>
      <c r="E87" s="91">
        <v>2501151.2400000002</v>
      </c>
      <c r="F87" s="3"/>
    </row>
    <row r="88" spans="1:6" ht="16.95" customHeight="1" x14ac:dyDescent="0.25">
      <c r="A88" s="112">
        <v>22</v>
      </c>
      <c r="B88" s="115" t="s">
        <v>409</v>
      </c>
      <c r="C88" s="112">
        <v>38</v>
      </c>
      <c r="D88" s="9" t="s">
        <v>408</v>
      </c>
      <c r="E88" s="91">
        <v>2377151.2400000002</v>
      </c>
      <c r="F88" s="3"/>
    </row>
    <row r="89" spans="1:6" ht="16.95" customHeight="1" x14ac:dyDescent="0.25">
      <c r="A89" s="113"/>
      <c r="B89" s="116"/>
      <c r="C89" s="113"/>
      <c r="D89" s="9" t="s">
        <v>16</v>
      </c>
      <c r="E89" s="91">
        <v>124000</v>
      </c>
      <c r="F89" s="3"/>
    </row>
    <row r="90" spans="1:6" ht="16.95" customHeight="1" x14ac:dyDescent="0.25">
      <c r="A90" s="114"/>
      <c r="B90" s="117"/>
      <c r="C90" s="114"/>
      <c r="D90" s="9" t="s">
        <v>17</v>
      </c>
      <c r="E90" s="91">
        <v>2501151.2400000002</v>
      </c>
      <c r="F90" s="3"/>
    </row>
    <row r="91" spans="1:6" ht="16.95" customHeight="1" x14ac:dyDescent="0.25">
      <c r="A91" s="112">
        <v>23</v>
      </c>
      <c r="B91" s="115" t="s">
        <v>409</v>
      </c>
      <c r="C91" s="112">
        <v>40</v>
      </c>
      <c r="D91" s="9" t="s">
        <v>408</v>
      </c>
      <c r="E91" s="91">
        <v>2377151.2400000002</v>
      </c>
      <c r="F91" s="3"/>
    </row>
    <row r="92" spans="1:6" ht="16.95" customHeight="1" x14ac:dyDescent="0.25">
      <c r="A92" s="113"/>
      <c r="B92" s="116"/>
      <c r="C92" s="113"/>
      <c r="D92" s="9" t="s">
        <v>16</v>
      </c>
      <c r="E92" s="91">
        <v>124000</v>
      </c>
      <c r="F92" s="3"/>
    </row>
    <row r="93" spans="1:6" ht="16.95" customHeight="1" x14ac:dyDescent="0.25">
      <c r="A93" s="114"/>
      <c r="B93" s="117"/>
      <c r="C93" s="114"/>
      <c r="D93" s="9" t="s">
        <v>17</v>
      </c>
      <c r="E93" s="91">
        <v>2501151.2400000002</v>
      </c>
      <c r="F93" s="3"/>
    </row>
    <row r="94" spans="1:6" ht="16.95" customHeight="1" x14ac:dyDescent="0.25">
      <c r="A94" s="112">
        <v>24</v>
      </c>
      <c r="B94" s="115" t="s">
        <v>27</v>
      </c>
      <c r="C94" s="112">
        <v>3</v>
      </c>
      <c r="D94" s="9" t="s">
        <v>408</v>
      </c>
      <c r="E94" s="91">
        <v>2377151.2400000002</v>
      </c>
      <c r="F94" s="3"/>
    </row>
    <row r="95" spans="1:6" ht="16.95" customHeight="1" x14ac:dyDescent="0.25">
      <c r="A95" s="113"/>
      <c r="B95" s="116"/>
      <c r="C95" s="113"/>
      <c r="D95" s="9" t="s">
        <v>16</v>
      </c>
      <c r="E95" s="91">
        <v>124000</v>
      </c>
      <c r="F95" s="3"/>
    </row>
    <row r="96" spans="1:6" ht="16.95" customHeight="1" x14ac:dyDescent="0.25">
      <c r="A96" s="114"/>
      <c r="B96" s="117"/>
      <c r="C96" s="114"/>
      <c r="D96" s="9" t="s">
        <v>17</v>
      </c>
      <c r="E96" s="91">
        <v>2501151.2400000002</v>
      </c>
      <c r="F96" s="3"/>
    </row>
    <row r="97" spans="1:6" ht="16.95" customHeight="1" x14ac:dyDescent="0.25">
      <c r="A97" s="112">
        <v>25</v>
      </c>
      <c r="B97" s="115" t="s">
        <v>27</v>
      </c>
      <c r="C97" s="112">
        <v>5</v>
      </c>
      <c r="D97" s="9" t="s">
        <v>408</v>
      </c>
      <c r="E97" s="91">
        <v>2377151.2400000002</v>
      </c>
      <c r="F97" s="3"/>
    </row>
    <row r="98" spans="1:6" ht="16.95" customHeight="1" x14ac:dyDescent="0.25">
      <c r="A98" s="113"/>
      <c r="B98" s="116"/>
      <c r="C98" s="113"/>
      <c r="D98" s="9" t="s">
        <v>16</v>
      </c>
      <c r="E98" s="91">
        <v>124000</v>
      </c>
      <c r="F98" s="3"/>
    </row>
    <row r="99" spans="1:6" ht="16.95" customHeight="1" x14ac:dyDescent="0.25">
      <c r="A99" s="114"/>
      <c r="B99" s="117"/>
      <c r="C99" s="114"/>
      <c r="D99" s="9" t="s">
        <v>17</v>
      </c>
      <c r="E99" s="91">
        <v>2501151.2400000002</v>
      </c>
      <c r="F99" s="3"/>
    </row>
    <row r="100" spans="1:6" ht="16.95" customHeight="1" x14ac:dyDescent="0.25">
      <c r="A100" s="112">
        <v>26</v>
      </c>
      <c r="B100" s="115" t="s">
        <v>27</v>
      </c>
      <c r="C100" s="112">
        <v>9</v>
      </c>
      <c r="D100" s="9" t="s">
        <v>408</v>
      </c>
      <c r="E100" s="91">
        <v>2377151.2400000002</v>
      </c>
      <c r="F100" s="3"/>
    </row>
    <row r="101" spans="1:6" ht="16.95" customHeight="1" x14ac:dyDescent="0.25">
      <c r="A101" s="113"/>
      <c r="B101" s="116"/>
      <c r="C101" s="113"/>
      <c r="D101" s="9" t="s">
        <v>16</v>
      </c>
      <c r="E101" s="91">
        <v>124000</v>
      </c>
      <c r="F101" s="3"/>
    </row>
    <row r="102" spans="1:6" ht="16.95" customHeight="1" x14ac:dyDescent="0.25">
      <c r="A102" s="114"/>
      <c r="B102" s="117"/>
      <c r="C102" s="114"/>
      <c r="D102" s="9" t="s">
        <v>17</v>
      </c>
      <c r="E102" s="91">
        <v>2501151.2400000002</v>
      </c>
      <c r="F102" s="3"/>
    </row>
    <row r="103" spans="1:6" ht="16.95" customHeight="1" x14ac:dyDescent="0.25">
      <c r="A103" s="112">
        <v>27</v>
      </c>
      <c r="B103" s="115" t="s">
        <v>27</v>
      </c>
      <c r="C103" s="112">
        <v>11</v>
      </c>
      <c r="D103" s="9" t="s">
        <v>408</v>
      </c>
      <c r="E103" s="91">
        <v>2377151.2400000002</v>
      </c>
      <c r="F103" s="3"/>
    </row>
    <row r="104" spans="1:6" ht="16.95" customHeight="1" x14ac:dyDescent="0.25">
      <c r="A104" s="113"/>
      <c r="B104" s="116"/>
      <c r="C104" s="113"/>
      <c r="D104" s="9" t="s">
        <v>16</v>
      </c>
      <c r="E104" s="91">
        <v>124000</v>
      </c>
      <c r="F104" s="3"/>
    </row>
    <row r="105" spans="1:6" ht="16.95" customHeight="1" x14ac:dyDescent="0.25">
      <c r="A105" s="114"/>
      <c r="B105" s="117"/>
      <c r="C105" s="114"/>
      <c r="D105" s="9" t="s">
        <v>17</v>
      </c>
      <c r="E105" s="91">
        <v>2501151.2400000002</v>
      </c>
      <c r="F105" s="3"/>
    </row>
    <row r="106" spans="1:6" ht="16.95" customHeight="1" x14ac:dyDescent="0.25">
      <c r="A106" s="112">
        <v>28</v>
      </c>
      <c r="B106" s="115" t="s">
        <v>27</v>
      </c>
      <c r="C106" s="112">
        <v>18</v>
      </c>
      <c r="D106" s="9" t="s">
        <v>408</v>
      </c>
      <c r="E106" s="91">
        <v>2377151.2400000002</v>
      </c>
      <c r="F106" s="3"/>
    </row>
    <row r="107" spans="1:6" ht="16.95" customHeight="1" x14ac:dyDescent="0.25">
      <c r="A107" s="113"/>
      <c r="B107" s="116"/>
      <c r="C107" s="113"/>
      <c r="D107" s="9" t="s">
        <v>16</v>
      </c>
      <c r="E107" s="91">
        <v>124000</v>
      </c>
      <c r="F107" s="3"/>
    </row>
    <row r="108" spans="1:6" ht="16.95" customHeight="1" x14ac:dyDescent="0.25">
      <c r="A108" s="114"/>
      <c r="B108" s="117"/>
      <c r="C108" s="114"/>
      <c r="D108" s="9" t="s">
        <v>17</v>
      </c>
      <c r="E108" s="91">
        <v>2501151.2400000002</v>
      </c>
      <c r="F108" s="3"/>
    </row>
    <row r="109" spans="1:6" ht="16.95" customHeight="1" x14ac:dyDescent="0.25">
      <c r="A109" s="112">
        <v>29</v>
      </c>
      <c r="B109" s="120" t="s">
        <v>27</v>
      </c>
      <c r="C109" s="119" t="s">
        <v>28</v>
      </c>
      <c r="D109" s="10" t="s">
        <v>15</v>
      </c>
      <c r="E109" s="94">
        <v>15638645.640000001</v>
      </c>
      <c r="F109" s="3"/>
    </row>
    <row r="110" spans="1:6" ht="16.95" customHeight="1" x14ac:dyDescent="0.25">
      <c r="A110" s="113"/>
      <c r="B110" s="120"/>
      <c r="C110" s="119"/>
      <c r="D110" s="10" t="s">
        <v>25</v>
      </c>
      <c r="E110" s="94">
        <v>742257.6</v>
      </c>
      <c r="F110" s="3"/>
    </row>
    <row r="111" spans="1:6" ht="16.95" customHeight="1" x14ac:dyDescent="0.25">
      <c r="A111" s="114"/>
      <c r="B111" s="120"/>
      <c r="C111" s="119"/>
      <c r="D111" s="10" t="s">
        <v>17</v>
      </c>
      <c r="E111" s="94">
        <v>16380903.24</v>
      </c>
      <c r="F111" s="3"/>
    </row>
    <row r="112" spans="1:6" ht="16.95" customHeight="1" x14ac:dyDescent="0.25">
      <c r="A112" s="8">
        <v>30</v>
      </c>
      <c r="B112" s="98" t="s">
        <v>29</v>
      </c>
      <c r="C112" s="8">
        <v>12</v>
      </c>
      <c r="D112" s="9" t="s">
        <v>408</v>
      </c>
      <c r="E112" s="91">
        <v>4754302.4800000004</v>
      </c>
      <c r="F112" s="3"/>
    </row>
    <row r="113" spans="1:6" ht="16.95" customHeight="1" x14ac:dyDescent="0.25">
      <c r="A113" s="8">
        <v>1</v>
      </c>
      <c r="B113" s="8">
        <v>2</v>
      </c>
      <c r="C113" s="8">
        <v>3</v>
      </c>
      <c r="D113" s="8">
        <v>4</v>
      </c>
      <c r="E113" s="100">
        <v>5</v>
      </c>
      <c r="F113" s="3"/>
    </row>
    <row r="114" spans="1:6" ht="16.95" customHeight="1" x14ac:dyDescent="0.25">
      <c r="A114" s="119"/>
      <c r="B114" s="119"/>
      <c r="C114" s="119"/>
      <c r="D114" s="9" t="s">
        <v>16</v>
      </c>
      <c r="E114" s="91">
        <v>248000</v>
      </c>
      <c r="F114" s="3"/>
    </row>
    <row r="115" spans="1:6" ht="16.95" customHeight="1" x14ac:dyDescent="0.25">
      <c r="A115" s="119"/>
      <c r="B115" s="119"/>
      <c r="C115" s="119"/>
      <c r="D115" s="9" t="s">
        <v>17</v>
      </c>
      <c r="E115" s="91">
        <v>5002302.4800000004</v>
      </c>
      <c r="F115" s="3"/>
    </row>
    <row r="116" spans="1:6" ht="16.95" customHeight="1" x14ac:dyDescent="0.25">
      <c r="A116" s="112">
        <v>31</v>
      </c>
      <c r="B116" s="120" t="s">
        <v>29</v>
      </c>
      <c r="C116" s="119">
        <v>19</v>
      </c>
      <c r="D116" s="10" t="s">
        <v>15</v>
      </c>
      <c r="E116" s="94">
        <v>10377091.949999999</v>
      </c>
      <c r="F116" s="3"/>
    </row>
    <row r="117" spans="1:6" ht="16.95" customHeight="1" x14ac:dyDescent="0.25">
      <c r="A117" s="113"/>
      <c r="B117" s="120"/>
      <c r="C117" s="119"/>
      <c r="D117" s="10" t="s">
        <v>25</v>
      </c>
      <c r="E117" s="94">
        <v>685877.2</v>
      </c>
      <c r="F117" s="3"/>
    </row>
    <row r="118" spans="1:6" ht="16.95" customHeight="1" x14ac:dyDescent="0.25">
      <c r="A118" s="114"/>
      <c r="B118" s="120"/>
      <c r="C118" s="119"/>
      <c r="D118" s="10" t="s">
        <v>17</v>
      </c>
      <c r="E118" s="94">
        <v>11062969.15</v>
      </c>
      <c r="F118" s="3"/>
    </row>
    <row r="119" spans="1:6" ht="16.95" customHeight="1" x14ac:dyDescent="0.25">
      <c r="A119" s="112">
        <v>32</v>
      </c>
      <c r="B119" s="115" t="s">
        <v>29</v>
      </c>
      <c r="C119" s="112">
        <v>25</v>
      </c>
      <c r="D119" s="9" t="s">
        <v>408</v>
      </c>
      <c r="E119" s="91">
        <v>2377151.2400000002</v>
      </c>
      <c r="F119" s="3"/>
    </row>
    <row r="120" spans="1:6" ht="16.95" customHeight="1" x14ac:dyDescent="0.25">
      <c r="A120" s="113"/>
      <c r="B120" s="116"/>
      <c r="C120" s="113"/>
      <c r="D120" s="9" t="s">
        <v>16</v>
      </c>
      <c r="E120" s="91">
        <v>124000</v>
      </c>
      <c r="F120" s="3"/>
    </row>
    <row r="121" spans="1:6" ht="16.95" customHeight="1" x14ac:dyDescent="0.25">
      <c r="A121" s="114"/>
      <c r="B121" s="117"/>
      <c r="C121" s="114"/>
      <c r="D121" s="9" t="s">
        <v>17</v>
      </c>
      <c r="E121" s="91">
        <v>2501151.2400000002</v>
      </c>
      <c r="F121" s="3"/>
    </row>
    <row r="122" spans="1:6" ht="16.95" customHeight="1" x14ac:dyDescent="0.25">
      <c r="A122" s="112">
        <v>33</v>
      </c>
      <c r="B122" s="115" t="s">
        <v>29</v>
      </c>
      <c r="C122" s="112" t="s">
        <v>415</v>
      </c>
      <c r="D122" s="9" t="s">
        <v>408</v>
      </c>
      <c r="E122" s="91">
        <v>2377151.2400000002</v>
      </c>
      <c r="F122" s="3"/>
    </row>
    <row r="123" spans="1:6" ht="16.95" customHeight="1" x14ac:dyDescent="0.25">
      <c r="A123" s="113"/>
      <c r="B123" s="116"/>
      <c r="C123" s="113"/>
      <c r="D123" s="9" t="s">
        <v>16</v>
      </c>
      <c r="E123" s="91">
        <v>124000</v>
      </c>
      <c r="F123" s="3"/>
    </row>
    <row r="124" spans="1:6" ht="16.95" customHeight="1" x14ac:dyDescent="0.25">
      <c r="A124" s="114"/>
      <c r="B124" s="117"/>
      <c r="C124" s="114"/>
      <c r="D124" s="9" t="s">
        <v>17</v>
      </c>
      <c r="E124" s="91">
        <v>2501151.2400000002</v>
      </c>
      <c r="F124" s="3"/>
    </row>
    <row r="125" spans="1:6" ht="16.95" customHeight="1" x14ac:dyDescent="0.25">
      <c r="A125" s="112">
        <v>34</v>
      </c>
      <c r="B125" s="115" t="s">
        <v>29</v>
      </c>
      <c r="C125" s="112" t="s">
        <v>416</v>
      </c>
      <c r="D125" s="9" t="s">
        <v>408</v>
      </c>
      <c r="E125" s="91">
        <v>4754302.4800000004</v>
      </c>
      <c r="F125" s="3"/>
    </row>
    <row r="126" spans="1:6" ht="16.95" customHeight="1" x14ac:dyDescent="0.25">
      <c r="A126" s="113"/>
      <c r="B126" s="116"/>
      <c r="C126" s="113"/>
      <c r="D126" s="9" t="s">
        <v>16</v>
      </c>
      <c r="E126" s="91">
        <v>248000</v>
      </c>
      <c r="F126" s="3"/>
    </row>
    <row r="127" spans="1:6" ht="16.95" customHeight="1" x14ac:dyDescent="0.25">
      <c r="A127" s="114"/>
      <c r="B127" s="117"/>
      <c r="C127" s="114"/>
      <c r="D127" s="9" t="s">
        <v>17</v>
      </c>
      <c r="E127" s="91">
        <v>5002302.4800000004</v>
      </c>
      <c r="F127" s="3"/>
    </row>
    <row r="128" spans="1:6" ht="16.95" customHeight="1" x14ac:dyDescent="0.25">
      <c r="A128" s="112">
        <v>35</v>
      </c>
      <c r="B128" s="115" t="s">
        <v>29</v>
      </c>
      <c r="C128" s="112" t="s">
        <v>417</v>
      </c>
      <c r="D128" s="9" t="s">
        <v>408</v>
      </c>
      <c r="E128" s="91">
        <v>2377151.2400000002</v>
      </c>
      <c r="F128" s="3"/>
    </row>
    <row r="129" spans="1:6" ht="16.95" customHeight="1" x14ac:dyDescent="0.25">
      <c r="A129" s="113"/>
      <c r="B129" s="116"/>
      <c r="C129" s="113"/>
      <c r="D129" s="9" t="s">
        <v>16</v>
      </c>
      <c r="E129" s="91">
        <v>124000</v>
      </c>
      <c r="F129" s="3"/>
    </row>
    <row r="130" spans="1:6" ht="16.95" customHeight="1" x14ac:dyDescent="0.25">
      <c r="A130" s="114"/>
      <c r="B130" s="117"/>
      <c r="C130" s="114"/>
      <c r="D130" s="9" t="s">
        <v>17</v>
      </c>
      <c r="E130" s="91">
        <v>2501151.2400000002</v>
      </c>
      <c r="F130" s="3"/>
    </row>
    <row r="131" spans="1:6" ht="16.95" customHeight="1" x14ac:dyDescent="0.25">
      <c r="A131" s="112">
        <v>36</v>
      </c>
      <c r="B131" s="115" t="s">
        <v>29</v>
      </c>
      <c r="C131" s="112" t="s">
        <v>418</v>
      </c>
      <c r="D131" s="9" t="s">
        <v>408</v>
      </c>
      <c r="E131" s="91">
        <v>2377151.2400000002</v>
      </c>
      <c r="F131" s="3"/>
    </row>
    <row r="132" spans="1:6" ht="16.95" customHeight="1" x14ac:dyDescent="0.25">
      <c r="A132" s="113"/>
      <c r="B132" s="116"/>
      <c r="C132" s="113"/>
      <c r="D132" s="9" t="s">
        <v>16</v>
      </c>
      <c r="E132" s="91">
        <v>124000</v>
      </c>
      <c r="F132" s="3"/>
    </row>
    <row r="133" spans="1:6" ht="16.95" customHeight="1" x14ac:dyDescent="0.25">
      <c r="A133" s="114"/>
      <c r="B133" s="117"/>
      <c r="C133" s="114"/>
      <c r="D133" s="9" t="s">
        <v>17</v>
      </c>
      <c r="E133" s="91">
        <v>2501151.2400000002</v>
      </c>
      <c r="F133" s="3"/>
    </row>
    <row r="134" spans="1:6" ht="16.95" customHeight="1" x14ac:dyDescent="0.25">
      <c r="A134" s="112">
        <v>37</v>
      </c>
      <c r="B134" s="115" t="s">
        <v>29</v>
      </c>
      <c r="C134" s="112">
        <v>27</v>
      </c>
      <c r="D134" s="9" t="s">
        <v>408</v>
      </c>
      <c r="E134" s="91">
        <v>2377151.2400000002</v>
      </c>
      <c r="F134" s="3"/>
    </row>
    <row r="135" spans="1:6" ht="16.95" customHeight="1" x14ac:dyDescent="0.25">
      <c r="A135" s="113"/>
      <c r="B135" s="116"/>
      <c r="C135" s="113"/>
      <c r="D135" s="9" t="s">
        <v>16</v>
      </c>
      <c r="E135" s="91">
        <v>124000</v>
      </c>
      <c r="F135" s="3"/>
    </row>
    <row r="136" spans="1:6" ht="16.95" customHeight="1" x14ac:dyDescent="0.25">
      <c r="A136" s="114"/>
      <c r="B136" s="117"/>
      <c r="C136" s="114"/>
      <c r="D136" s="9" t="s">
        <v>17</v>
      </c>
      <c r="E136" s="91">
        <v>2501151.2400000002</v>
      </c>
      <c r="F136" s="3"/>
    </row>
    <row r="137" spans="1:6" ht="16.95" customHeight="1" x14ac:dyDescent="0.25">
      <c r="A137" s="112">
        <v>38</v>
      </c>
      <c r="B137" s="115" t="s">
        <v>29</v>
      </c>
      <c r="C137" s="112">
        <v>29</v>
      </c>
      <c r="D137" s="9" t="s">
        <v>408</v>
      </c>
      <c r="E137" s="91">
        <v>2377151.2400000002</v>
      </c>
      <c r="F137" s="3"/>
    </row>
    <row r="138" spans="1:6" ht="16.95" customHeight="1" x14ac:dyDescent="0.25">
      <c r="A138" s="113"/>
      <c r="B138" s="116"/>
      <c r="C138" s="113"/>
      <c r="D138" s="102" t="s">
        <v>15</v>
      </c>
      <c r="E138" s="103">
        <v>17203759.719999999</v>
      </c>
      <c r="F138" s="3"/>
    </row>
    <row r="139" spans="1:6" ht="16.95" customHeight="1" x14ac:dyDescent="0.25">
      <c r="A139" s="113"/>
      <c r="B139" s="116"/>
      <c r="C139" s="113"/>
      <c r="D139" s="10" t="s">
        <v>25</v>
      </c>
      <c r="E139" s="94">
        <v>884248.6</v>
      </c>
      <c r="F139" s="3"/>
    </row>
    <row r="140" spans="1:6" ht="16.95" customHeight="1" x14ac:dyDescent="0.25">
      <c r="A140" s="114"/>
      <c r="B140" s="117"/>
      <c r="C140" s="114"/>
      <c r="D140" s="10" t="s">
        <v>17</v>
      </c>
      <c r="E140" s="94">
        <v>20465159.559999999</v>
      </c>
      <c r="F140" s="3"/>
    </row>
    <row r="141" spans="1:6" ht="16.95" customHeight="1" x14ac:dyDescent="0.25">
      <c r="A141" s="8">
        <v>39</v>
      </c>
      <c r="B141" s="98" t="s">
        <v>29</v>
      </c>
      <c r="C141" s="8">
        <v>31</v>
      </c>
      <c r="D141" s="9" t="s">
        <v>408</v>
      </c>
      <c r="E141" s="91">
        <v>2377151.2400000002</v>
      </c>
      <c r="F141" s="3"/>
    </row>
    <row r="142" spans="1:6" ht="16.95" customHeight="1" x14ac:dyDescent="0.25">
      <c r="A142" s="8">
        <v>1</v>
      </c>
      <c r="B142" s="8">
        <v>2</v>
      </c>
      <c r="C142" s="8">
        <v>3</v>
      </c>
      <c r="D142" s="8">
        <v>4</v>
      </c>
      <c r="E142" s="100">
        <v>5</v>
      </c>
      <c r="F142" s="3"/>
    </row>
    <row r="143" spans="1:6" ht="16.95" customHeight="1" x14ac:dyDescent="0.25">
      <c r="A143" s="113"/>
      <c r="B143" s="113"/>
      <c r="C143" s="113"/>
      <c r="D143" s="9" t="s">
        <v>16</v>
      </c>
      <c r="E143" s="91">
        <v>124000</v>
      </c>
      <c r="F143" s="3"/>
    </row>
    <row r="144" spans="1:6" ht="16.95" customHeight="1" x14ac:dyDescent="0.25">
      <c r="A144" s="114"/>
      <c r="B144" s="114"/>
      <c r="C144" s="114"/>
      <c r="D144" s="9" t="s">
        <v>17</v>
      </c>
      <c r="E144" s="91">
        <v>2501151.2400000002</v>
      </c>
      <c r="F144" s="3"/>
    </row>
    <row r="145" spans="1:6" ht="16.95" customHeight="1" x14ac:dyDescent="0.25">
      <c r="A145" s="112">
        <v>40</v>
      </c>
      <c r="B145" s="115" t="s">
        <v>29</v>
      </c>
      <c r="C145" s="112">
        <v>33</v>
      </c>
      <c r="D145" s="9" t="s">
        <v>408</v>
      </c>
      <c r="E145" s="91">
        <v>2377151.2400000002</v>
      </c>
      <c r="F145" s="3"/>
    </row>
    <row r="146" spans="1:6" ht="16.95" customHeight="1" x14ac:dyDescent="0.25">
      <c r="A146" s="113"/>
      <c r="B146" s="116"/>
      <c r="C146" s="113"/>
      <c r="D146" s="9" t="s">
        <v>16</v>
      </c>
      <c r="E146" s="91">
        <v>124000</v>
      </c>
      <c r="F146" s="3"/>
    </row>
    <row r="147" spans="1:6" ht="16.95" customHeight="1" x14ac:dyDescent="0.25">
      <c r="A147" s="114"/>
      <c r="B147" s="117"/>
      <c r="C147" s="114"/>
      <c r="D147" s="9" t="s">
        <v>17</v>
      </c>
      <c r="E147" s="91">
        <v>2501151.2400000002</v>
      </c>
      <c r="F147" s="3"/>
    </row>
    <row r="148" spans="1:6" ht="16.95" customHeight="1" x14ac:dyDescent="0.25">
      <c r="A148" s="112">
        <v>41</v>
      </c>
      <c r="B148" s="115" t="s">
        <v>29</v>
      </c>
      <c r="C148" s="112">
        <v>35</v>
      </c>
      <c r="D148" s="9" t="s">
        <v>408</v>
      </c>
      <c r="E148" s="91">
        <v>2377151.2400000002</v>
      </c>
      <c r="F148" s="3"/>
    </row>
    <row r="149" spans="1:6" ht="16.95" customHeight="1" x14ac:dyDescent="0.25">
      <c r="A149" s="113"/>
      <c r="B149" s="116"/>
      <c r="C149" s="113"/>
      <c r="D149" s="9" t="s">
        <v>16</v>
      </c>
      <c r="E149" s="91">
        <v>124000</v>
      </c>
      <c r="F149" s="3"/>
    </row>
    <row r="150" spans="1:6" ht="16.95" customHeight="1" x14ac:dyDescent="0.25">
      <c r="A150" s="114"/>
      <c r="B150" s="117"/>
      <c r="C150" s="114"/>
      <c r="D150" s="9" t="s">
        <v>17</v>
      </c>
      <c r="E150" s="91">
        <v>2501151.2400000002</v>
      </c>
      <c r="F150" s="3"/>
    </row>
    <row r="151" spans="1:6" ht="16.95" customHeight="1" x14ac:dyDescent="0.25">
      <c r="A151" s="112">
        <v>42</v>
      </c>
      <c r="B151" s="115" t="s">
        <v>29</v>
      </c>
      <c r="C151" s="112" t="s">
        <v>419</v>
      </c>
      <c r="D151" s="9" t="s">
        <v>408</v>
      </c>
      <c r="E151" s="91">
        <v>2377151.2400000002</v>
      </c>
      <c r="F151" s="3"/>
    </row>
    <row r="152" spans="1:6" ht="16.95" customHeight="1" x14ac:dyDescent="0.25">
      <c r="A152" s="113"/>
      <c r="B152" s="116"/>
      <c r="C152" s="113"/>
      <c r="D152" s="9" t="s">
        <v>16</v>
      </c>
      <c r="E152" s="91">
        <v>124000</v>
      </c>
      <c r="F152" s="3"/>
    </row>
    <row r="153" spans="1:6" ht="16.95" customHeight="1" x14ac:dyDescent="0.25">
      <c r="A153" s="114"/>
      <c r="B153" s="117"/>
      <c r="C153" s="114"/>
      <c r="D153" s="9" t="s">
        <v>17</v>
      </c>
      <c r="E153" s="91">
        <v>2501151.2400000002</v>
      </c>
      <c r="F153" s="3"/>
    </row>
    <row r="154" spans="1:6" ht="16.95" customHeight="1" x14ac:dyDescent="0.25">
      <c r="A154" s="112">
        <v>43</v>
      </c>
      <c r="B154" s="115" t="s">
        <v>29</v>
      </c>
      <c r="C154" s="112">
        <v>37</v>
      </c>
      <c r="D154" s="9" t="s">
        <v>408</v>
      </c>
      <c r="E154" s="91">
        <v>2377151.2400000002</v>
      </c>
      <c r="F154" s="3"/>
    </row>
    <row r="155" spans="1:6" ht="16.95" customHeight="1" x14ac:dyDescent="0.25">
      <c r="A155" s="113"/>
      <c r="B155" s="116"/>
      <c r="C155" s="113"/>
      <c r="D155" s="9" t="s">
        <v>16</v>
      </c>
      <c r="E155" s="91">
        <v>124000</v>
      </c>
      <c r="F155" s="3"/>
    </row>
    <row r="156" spans="1:6" ht="16.95" customHeight="1" x14ac:dyDescent="0.25">
      <c r="A156" s="114"/>
      <c r="B156" s="117"/>
      <c r="C156" s="114"/>
      <c r="D156" s="9" t="s">
        <v>17</v>
      </c>
      <c r="E156" s="91">
        <v>2501151.2400000002</v>
      </c>
      <c r="F156" s="3"/>
    </row>
    <row r="157" spans="1:6" ht="16.95" customHeight="1" x14ac:dyDescent="0.25">
      <c r="A157" s="112">
        <v>44</v>
      </c>
      <c r="B157" s="115" t="s">
        <v>29</v>
      </c>
      <c r="C157" s="112">
        <v>41</v>
      </c>
      <c r="D157" s="9" t="s">
        <v>408</v>
      </c>
      <c r="E157" s="91">
        <v>2377151.2400000002</v>
      </c>
      <c r="F157" s="3"/>
    </row>
    <row r="158" spans="1:6" ht="16.95" customHeight="1" x14ac:dyDescent="0.25">
      <c r="A158" s="113"/>
      <c r="B158" s="116"/>
      <c r="C158" s="113"/>
      <c r="D158" s="9" t="s">
        <v>16</v>
      </c>
      <c r="E158" s="91">
        <v>124000</v>
      </c>
      <c r="F158" s="3"/>
    </row>
    <row r="159" spans="1:6" ht="16.95" customHeight="1" x14ac:dyDescent="0.25">
      <c r="A159" s="114"/>
      <c r="B159" s="117"/>
      <c r="C159" s="114"/>
      <c r="D159" s="9" t="s">
        <v>17</v>
      </c>
      <c r="E159" s="91">
        <v>2501151.2400000002</v>
      </c>
      <c r="F159" s="3"/>
    </row>
    <row r="160" spans="1:6" ht="16.95" customHeight="1" x14ac:dyDescent="0.25">
      <c r="A160" s="112">
        <v>45</v>
      </c>
      <c r="B160" s="115" t="s">
        <v>29</v>
      </c>
      <c r="C160" s="112">
        <v>43</v>
      </c>
      <c r="D160" s="9" t="s">
        <v>408</v>
      </c>
      <c r="E160" s="91">
        <v>2377151.2400000002</v>
      </c>
      <c r="F160" s="3"/>
    </row>
    <row r="161" spans="1:6" ht="16.95" customHeight="1" x14ac:dyDescent="0.25">
      <c r="A161" s="113"/>
      <c r="B161" s="116"/>
      <c r="C161" s="113"/>
      <c r="D161" s="9" t="s">
        <v>16</v>
      </c>
      <c r="E161" s="91">
        <v>124000</v>
      </c>
      <c r="F161" s="3"/>
    </row>
    <row r="162" spans="1:6" ht="16.95" customHeight="1" x14ac:dyDescent="0.25">
      <c r="A162" s="114"/>
      <c r="B162" s="117"/>
      <c r="C162" s="114"/>
      <c r="D162" s="9" t="s">
        <v>17</v>
      </c>
      <c r="E162" s="91">
        <v>2501151.2400000002</v>
      </c>
      <c r="F162" s="3"/>
    </row>
    <row r="163" spans="1:6" ht="16.95" customHeight="1" x14ac:dyDescent="0.25">
      <c r="A163" s="112">
        <v>46</v>
      </c>
      <c r="B163" s="115" t="s">
        <v>29</v>
      </c>
      <c r="C163" s="112">
        <v>45</v>
      </c>
      <c r="D163" s="9" t="s">
        <v>408</v>
      </c>
      <c r="E163" s="91">
        <v>2377151.2400000002</v>
      </c>
      <c r="F163" s="3"/>
    </row>
    <row r="164" spans="1:6" ht="16.95" customHeight="1" x14ac:dyDescent="0.25">
      <c r="A164" s="113"/>
      <c r="B164" s="116"/>
      <c r="C164" s="113"/>
      <c r="D164" s="9" t="s">
        <v>16</v>
      </c>
      <c r="E164" s="91">
        <v>124000</v>
      </c>
      <c r="F164" s="3"/>
    </row>
    <row r="165" spans="1:6" ht="16.95" customHeight="1" x14ac:dyDescent="0.25">
      <c r="A165" s="114"/>
      <c r="B165" s="117"/>
      <c r="C165" s="114"/>
      <c r="D165" s="9" t="s">
        <v>17</v>
      </c>
      <c r="E165" s="91">
        <v>2501151.2400000002</v>
      </c>
      <c r="F165" s="3"/>
    </row>
    <row r="166" spans="1:6" ht="16.95" customHeight="1" x14ac:dyDescent="0.25">
      <c r="A166" s="112">
        <v>47</v>
      </c>
      <c r="B166" s="115" t="s">
        <v>29</v>
      </c>
      <c r="C166" s="112">
        <v>47</v>
      </c>
      <c r="D166" s="9" t="s">
        <v>408</v>
      </c>
      <c r="E166" s="91">
        <v>2377151.2400000002</v>
      </c>
      <c r="F166" s="3"/>
    </row>
    <row r="167" spans="1:6" ht="16.95" customHeight="1" x14ac:dyDescent="0.25">
      <c r="A167" s="113"/>
      <c r="B167" s="116"/>
      <c r="C167" s="113"/>
      <c r="D167" s="9" t="s">
        <v>16</v>
      </c>
      <c r="E167" s="91">
        <v>124000</v>
      </c>
      <c r="F167" s="3"/>
    </row>
    <row r="168" spans="1:6" ht="16.95" customHeight="1" x14ac:dyDescent="0.25">
      <c r="A168" s="114"/>
      <c r="B168" s="117"/>
      <c r="C168" s="114"/>
      <c r="D168" s="9" t="s">
        <v>17</v>
      </c>
      <c r="E168" s="91">
        <v>2501151.2400000002</v>
      </c>
      <c r="F168" s="3"/>
    </row>
    <row r="169" spans="1:6" ht="16.95" customHeight="1" x14ac:dyDescent="0.25">
      <c r="A169" s="119">
        <v>48</v>
      </c>
      <c r="B169" s="120" t="s">
        <v>29</v>
      </c>
      <c r="C169" s="119" t="s">
        <v>420</v>
      </c>
      <c r="D169" s="9" t="s">
        <v>408</v>
      </c>
      <c r="E169" s="91">
        <v>2377151.2400000002</v>
      </c>
      <c r="F169" s="3"/>
    </row>
    <row r="170" spans="1:6" ht="16.95" customHeight="1" x14ac:dyDescent="0.25">
      <c r="A170" s="119"/>
      <c r="B170" s="120"/>
      <c r="C170" s="119"/>
      <c r="D170" s="9" t="s">
        <v>16</v>
      </c>
      <c r="E170" s="91">
        <v>124000</v>
      </c>
      <c r="F170" s="3"/>
    </row>
    <row r="171" spans="1:6" ht="16.95" customHeight="1" x14ac:dyDescent="0.25">
      <c r="A171" s="8">
        <v>1</v>
      </c>
      <c r="B171" s="8">
        <v>2</v>
      </c>
      <c r="C171" s="8">
        <v>3</v>
      </c>
      <c r="D171" s="8">
        <v>4</v>
      </c>
      <c r="E171" s="100">
        <v>5</v>
      </c>
      <c r="F171" s="3"/>
    </row>
    <row r="172" spans="1:6" ht="16.95" customHeight="1" x14ac:dyDescent="0.25">
      <c r="A172" s="95"/>
      <c r="B172" s="95"/>
      <c r="C172" s="95"/>
      <c r="D172" s="9" t="s">
        <v>17</v>
      </c>
      <c r="E172" s="91">
        <v>2501151.2400000002</v>
      </c>
      <c r="F172" s="3"/>
    </row>
    <row r="173" spans="1:6" ht="16.95" customHeight="1" x14ac:dyDescent="0.25">
      <c r="A173" s="112">
        <v>49</v>
      </c>
      <c r="B173" s="115" t="s">
        <v>421</v>
      </c>
      <c r="C173" s="112">
        <v>1</v>
      </c>
      <c r="D173" s="9" t="s">
        <v>403</v>
      </c>
      <c r="E173" s="94">
        <v>5554247.3499999996</v>
      </c>
      <c r="F173" s="3"/>
    </row>
    <row r="174" spans="1:6" ht="16.95" customHeight="1" x14ac:dyDescent="0.25">
      <c r="A174" s="113"/>
      <c r="B174" s="116"/>
      <c r="C174" s="113"/>
      <c r="D174" s="9" t="s">
        <v>16</v>
      </c>
      <c r="E174" s="94">
        <v>227835.12</v>
      </c>
      <c r="F174" s="3"/>
    </row>
    <row r="175" spans="1:6" ht="16.95" customHeight="1" x14ac:dyDescent="0.25">
      <c r="A175" s="114"/>
      <c r="B175" s="117"/>
      <c r="C175" s="114"/>
      <c r="D175" s="9" t="s">
        <v>17</v>
      </c>
      <c r="E175" s="94">
        <v>5782082.4699999997</v>
      </c>
      <c r="F175" s="3"/>
    </row>
    <row r="176" spans="1:6" ht="16.95" customHeight="1" x14ac:dyDescent="0.25">
      <c r="A176" s="119">
        <v>50</v>
      </c>
      <c r="B176" s="120" t="s">
        <v>422</v>
      </c>
      <c r="C176" s="119">
        <v>3</v>
      </c>
      <c r="D176" s="9" t="s">
        <v>408</v>
      </c>
      <c r="E176" s="91">
        <v>2377151.2400000002</v>
      </c>
      <c r="F176" s="3"/>
    </row>
    <row r="177" spans="1:6" ht="16.95" customHeight="1" x14ac:dyDescent="0.25">
      <c r="A177" s="119"/>
      <c r="B177" s="120"/>
      <c r="C177" s="119"/>
      <c r="D177" s="9" t="s">
        <v>16</v>
      </c>
      <c r="E177" s="91">
        <v>124000</v>
      </c>
      <c r="F177" s="3"/>
    </row>
    <row r="178" spans="1:6" ht="16.95" customHeight="1" x14ac:dyDescent="0.25">
      <c r="A178" s="119"/>
      <c r="B178" s="120"/>
      <c r="C178" s="119"/>
      <c r="D178" s="9" t="s">
        <v>17</v>
      </c>
      <c r="E178" s="91">
        <v>2501151.2400000002</v>
      </c>
      <c r="F178" s="3"/>
    </row>
    <row r="179" spans="1:6" ht="16.95" customHeight="1" x14ac:dyDescent="0.25">
      <c r="A179" s="119">
        <v>51</v>
      </c>
      <c r="B179" s="120" t="s">
        <v>422</v>
      </c>
      <c r="C179" s="119">
        <v>12</v>
      </c>
      <c r="D179" s="9" t="s">
        <v>408</v>
      </c>
      <c r="E179" s="91">
        <v>2377151.2400000002</v>
      </c>
      <c r="F179" s="3"/>
    </row>
    <row r="180" spans="1:6" ht="16.95" customHeight="1" x14ac:dyDescent="0.25">
      <c r="A180" s="119"/>
      <c r="B180" s="120"/>
      <c r="C180" s="119"/>
      <c r="D180" s="9" t="s">
        <v>16</v>
      </c>
      <c r="E180" s="91">
        <v>124000</v>
      </c>
      <c r="F180" s="3"/>
    </row>
    <row r="181" spans="1:6" ht="16.95" customHeight="1" x14ac:dyDescent="0.25">
      <c r="A181" s="119"/>
      <c r="B181" s="120"/>
      <c r="C181" s="119"/>
      <c r="D181" s="9" t="s">
        <v>17</v>
      </c>
      <c r="E181" s="91">
        <v>2501151.2400000002</v>
      </c>
      <c r="F181" s="3"/>
    </row>
    <row r="182" spans="1:6" ht="16.95" customHeight="1" x14ac:dyDescent="0.25">
      <c r="A182" s="119">
        <v>52</v>
      </c>
      <c r="B182" s="120" t="s">
        <v>422</v>
      </c>
      <c r="C182" s="119">
        <v>14</v>
      </c>
      <c r="D182" s="9" t="s">
        <v>408</v>
      </c>
      <c r="E182" s="91">
        <v>2377151.2400000002</v>
      </c>
      <c r="F182" s="3"/>
    </row>
    <row r="183" spans="1:6" ht="16.95" customHeight="1" x14ac:dyDescent="0.25">
      <c r="A183" s="119"/>
      <c r="B183" s="120"/>
      <c r="C183" s="119"/>
      <c r="D183" s="9" t="s">
        <v>16</v>
      </c>
      <c r="E183" s="91">
        <v>124000</v>
      </c>
      <c r="F183" s="3"/>
    </row>
    <row r="184" spans="1:6" ht="16.95" customHeight="1" x14ac:dyDescent="0.25">
      <c r="A184" s="119"/>
      <c r="B184" s="120"/>
      <c r="C184" s="119"/>
      <c r="D184" s="9" t="s">
        <v>17</v>
      </c>
      <c r="E184" s="91">
        <v>2501151.2400000002</v>
      </c>
      <c r="F184" s="3"/>
    </row>
    <row r="185" spans="1:6" ht="16.95" customHeight="1" x14ac:dyDescent="0.25">
      <c r="A185" s="119">
        <v>53</v>
      </c>
      <c r="B185" s="120" t="s">
        <v>423</v>
      </c>
      <c r="C185" s="119">
        <v>6</v>
      </c>
      <c r="D185" s="9" t="s">
        <v>408</v>
      </c>
      <c r="E185" s="91">
        <v>2377151.2400000002</v>
      </c>
      <c r="F185" s="3"/>
    </row>
    <row r="186" spans="1:6" ht="16.95" customHeight="1" x14ac:dyDescent="0.25">
      <c r="A186" s="119"/>
      <c r="B186" s="120"/>
      <c r="C186" s="119"/>
      <c r="D186" s="9" t="s">
        <v>16</v>
      </c>
      <c r="E186" s="91">
        <v>124000</v>
      </c>
      <c r="F186" s="3"/>
    </row>
    <row r="187" spans="1:6" ht="16.95" customHeight="1" x14ac:dyDescent="0.25">
      <c r="A187" s="119"/>
      <c r="B187" s="120"/>
      <c r="C187" s="119"/>
      <c r="D187" s="9" t="s">
        <v>17</v>
      </c>
      <c r="E187" s="91">
        <v>2501151.2400000002</v>
      </c>
      <c r="F187" s="3"/>
    </row>
    <row r="188" spans="1:6" ht="16.95" customHeight="1" x14ac:dyDescent="0.25">
      <c r="A188" s="119">
        <v>54</v>
      </c>
      <c r="B188" s="120" t="s">
        <v>423</v>
      </c>
      <c r="C188" s="119">
        <v>8</v>
      </c>
      <c r="D188" s="9" t="s">
        <v>408</v>
      </c>
      <c r="E188" s="91">
        <v>2377151.2400000002</v>
      </c>
      <c r="F188" s="3"/>
    </row>
    <row r="189" spans="1:6" ht="16.95" customHeight="1" x14ac:dyDescent="0.25">
      <c r="A189" s="119"/>
      <c r="B189" s="120"/>
      <c r="C189" s="119"/>
      <c r="D189" s="9" t="s">
        <v>16</v>
      </c>
      <c r="E189" s="91">
        <v>124000</v>
      </c>
      <c r="F189" s="3"/>
    </row>
    <row r="190" spans="1:6" ht="16.95" customHeight="1" x14ac:dyDescent="0.25">
      <c r="A190" s="119"/>
      <c r="B190" s="120"/>
      <c r="C190" s="119"/>
      <c r="D190" s="9" t="s">
        <v>17</v>
      </c>
      <c r="E190" s="91">
        <v>2501151.2400000002</v>
      </c>
      <c r="F190" s="3"/>
    </row>
    <row r="191" spans="1:6" ht="16.95" customHeight="1" x14ac:dyDescent="0.25">
      <c r="A191" s="119">
        <v>55</v>
      </c>
      <c r="B191" s="120" t="s">
        <v>423</v>
      </c>
      <c r="C191" s="119">
        <v>13</v>
      </c>
      <c r="D191" s="9" t="s">
        <v>408</v>
      </c>
      <c r="E191" s="91">
        <v>2377151.2400000002</v>
      </c>
      <c r="F191" s="3"/>
    </row>
    <row r="192" spans="1:6" ht="16.95" customHeight="1" x14ac:dyDescent="0.25">
      <c r="A192" s="119"/>
      <c r="B192" s="120"/>
      <c r="C192" s="119"/>
      <c r="D192" s="9" t="s">
        <v>16</v>
      </c>
      <c r="E192" s="91">
        <v>124000</v>
      </c>
      <c r="F192" s="3"/>
    </row>
    <row r="193" spans="1:6" ht="16.95" customHeight="1" x14ac:dyDescent="0.25">
      <c r="A193" s="119"/>
      <c r="B193" s="120"/>
      <c r="C193" s="119"/>
      <c r="D193" s="9" t="s">
        <v>17</v>
      </c>
      <c r="E193" s="91">
        <v>2501151.2400000002</v>
      </c>
      <c r="F193" s="3"/>
    </row>
    <row r="194" spans="1:6" ht="16.95" customHeight="1" x14ac:dyDescent="0.25">
      <c r="A194" s="112">
        <v>56</v>
      </c>
      <c r="B194" s="115" t="s">
        <v>423</v>
      </c>
      <c r="C194" s="112">
        <v>15</v>
      </c>
      <c r="D194" s="9" t="s">
        <v>408</v>
      </c>
      <c r="E194" s="91">
        <v>2377151.2400000002</v>
      </c>
      <c r="F194" s="3"/>
    </row>
    <row r="195" spans="1:6" ht="16.95" customHeight="1" x14ac:dyDescent="0.25">
      <c r="A195" s="113"/>
      <c r="B195" s="116"/>
      <c r="C195" s="113"/>
      <c r="D195" s="9" t="s">
        <v>16</v>
      </c>
      <c r="E195" s="91">
        <v>124000</v>
      </c>
      <c r="F195" s="3"/>
    </row>
    <row r="196" spans="1:6" ht="16.95" customHeight="1" x14ac:dyDescent="0.25">
      <c r="A196" s="114"/>
      <c r="B196" s="117"/>
      <c r="C196" s="114"/>
      <c r="D196" s="9" t="s">
        <v>17</v>
      </c>
      <c r="E196" s="91">
        <v>2501151.2400000002</v>
      </c>
      <c r="F196" s="3"/>
    </row>
    <row r="197" spans="1:6" ht="16.95" customHeight="1" x14ac:dyDescent="0.25">
      <c r="A197" s="112">
        <v>57</v>
      </c>
      <c r="B197" s="115" t="s">
        <v>472</v>
      </c>
      <c r="C197" s="112">
        <v>33</v>
      </c>
      <c r="D197" s="9" t="s">
        <v>403</v>
      </c>
      <c r="E197" s="94">
        <v>1851415.78</v>
      </c>
      <c r="F197" s="3"/>
    </row>
    <row r="198" spans="1:6" ht="16.95" customHeight="1" x14ac:dyDescent="0.25">
      <c r="A198" s="113"/>
      <c r="B198" s="116"/>
      <c r="C198" s="113"/>
      <c r="D198" s="9" t="s">
        <v>16</v>
      </c>
      <c r="E198" s="94">
        <v>75945.039999999994</v>
      </c>
      <c r="F198" s="3"/>
    </row>
    <row r="199" spans="1:6" ht="16.95" customHeight="1" x14ac:dyDescent="0.25">
      <c r="A199" s="114"/>
      <c r="B199" s="117"/>
      <c r="C199" s="114"/>
      <c r="D199" s="9" t="s">
        <v>17</v>
      </c>
      <c r="E199" s="94">
        <v>1927360.82</v>
      </c>
      <c r="F199" s="3"/>
    </row>
    <row r="200" spans="1:6" ht="16.95" customHeight="1" x14ac:dyDescent="0.25">
      <c r="A200" s="8">
        <v>1</v>
      </c>
      <c r="B200" s="8">
        <v>2</v>
      </c>
      <c r="C200" s="8">
        <v>3</v>
      </c>
      <c r="D200" s="8">
        <v>4</v>
      </c>
      <c r="E200" s="100">
        <v>5</v>
      </c>
      <c r="F200" s="3"/>
    </row>
    <row r="201" spans="1:6" ht="16.95" customHeight="1" x14ac:dyDescent="0.25">
      <c r="A201" s="119">
        <v>58</v>
      </c>
      <c r="B201" s="120" t="s">
        <v>30</v>
      </c>
      <c r="C201" s="119">
        <v>10</v>
      </c>
      <c r="D201" s="10" t="s">
        <v>20</v>
      </c>
      <c r="E201" s="94">
        <v>16221481.800000001</v>
      </c>
      <c r="F201" s="3"/>
    </row>
    <row r="202" spans="1:6" ht="16.95" customHeight="1" x14ac:dyDescent="0.25">
      <c r="A202" s="119"/>
      <c r="B202" s="120"/>
      <c r="C202" s="119"/>
      <c r="D202" s="10" t="s">
        <v>21</v>
      </c>
      <c r="E202" s="94">
        <v>3145419.05</v>
      </c>
      <c r="F202" s="3"/>
    </row>
    <row r="203" spans="1:6" ht="16.95" customHeight="1" x14ac:dyDescent="0.25">
      <c r="A203" s="119"/>
      <c r="B203" s="120"/>
      <c r="C203" s="119"/>
      <c r="D203" s="10" t="s">
        <v>22</v>
      </c>
      <c r="E203" s="94">
        <v>3344936.8</v>
      </c>
      <c r="F203" s="3"/>
    </row>
    <row r="204" spans="1:6" ht="16.95" customHeight="1" x14ac:dyDescent="0.25">
      <c r="A204" s="119"/>
      <c r="B204" s="120"/>
      <c r="C204" s="119"/>
      <c r="D204" s="10" t="s">
        <v>23</v>
      </c>
      <c r="E204" s="94">
        <v>3372346.42</v>
      </c>
      <c r="F204" s="3"/>
    </row>
    <row r="205" spans="1:6" ht="16.95" customHeight="1" x14ac:dyDescent="0.25">
      <c r="A205" s="119"/>
      <c r="B205" s="120"/>
      <c r="C205" s="119"/>
      <c r="D205" s="10" t="s">
        <v>15</v>
      </c>
      <c r="E205" s="94">
        <v>18884217.879999999</v>
      </c>
      <c r="F205" s="3"/>
    </row>
    <row r="206" spans="1:6" ht="16.95" customHeight="1" x14ac:dyDescent="0.25">
      <c r="A206" s="119"/>
      <c r="B206" s="120"/>
      <c r="C206" s="119"/>
      <c r="D206" s="10" t="s">
        <v>24</v>
      </c>
      <c r="E206" s="94">
        <v>17406327.41</v>
      </c>
      <c r="F206" s="3"/>
    </row>
    <row r="207" spans="1:6" ht="16.95" customHeight="1" x14ac:dyDescent="0.25">
      <c r="A207" s="119"/>
      <c r="B207" s="120"/>
      <c r="C207" s="119"/>
      <c r="D207" s="10" t="s">
        <v>25</v>
      </c>
      <c r="E207" s="94">
        <v>1112855.68</v>
      </c>
      <c r="F207" s="3"/>
    </row>
    <row r="208" spans="1:6" ht="16.95" customHeight="1" x14ac:dyDescent="0.25">
      <c r="A208" s="119"/>
      <c r="B208" s="120"/>
      <c r="C208" s="119"/>
      <c r="D208" s="10" t="s">
        <v>17</v>
      </c>
      <c r="E208" s="94">
        <v>63487585.039999999</v>
      </c>
      <c r="F208" s="3"/>
    </row>
    <row r="209" spans="1:6" ht="16.95" customHeight="1" x14ac:dyDescent="0.25">
      <c r="A209" s="119">
        <v>59</v>
      </c>
      <c r="B209" s="120" t="s">
        <v>425</v>
      </c>
      <c r="C209" s="119">
        <v>3</v>
      </c>
      <c r="D209" s="9" t="s">
        <v>403</v>
      </c>
      <c r="E209" s="94">
        <v>3702831.57</v>
      </c>
      <c r="F209" s="3"/>
    </row>
    <row r="210" spans="1:6" ht="16.95" customHeight="1" x14ac:dyDescent="0.25">
      <c r="A210" s="119"/>
      <c r="B210" s="120"/>
      <c r="C210" s="119"/>
      <c r="D210" s="9" t="s">
        <v>16</v>
      </c>
      <c r="E210" s="94">
        <v>151890.07999999999</v>
      </c>
      <c r="F210" s="3"/>
    </row>
    <row r="211" spans="1:6" ht="16.95" customHeight="1" x14ac:dyDescent="0.25">
      <c r="A211" s="119"/>
      <c r="B211" s="120"/>
      <c r="C211" s="119"/>
      <c r="D211" s="9" t="s">
        <v>17</v>
      </c>
      <c r="E211" s="94">
        <v>3854721.65</v>
      </c>
      <c r="F211" s="3"/>
    </row>
    <row r="212" spans="1:6" ht="16.95" customHeight="1" x14ac:dyDescent="0.25">
      <c r="A212" s="119">
        <v>60</v>
      </c>
      <c r="B212" s="120" t="s">
        <v>425</v>
      </c>
      <c r="C212" s="119">
        <v>34</v>
      </c>
      <c r="D212" s="9" t="s">
        <v>403</v>
      </c>
      <c r="E212" s="94">
        <v>3702831.57</v>
      </c>
      <c r="F212" s="3"/>
    </row>
    <row r="213" spans="1:6" ht="16.95" customHeight="1" x14ac:dyDescent="0.25">
      <c r="A213" s="119"/>
      <c r="B213" s="120"/>
      <c r="C213" s="119"/>
      <c r="D213" s="9" t="s">
        <v>16</v>
      </c>
      <c r="E213" s="94">
        <v>151890.07999999999</v>
      </c>
      <c r="F213" s="3"/>
    </row>
    <row r="214" spans="1:6" ht="16.95" customHeight="1" x14ac:dyDescent="0.25">
      <c r="A214" s="119"/>
      <c r="B214" s="120"/>
      <c r="C214" s="119"/>
      <c r="D214" s="9" t="s">
        <v>17</v>
      </c>
      <c r="E214" s="94">
        <v>3854721.65</v>
      </c>
      <c r="F214" s="3"/>
    </row>
    <row r="215" spans="1:6" ht="16.95" customHeight="1" x14ac:dyDescent="0.25">
      <c r="A215" s="119">
        <v>61</v>
      </c>
      <c r="B215" s="120" t="s">
        <v>31</v>
      </c>
      <c r="C215" s="119">
        <v>73</v>
      </c>
      <c r="D215" s="10" t="s">
        <v>32</v>
      </c>
      <c r="E215" s="94">
        <v>1215410.51</v>
      </c>
      <c r="F215" s="3"/>
    </row>
    <row r="216" spans="1:6" ht="16.95" customHeight="1" x14ac:dyDescent="0.25">
      <c r="A216" s="119"/>
      <c r="B216" s="120"/>
      <c r="C216" s="119"/>
      <c r="D216" s="10" t="s">
        <v>25</v>
      </c>
      <c r="E216" s="94">
        <v>224000</v>
      </c>
      <c r="F216" s="3"/>
    </row>
    <row r="217" spans="1:6" ht="16.95" customHeight="1" x14ac:dyDescent="0.25">
      <c r="A217" s="119"/>
      <c r="B217" s="120"/>
      <c r="C217" s="119"/>
      <c r="D217" s="10" t="s">
        <v>17</v>
      </c>
      <c r="E217" s="94">
        <v>1439410.51</v>
      </c>
      <c r="F217" s="3"/>
    </row>
    <row r="218" spans="1:6" ht="16.95" customHeight="1" x14ac:dyDescent="0.25">
      <c r="A218" s="112">
        <v>62</v>
      </c>
      <c r="B218" s="120" t="s">
        <v>33</v>
      </c>
      <c r="C218" s="112" t="s">
        <v>426</v>
      </c>
      <c r="D218" s="9" t="s">
        <v>408</v>
      </c>
      <c r="E218" s="91">
        <v>2377151.2400000002</v>
      </c>
      <c r="F218" s="3"/>
    </row>
    <row r="219" spans="1:6" ht="16.95" customHeight="1" x14ac:dyDescent="0.25">
      <c r="A219" s="113"/>
      <c r="B219" s="120"/>
      <c r="C219" s="113"/>
      <c r="D219" s="9" t="s">
        <v>16</v>
      </c>
      <c r="E219" s="91">
        <v>124000</v>
      </c>
      <c r="F219" s="3"/>
    </row>
    <row r="220" spans="1:6" ht="16.95" customHeight="1" x14ac:dyDescent="0.25">
      <c r="A220" s="114"/>
      <c r="B220" s="120"/>
      <c r="C220" s="114"/>
      <c r="D220" s="9" t="s">
        <v>17</v>
      </c>
      <c r="E220" s="91">
        <v>2501151.2400000002</v>
      </c>
      <c r="F220" s="3"/>
    </row>
    <row r="221" spans="1:6" ht="16.95" customHeight="1" x14ac:dyDescent="0.25">
      <c r="A221" s="112">
        <v>63</v>
      </c>
      <c r="B221" s="120" t="s">
        <v>33</v>
      </c>
      <c r="C221" s="112" t="s">
        <v>427</v>
      </c>
      <c r="D221" s="9" t="s">
        <v>408</v>
      </c>
      <c r="E221" s="91">
        <v>2377151.2400000002</v>
      </c>
      <c r="F221" s="3"/>
    </row>
    <row r="222" spans="1:6" ht="16.95" customHeight="1" x14ac:dyDescent="0.25">
      <c r="A222" s="113"/>
      <c r="B222" s="120"/>
      <c r="C222" s="113"/>
      <c r="D222" s="9" t="s">
        <v>16</v>
      </c>
      <c r="E222" s="91">
        <v>124000</v>
      </c>
      <c r="F222" s="3"/>
    </row>
    <row r="223" spans="1:6" ht="16.95" customHeight="1" x14ac:dyDescent="0.25">
      <c r="A223" s="114"/>
      <c r="B223" s="120"/>
      <c r="C223" s="114"/>
      <c r="D223" s="9" t="s">
        <v>17</v>
      </c>
      <c r="E223" s="91">
        <v>2501151.2400000002</v>
      </c>
      <c r="F223" s="3"/>
    </row>
    <row r="224" spans="1:6" ht="16.95" customHeight="1" x14ac:dyDescent="0.25">
      <c r="A224" s="112">
        <v>64</v>
      </c>
      <c r="B224" s="115" t="s">
        <v>33</v>
      </c>
      <c r="C224" s="112" t="s">
        <v>428</v>
      </c>
      <c r="D224" s="9" t="s">
        <v>408</v>
      </c>
      <c r="E224" s="91">
        <v>4754302.4800000004</v>
      </c>
      <c r="F224" s="3"/>
    </row>
    <row r="225" spans="1:6" ht="16.95" customHeight="1" x14ac:dyDescent="0.25">
      <c r="A225" s="113"/>
      <c r="B225" s="116"/>
      <c r="C225" s="113"/>
      <c r="D225" s="90" t="s">
        <v>16</v>
      </c>
      <c r="E225" s="104">
        <v>248000</v>
      </c>
      <c r="F225" s="3"/>
    </row>
    <row r="226" spans="1:6" ht="16.95" customHeight="1" x14ac:dyDescent="0.25">
      <c r="A226" s="114"/>
      <c r="B226" s="117"/>
      <c r="C226" s="114"/>
      <c r="D226" s="9" t="s">
        <v>17</v>
      </c>
      <c r="E226" s="91">
        <v>5002302.4800000004</v>
      </c>
      <c r="F226" s="3"/>
    </row>
    <row r="227" spans="1:6" ht="16.95" customHeight="1" x14ac:dyDescent="0.25">
      <c r="A227" s="119">
        <v>65</v>
      </c>
      <c r="B227" s="120" t="s">
        <v>33</v>
      </c>
      <c r="C227" s="119" t="s">
        <v>429</v>
      </c>
      <c r="D227" s="9" t="s">
        <v>408</v>
      </c>
      <c r="E227" s="91">
        <v>2377151.2400000002</v>
      </c>
      <c r="F227" s="3"/>
    </row>
    <row r="228" spans="1:6" ht="16.95" customHeight="1" x14ac:dyDescent="0.25">
      <c r="A228" s="119"/>
      <c r="B228" s="120"/>
      <c r="C228" s="119"/>
      <c r="D228" s="9" t="s">
        <v>16</v>
      </c>
      <c r="E228" s="91">
        <v>124000</v>
      </c>
      <c r="F228" s="3"/>
    </row>
    <row r="229" spans="1:6" ht="16.95" customHeight="1" x14ac:dyDescent="0.25">
      <c r="A229" s="8">
        <v>1</v>
      </c>
      <c r="B229" s="8">
        <v>2</v>
      </c>
      <c r="C229" s="8">
        <v>3</v>
      </c>
      <c r="D229" s="8">
        <v>4</v>
      </c>
      <c r="E229" s="100">
        <v>5</v>
      </c>
      <c r="F229" s="3"/>
    </row>
    <row r="230" spans="1:6" ht="16.95" customHeight="1" x14ac:dyDescent="0.25">
      <c r="A230" s="95"/>
      <c r="B230" s="95"/>
      <c r="C230" s="95"/>
      <c r="D230" s="9" t="s">
        <v>17</v>
      </c>
      <c r="E230" s="91">
        <v>2501151.2400000002</v>
      </c>
      <c r="F230" s="3"/>
    </row>
    <row r="231" spans="1:6" ht="16.95" customHeight="1" x14ac:dyDescent="0.25">
      <c r="A231" s="112">
        <v>66</v>
      </c>
      <c r="B231" s="120" t="s">
        <v>33</v>
      </c>
      <c r="C231" s="112" t="s">
        <v>430</v>
      </c>
      <c r="D231" s="9" t="s">
        <v>408</v>
      </c>
      <c r="E231" s="91">
        <v>2377151.2400000002</v>
      </c>
      <c r="F231" s="3"/>
    </row>
    <row r="232" spans="1:6" ht="16.95" customHeight="1" x14ac:dyDescent="0.25">
      <c r="A232" s="113"/>
      <c r="B232" s="120"/>
      <c r="C232" s="113"/>
      <c r="D232" s="9" t="s">
        <v>16</v>
      </c>
      <c r="E232" s="91">
        <v>124000</v>
      </c>
      <c r="F232" s="3"/>
    </row>
    <row r="233" spans="1:6" ht="16.95" customHeight="1" x14ac:dyDescent="0.25">
      <c r="A233" s="114"/>
      <c r="B233" s="120"/>
      <c r="C233" s="114"/>
      <c r="D233" s="9" t="s">
        <v>17</v>
      </c>
      <c r="E233" s="91">
        <v>2501151.2400000002</v>
      </c>
      <c r="F233" s="3"/>
    </row>
    <row r="234" spans="1:6" ht="16.95" customHeight="1" x14ac:dyDescent="0.25">
      <c r="A234" s="112">
        <v>67</v>
      </c>
      <c r="B234" s="120" t="s">
        <v>33</v>
      </c>
      <c r="C234" s="112" t="s">
        <v>431</v>
      </c>
      <c r="D234" s="9" t="s">
        <v>408</v>
      </c>
      <c r="E234" s="91">
        <v>2377151.2400000002</v>
      </c>
      <c r="F234" s="3"/>
    </row>
    <row r="235" spans="1:6" ht="16.95" customHeight="1" x14ac:dyDescent="0.25">
      <c r="A235" s="113"/>
      <c r="B235" s="120"/>
      <c r="C235" s="113"/>
      <c r="D235" s="9" t="s">
        <v>16</v>
      </c>
      <c r="E235" s="91">
        <v>124000</v>
      </c>
      <c r="F235" s="3"/>
    </row>
    <row r="236" spans="1:6" ht="16.95" customHeight="1" x14ac:dyDescent="0.25">
      <c r="A236" s="114"/>
      <c r="B236" s="120"/>
      <c r="C236" s="114"/>
      <c r="D236" s="9" t="s">
        <v>17</v>
      </c>
      <c r="E236" s="91">
        <v>2501151.2400000002</v>
      </c>
      <c r="F236" s="3"/>
    </row>
    <row r="237" spans="1:6" ht="16.95" customHeight="1" x14ac:dyDescent="0.25">
      <c r="A237" s="112">
        <v>68</v>
      </c>
      <c r="B237" s="120" t="s">
        <v>33</v>
      </c>
      <c r="C237" s="112" t="s">
        <v>41</v>
      </c>
      <c r="D237" s="9" t="s">
        <v>408</v>
      </c>
      <c r="E237" s="91">
        <v>2377151.2400000002</v>
      </c>
      <c r="F237" s="3"/>
    </row>
    <row r="238" spans="1:6" ht="16.95" customHeight="1" x14ac:dyDescent="0.25">
      <c r="A238" s="113"/>
      <c r="B238" s="120"/>
      <c r="C238" s="113"/>
      <c r="D238" s="9" t="s">
        <v>16</v>
      </c>
      <c r="E238" s="91">
        <v>124000</v>
      </c>
      <c r="F238" s="3"/>
    </row>
    <row r="239" spans="1:6" ht="16.95" customHeight="1" x14ac:dyDescent="0.25">
      <c r="A239" s="114"/>
      <c r="B239" s="120"/>
      <c r="C239" s="114"/>
      <c r="D239" s="9" t="s">
        <v>17</v>
      </c>
      <c r="E239" s="91">
        <v>2501151.2400000002</v>
      </c>
      <c r="F239" s="3"/>
    </row>
    <row r="240" spans="1:6" ht="16.95" customHeight="1" x14ac:dyDescent="0.25">
      <c r="A240" s="112">
        <v>69</v>
      </c>
      <c r="B240" s="120" t="s">
        <v>33</v>
      </c>
      <c r="C240" s="112">
        <v>13</v>
      </c>
      <c r="D240" s="9" t="s">
        <v>408</v>
      </c>
      <c r="E240" s="91">
        <v>2377151.2400000002</v>
      </c>
      <c r="F240" s="3"/>
    </row>
    <row r="241" spans="1:6" ht="16.95" customHeight="1" x14ac:dyDescent="0.25">
      <c r="A241" s="113"/>
      <c r="B241" s="120"/>
      <c r="C241" s="113"/>
      <c r="D241" s="9" t="s">
        <v>16</v>
      </c>
      <c r="E241" s="91">
        <v>124000</v>
      </c>
      <c r="F241" s="3"/>
    </row>
    <row r="242" spans="1:6" ht="16.95" customHeight="1" x14ac:dyDescent="0.25">
      <c r="A242" s="114"/>
      <c r="B242" s="120"/>
      <c r="C242" s="114"/>
      <c r="D242" s="9" t="s">
        <v>17</v>
      </c>
      <c r="E242" s="91">
        <v>2501151.2400000002</v>
      </c>
      <c r="F242" s="3"/>
    </row>
    <row r="243" spans="1:6" ht="16.95" customHeight="1" x14ac:dyDescent="0.25">
      <c r="A243" s="112">
        <v>70</v>
      </c>
      <c r="B243" s="120" t="s">
        <v>33</v>
      </c>
      <c r="C243" s="112" t="s">
        <v>432</v>
      </c>
      <c r="D243" s="9" t="s">
        <v>408</v>
      </c>
      <c r="E243" s="91">
        <v>2377151.2400000002</v>
      </c>
      <c r="F243" s="3"/>
    </row>
    <row r="244" spans="1:6" ht="16.95" customHeight="1" x14ac:dyDescent="0.25">
      <c r="A244" s="113"/>
      <c r="B244" s="120"/>
      <c r="C244" s="113"/>
      <c r="D244" s="9" t="s">
        <v>16</v>
      </c>
      <c r="E244" s="91">
        <v>124000</v>
      </c>
      <c r="F244" s="3"/>
    </row>
    <row r="245" spans="1:6" ht="16.95" customHeight="1" x14ac:dyDescent="0.25">
      <c r="A245" s="114"/>
      <c r="B245" s="120"/>
      <c r="C245" s="114"/>
      <c r="D245" s="9" t="s">
        <v>17</v>
      </c>
      <c r="E245" s="91">
        <v>2501151.2400000002</v>
      </c>
      <c r="F245" s="3"/>
    </row>
    <row r="246" spans="1:6" ht="16.95" customHeight="1" x14ac:dyDescent="0.25">
      <c r="A246" s="112">
        <v>71</v>
      </c>
      <c r="B246" s="120" t="s">
        <v>33</v>
      </c>
      <c r="C246" s="112" t="s">
        <v>433</v>
      </c>
      <c r="D246" s="9" t="s">
        <v>408</v>
      </c>
      <c r="E246" s="91">
        <v>2377151.2400000002</v>
      </c>
      <c r="F246" s="3"/>
    </row>
    <row r="247" spans="1:6" ht="16.95" customHeight="1" x14ac:dyDescent="0.25">
      <c r="A247" s="113"/>
      <c r="B247" s="120"/>
      <c r="C247" s="113"/>
      <c r="D247" s="9" t="s">
        <v>16</v>
      </c>
      <c r="E247" s="91">
        <v>124000</v>
      </c>
      <c r="F247" s="3"/>
    </row>
    <row r="248" spans="1:6" ht="16.95" customHeight="1" x14ac:dyDescent="0.25">
      <c r="A248" s="114"/>
      <c r="B248" s="120"/>
      <c r="C248" s="114"/>
      <c r="D248" s="9" t="s">
        <v>17</v>
      </c>
      <c r="E248" s="91">
        <v>2501151.2400000002</v>
      </c>
      <c r="F248" s="3"/>
    </row>
    <row r="249" spans="1:6" ht="16.95" customHeight="1" x14ac:dyDescent="0.25">
      <c r="A249" s="112">
        <v>72</v>
      </c>
      <c r="B249" s="120" t="s">
        <v>33</v>
      </c>
      <c r="C249" s="112" t="s">
        <v>434</v>
      </c>
      <c r="D249" s="9" t="s">
        <v>408</v>
      </c>
      <c r="E249" s="91">
        <v>2377151.2400000002</v>
      </c>
      <c r="F249" s="3"/>
    </row>
    <row r="250" spans="1:6" ht="16.95" customHeight="1" x14ac:dyDescent="0.25">
      <c r="A250" s="113"/>
      <c r="B250" s="120"/>
      <c r="C250" s="113"/>
      <c r="D250" s="9" t="s">
        <v>16</v>
      </c>
      <c r="E250" s="91">
        <v>124000</v>
      </c>
      <c r="F250" s="3"/>
    </row>
    <row r="251" spans="1:6" ht="16.95" customHeight="1" x14ac:dyDescent="0.25">
      <c r="A251" s="114"/>
      <c r="B251" s="120"/>
      <c r="C251" s="114"/>
      <c r="D251" s="9" t="s">
        <v>17</v>
      </c>
      <c r="E251" s="91">
        <v>2501151.2400000002</v>
      </c>
      <c r="F251" s="3"/>
    </row>
    <row r="252" spans="1:6" ht="16.95" customHeight="1" x14ac:dyDescent="0.25">
      <c r="A252" s="112">
        <v>73</v>
      </c>
      <c r="B252" s="115" t="s">
        <v>33</v>
      </c>
      <c r="C252" s="112">
        <v>19</v>
      </c>
      <c r="D252" s="9" t="s">
        <v>408</v>
      </c>
      <c r="E252" s="91">
        <v>2377151.2400000002</v>
      </c>
      <c r="F252" s="3"/>
    </row>
    <row r="253" spans="1:6" ht="16.95" customHeight="1" x14ac:dyDescent="0.25">
      <c r="A253" s="113"/>
      <c r="B253" s="116"/>
      <c r="C253" s="113"/>
      <c r="D253" s="9" t="s">
        <v>16</v>
      </c>
      <c r="E253" s="91">
        <v>124000</v>
      </c>
      <c r="F253" s="3"/>
    </row>
    <row r="254" spans="1:6" ht="16.95" customHeight="1" x14ac:dyDescent="0.25">
      <c r="A254" s="114"/>
      <c r="B254" s="117"/>
      <c r="C254" s="114"/>
      <c r="D254" s="9" t="s">
        <v>17</v>
      </c>
      <c r="E254" s="91">
        <v>2501151.2400000002</v>
      </c>
      <c r="F254" s="3"/>
    </row>
    <row r="255" spans="1:6" ht="16.95" customHeight="1" x14ac:dyDescent="0.25">
      <c r="A255" s="112">
        <v>74</v>
      </c>
      <c r="B255" s="120" t="s">
        <v>33</v>
      </c>
      <c r="C255" s="112">
        <v>72</v>
      </c>
      <c r="D255" s="9" t="s">
        <v>408</v>
      </c>
      <c r="E255" s="91">
        <v>2377151.2400000002</v>
      </c>
      <c r="F255" s="3"/>
    </row>
    <row r="256" spans="1:6" ht="16.95" customHeight="1" x14ac:dyDescent="0.25">
      <c r="A256" s="113"/>
      <c r="B256" s="120"/>
      <c r="C256" s="113"/>
      <c r="D256" s="9" t="s">
        <v>16</v>
      </c>
      <c r="E256" s="91">
        <v>124000</v>
      </c>
      <c r="F256" s="3"/>
    </row>
    <row r="257" spans="1:6" ht="16.95" customHeight="1" x14ac:dyDescent="0.25">
      <c r="A257" s="114"/>
      <c r="B257" s="120"/>
      <c r="C257" s="114"/>
      <c r="D257" s="9" t="s">
        <v>17</v>
      </c>
      <c r="E257" s="91">
        <v>2501151.2400000002</v>
      </c>
      <c r="F257" s="3"/>
    </row>
    <row r="258" spans="1:6" ht="16.95" customHeight="1" x14ac:dyDescent="0.25">
      <c r="A258" s="8">
        <v>1</v>
      </c>
      <c r="B258" s="8">
        <v>2</v>
      </c>
      <c r="C258" s="8">
        <v>3</v>
      </c>
      <c r="D258" s="8">
        <v>4</v>
      </c>
      <c r="E258" s="100">
        <v>5</v>
      </c>
      <c r="F258" s="3"/>
    </row>
    <row r="259" spans="1:6" ht="16.95" customHeight="1" x14ac:dyDescent="0.25">
      <c r="A259" s="112">
        <v>75</v>
      </c>
      <c r="B259" s="120" t="s">
        <v>33</v>
      </c>
      <c r="C259" s="112" t="s">
        <v>435</v>
      </c>
      <c r="D259" s="9" t="s">
        <v>408</v>
      </c>
      <c r="E259" s="91">
        <v>4754302.4800000004</v>
      </c>
      <c r="F259" s="3"/>
    </row>
    <row r="260" spans="1:6" ht="16.95" customHeight="1" x14ac:dyDescent="0.25">
      <c r="A260" s="113"/>
      <c r="B260" s="120"/>
      <c r="C260" s="113"/>
      <c r="D260" s="9" t="s">
        <v>16</v>
      </c>
      <c r="E260" s="91">
        <v>248000</v>
      </c>
      <c r="F260" s="3"/>
    </row>
    <row r="261" spans="1:6" ht="16.95" customHeight="1" x14ac:dyDescent="0.25">
      <c r="A261" s="114"/>
      <c r="B261" s="120"/>
      <c r="C261" s="114"/>
      <c r="D261" s="9" t="s">
        <v>17</v>
      </c>
      <c r="E261" s="91">
        <v>5002302.4800000004</v>
      </c>
      <c r="F261" s="3"/>
    </row>
    <row r="262" spans="1:6" ht="16.95" customHeight="1" x14ac:dyDescent="0.25">
      <c r="A262" s="112">
        <v>76</v>
      </c>
      <c r="B262" s="120" t="s">
        <v>33</v>
      </c>
      <c r="C262" s="119" t="s">
        <v>436</v>
      </c>
      <c r="D262" s="9" t="s">
        <v>408</v>
      </c>
      <c r="E262" s="94">
        <v>7131453.7199999997</v>
      </c>
      <c r="F262" s="3"/>
    </row>
    <row r="263" spans="1:6" ht="16.95" customHeight="1" x14ac:dyDescent="0.25">
      <c r="A263" s="113"/>
      <c r="B263" s="120"/>
      <c r="C263" s="119"/>
      <c r="D263" s="9" t="s">
        <v>16</v>
      </c>
      <c r="E263" s="94">
        <v>372000</v>
      </c>
      <c r="F263" s="3"/>
    </row>
    <row r="264" spans="1:6" ht="16.95" customHeight="1" x14ac:dyDescent="0.25">
      <c r="A264" s="114"/>
      <c r="B264" s="120"/>
      <c r="C264" s="119"/>
      <c r="D264" s="9" t="s">
        <v>17</v>
      </c>
      <c r="E264" s="94">
        <v>7503453.7199999997</v>
      </c>
      <c r="F264" s="3"/>
    </row>
    <row r="265" spans="1:6" ht="16.95" customHeight="1" x14ac:dyDescent="0.25">
      <c r="A265" s="112">
        <v>77</v>
      </c>
      <c r="B265" s="120" t="s">
        <v>33</v>
      </c>
      <c r="C265" s="119" t="s">
        <v>34</v>
      </c>
      <c r="D265" s="10" t="s">
        <v>15</v>
      </c>
      <c r="E265" s="94">
        <v>20897700.289999999</v>
      </c>
      <c r="F265" s="3"/>
    </row>
    <row r="266" spans="1:6" ht="16.95" customHeight="1" x14ac:dyDescent="0.25">
      <c r="A266" s="113"/>
      <c r="B266" s="120"/>
      <c r="C266" s="119"/>
      <c r="D266" s="10" t="s">
        <v>25</v>
      </c>
      <c r="E266" s="94">
        <v>741812.5</v>
      </c>
      <c r="F266" s="3"/>
    </row>
    <row r="267" spans="1:6" ht="16.95" customHeight="1" x14ac:dyDescent="0.25">
      <c r="A267" s="114"/>
      <c r="B267" s="120"/>
      <c r="C267" s="119"/>
      <c r="D267" s="10" t="s">
        <v>17</v>
      </c>
      <c r="E267" s="94">
        <v>21639512.789999999</v>
      </c>
      <c r="F267" s="3"/>
    </row>
    <row r="268" spans="1:6" ht="16.95" customHeight="1" x14ac:dyDescent="0.25">
      <c r="A268" s="112">
        <v>78</v>
      </c>
      <c r="B268" s="115" t="s">
        <v>33</v>
      </c>
      <c r="C268" s="112" t="s">
        <v>35</v>
      </c>
      <c r="D268" s="10" t="s">
        <v>15</v>
      </c>
      <c r="E268" s="94">
        <v>9632734.5399999991</v>
      </c>
      <c r="F268" s="3"/>
    </row>
    <row r="269" spans="1:6" ht="16.95" customHeight="1" x14ac:dyDescent="0.25">
      <c r="A269" s="113"/>
      <c r="B269" s="116"/>
      <c r="C269" s="113"/>
      <c r="D269" s="10" t="s">
        <v>25</v>
      </c>
      <c r="E269" s="94">
        <v>670285.1</v>
      </c>
      <c r="F269" s="3"/>
    </row>
    <row r="270" spans="1:6" ht="16.95" customHeight="1" x14ac:dyDescent="0.25">
      <c r="A270" s="114"/>
      <c r="B270" s="117"/>
      <c r="C270" s="114"/>
      <c r="D270" s="10" t="s">
        <v>17</v>
      </c>
      <c r="E270" s="94">
        <v>10303019.640000001</v>
      </c>
      <c r="F270" s="3"/>
    </row>
    <row r="271" spans="1:6" ht="16.95" customHeight="1" x14ac:dyDescent="0.25">
      <c r="A271" s="112">
        <v>79</v>
      </c>
      <c r="B271" s="115" t="s">
        <v>437</v>
      </c>
      <c r="C271" s="112">
        <v>1</v>
      </c>
      <c r="D271" s="9" t="s">
        <v>403</v>
      </c>
      <c r="E271" s="94">
        <v>1851415.78</v>
      </c>
      <c r="F271" s="3"/>
    </row>
    <row r="272" spans="1:6" ht="16.95" customHeight="1" x14ac:dyDescent="0.25">
      <c r="A272" s="113"/>
      <c r="B272" s="116"/>
      <c r="C272" s="113"/>
      <c r="D272" s="9" t="s">
        <v>16</v>
      </c>
      <c r="E272" s="94">
        <v>75945.039999999994</v>
      </c>
      <c r="F272" s="3"/>
    </row>
    <row r="273" spans="1:6" ht="16.95" customHeight="1" x14ac:dyDescent="0.25">
      <c r="A273" s="114"/>
      <c r="B273" s="117"/>
      <c r="C273" s="114"/>
      <c r="D273" s="9" t="s">
        <v>17</v>
      </c>
      <c r="E273" s="94">
        <v>1927360.82</v>
      </c>
      <c r="F273" s="3"/>
    </row>
    <row r="274" spans="1:6" ht="16.95" customHeight="1" x14ac:dyDescent="0.25">
      <c r="A274" s="112">
        <v>80</v>
      </c>
      <c r="B274" s="115" t="s">
        <v>437</v>
      </c>
      <c r="C274" s="112">
        <v>7</v>
      </c>
      <c r="D274" s="9" t="s">
        <v>403</v>
      </c>
      <c r="E274" s="94">
        <v>3702831.57</v>
      </c>
      <c r="F274" s="3"/>
    </row>
    <row r="275" spans="1:6" ht="16.95" customHeight="1" x14ac:dyDescent="0.25">
      <c r="A275" s="113"/>
      <c r="B275" s="116"/>
      <c r="C275" s="113"/>
      <c r="D275" s="9" t="s">
        <v>16</v>
      </c>
      <c r="E275" s="94">
        <v>151890.07999999999</v>
      </c>
      <c r="F275" s="3"/>
    </row>
    <row r="276" spans="1:6" ht="16.95" customHeight="1" x14ac:dyDescent="0.25">
      <c r="A276" s="114"/>
      <c r="B276" s="117"/>
      <c r="C276" s="114"/>
      <c r="D276" s="9" t="s">
        <v>17</v>
      </c>
      <c r="E276" s="94">
        <v>3854721.65</v>
      </c>
      <c r="F276" s="3"/>
    </row>
    <row r="277" spans="1:6" ht="16.95" customHeight="1" x14ac:dyDescent="0.25">
      <c r="A277" s="112">
        <v>81</v>
      </c>
      <c r="B277" s="115" t="s">
        <v>437</v>
      </c>
      <c r="C277" s="112">
        <v>11</v>
      </c>
      <c r="D277" s="9" t="s">
        <v>403</v>
      </c>
      <c r="E277" s="91">
        <v>7405663.1399999997</v>
      </c>
      <c r="F277" s="3"/>
    </row>
    <row r="278" spans="1:6" ht="16.95" customHeight="1" x14ac:dyDescent="0.25">
      <c r="A278" s="113"/>
      <c r="B278" s="116"/>
      <c r="C278" s="113"/>
      <c r="D278" s="9" t="s">
        <v>16</v>
      </c>
      <c r="E278" s="91">
        <v>303780.15999999997</v>
      </c>
      <c r="F278" s="3"/>
    </row>
    <row r="279" spans="1:6" ht="16.95" customHeight="1" x14ac:dyDescent="0.25">
      <c r="A279" s="114"/>
      <c r="B279" s="117"/>
      <c r="C279" s="114"/>
      <c r="D279" s="9" t="s">
        <v>17</v>
      </c>
      <c r="E279" s="91">
        <v>7709443.2999999998</v>
      </c>
      <c r="F279" s="3"/>
    </row>
    <row r="280" spans="1:6" ht="16.95" customHeight="1" x14ac:dyDescent="0.25">
      <c r="A280" s="112">
        <v>82</v>
      </c>
      <c r="B280" s="115" t="s">
        <v>437</v>
      </c>
      <c r="C280" s="112">
        <v>19</v>
      </c>
      <c r="D280" s="9" t="s">
        <v>403</v>
      </c>
      <c r="E280" s="94">
        <v>1851415.78</v>
      </c>
      <c r="F280" s="3"/>
    </row>
    <row r="281" spans="1:6" ht="16.95" customHeight="1" x14ac:dyDescent="0.25">
      <c r="A281" s="113"/>
      <c r="B281" s="116"/>
      <c r="C281" s="113"/>
      <c r="D281" s="9" t="s">
        <v>16</v>
      </c>
      <c r="E281" s="94">
        <v>75945.039999999994</v>
      </c>
      <c r="F281" s="3"/>
    </row>
    <row r="282" spans="1:6" ht="16.95" customHeight="1" x14ac:dyDescent="0.25">
      <c r="A282" s="114"/>
      <c r="B282" s="117"/>
      <c r="C282" s="114"/>
      <c r="D282" s="9" t="s">
        <v>17</v>
      </c>
      <c r="E282" s="94">
        <v>1927360.82</v>
      </c>
      <c r="F282" s="3"/>
    </row>
    <row r="283" spans="1:6" ht="16.95" customHeight="1" x14ac:dyDescent="0.25">
      <c r="A283" s="112">
        <v>83</v>
      </c>
      <c r="B283" s="115" t="s">
        <v>437</v>
      </c>
      <c r="C283" s="112">
        <v>21</v>
      </c>
      <c r="D283" s="9" t="s">
        <v>403</v>
      </c>
      <c r="E283" s="94">
        <v>1851415.78</v>
      </c>
      <c r="F283" s="3"/>
    </row>
    <row r="284" spans="1:6" ht="16.95" customHeight="1" x14ac:dyDescent="0.25">
      <c r="A284" s="113"/>
      <c r="B284" s="116"/>
      <c r="C284" s="113"/>
      <c r="D284" s="9" t="s">
        <v>16</v>
      </c>
      <c r="E284" s="94">
        <v>75945.039999999994</v>
      </c>
      <c r="F284" s="3"/>
    </row>
    <row r="285" spans="1:6" ht="16.95" customHeight="1" x14ac:dyDescent="0.25">
      <c r="A285" s="114"/>
      <c r="B285" s="117"/>
      <c r="C285" s="114"/>
      <c r="D285" s="9" t="s">
        <v>17</v>
      </c>
      <c r="E285" s="94">
        <v>1927360.82</v>
      </c>
      <c r="F285" s="3"/>
    </row>
    <row r="286" spans="1:6" ht="16.95" customHeight="1" x14ac:dyDescent="0.25">
      <c r="A286" s="8">
        <v>84</v>
      </c>
      <c r="B286" s="98" t="s">
        <v>437</v>
      </c>
      <c r="C286" s="8">
        <v>22</v>
      </c>
      <c r="D286" s="9" t="s">
        <v>403</v>
      </c>
      <c r="E286" s="94">
        <v>3702831.57</v>
      </c>
      <c r="F286" s="3"/>
    </row>
    <row r="287" spans="1:6" ht="16.95" customHeight="1" x14ac:dyDescent="0.25">
      <c r="A287" s="8">
        <v>1</v>
      </c>
      <c r="B287" s="8">
        <v>2</v>
      </c>
      <c r="C287" s="8">
        <v>3</v>
      </c>
      <c r="D287" s="8">
        <v>4</v>
      </c>
      <c r="E287" s="100">
        <v>5</v>
      </c>
      <c r="F287" s="3"/>
    </row>
    <row r="288" spans="1:6" ht="16.95" customHeight="1" x14ac:dyDescent="0.25">
      <c r="A288" s="113"/>
      <c r="B288" s="113"/>
      <c r="C288" s="113"/>
      <c r="D288" s="9" t="s">
        <v>16</v>
      </c>
      <c r="E288" s="94">
        <v>151890.07999999999</v>
      </c>
      <c r="F288" s="3"/>
    </row>
    <row r="289" spans="1:6" ht="16.95" customHeight="1" x14ac:dyDescent="0.25">
      <c r="A289" s="114"/>
      <c r="B289" s="114"/>
      <c r="C289" s="114"/>
      <c r="D289" s="9" t="s">
        <v>17</v>
      </c>
      <c r="E289" s="94">
        <v>3854721.65</v>
      </c>
      <c r="F289" s="3"/>
    </row>
    <row r="290" spans="1:6" ht="16.95" customHeight="1" x14ac:dyDescent="0.25">
      <c r="A290" s="112">
        <v>85</v>
      </c>
      <c r="B290" s="115" t="s">
        <v>437</v>
      </c>
      <c r="C290" s="112">
        <v>23</v>
      </c>
      <c r="D290" s="9" t="s">
        <v>403</v>
      </c>
      <c r="E290" s="94">
        <v>1851415.78</v>
      </c>
      <c r="F290" s="3"/>
    </row>
    <row r="291" spans="1:6" ht="16.95" customHeight="1" x14ac:dyDescent="0.25">
      <c r="A291" s="113"/>
      <c r="B291" s="116"/>
      <c r="C291" s="113"/>
      <c r="D291" s="9" t="s">
        <v>16</v>
      </c>
      <c r="E291" s="94">
        <v>75945.039999999994</v>
      </c>
      <c r="F291" s="3"/>
    </row>
    <row r="292" spans="1:6" ht="16.95" customHeight="1" x14ac:dyDescent="0.25">
      <c r="A292" s="114"/>
      <c r="B292" s="117"/>
      <c r="C292" s="114"/>
      <c r="D292" s="9" t="s">
        <v>17</v>
      </c>
      <c r="E292" s="94">
        <v>1927360.82</v>
      </c>
      <c r="F292" s="3"/>
    </row>
    <row r="293" spans="1:6" ht="16.95" customHeight="1" x14ac:dyDescent="0.25">
      <c r="A293" s="112">
        <v>86</v>
      </c>
      <c r="B293" s="115" t="s">
        <v>437</v>
      </c>
      <c r="C293" s="112">
        <v>24</v>
      </c>
      <c r="D293" s="9" t="s">
        <v>403</v>
      </c>
      <c r="E293" s="94">
        <v>1851415.78</v>
      </c>
      <c r="F293" s="3"/>
    </row>
    <row r="294" spans="1:6" ht="16.95" customHeight="1" x14ac:dyDescent="0.25">
      <c r="A294" s="113"/>
      <c r="B294" s="116"/>
      <c r="C294" s="113"/>
      <c r="D294" s="9" t="s">
        <v>16</v>
      </c>
      <c r="E294" s="94">
        <v>75945.039999999994</v>
      </c>
      <c r="F294" s="3"/>
    </row>
    <row r="295" spans="1:6" ht="16.95" customHeight="1" x14ac:dyDescent="0.25">
      <c r="A295" s="114"/>
      <c r="B295" s="117"/>
      <c r="C295" s="114"/>
      <c r="D295" s="9" t="s">
        <v>17</v>
      </c>
      <c r="E295" s="94">
        <v>1927360.82</v>
      </c>
      <c r="F295" s="3"/>
    </row>
    <row r="296" spans="1:6" ht="16.95" customHeight="1" x14ac:dyDescent="0.25">
      <c r="A296" s="112">
        <v>87</v>
      </c>
      <c r="B296" s="115" t="s">
        <v>437</v>
      </c>
      <c r="C296" s="112">
        <v>25</v>
      </c>
      <c r="D296" s="9" t="s">
        <v>403</v>
      </c>
      <c r="E296" s="94">
        <v>3702831.57</v>
      </c>
      <c r="F296" s="3"/>
    </row>
    <row r="297" spans="1:6" ht="16.95" customHeight="1" x14ac:dyDescent="0.25">
      <c r="A297" s="113"/>
      <c r="B297" s="116"/>
      <c r="C297" s="113"/>
      <c r="D297" s="9" t="s">
        <v>16</v>
      </c>
      <c r="E297" s="94">
        <v>151890.07999999999</v>
      </c>
      <c r="F297" s="3"/>
    </row>
    <row r="298" spans="1:6" ht="16.95" customHeight="1" x14ac:dyDescent="0.25">
      <c r="A298" s="114"/>
      <c r="B298" s="117"/>
      <c r="C298" s="114"/>
      <c r="D298" s="9" t="s">
        <v>17</v>
      </c>
      <c r="E298" s="94">
        <v>3854721.65</v>
      </c>
      <c r="F298" s="3"/>
    </row>
    <row r="299" spans="1:6" ht="16.95" customHeight="1" x14ac:dyDescent="0.25">
      <c r="A299" s="112">
        <v>88</v>
      </c>
      <c r="B299" s="115" t="s">
        <v>437</v>
      </c>
      <c r="C299" s="112">
        <v>26</v>
      </c>
      <c r="D299" s="9" t="s">
        <v>403</v>
      </c>
      <c r="E299" s="91">
        <v>7405663.1399999997</v>
      </c>
      <c r="F299" s="3"/>
    </row>
    <row r="300" spans="1:6" ht="16.95" customHeight="1" x14ac:dyDescent="0.25">
      <c r="A300" s="113"/>
      <c r="B300" s="116"/>
      <c r="C300" s="113"/>
      <c r="D300" s="9" t="s">
        <v>16</v>
      </c>
      <c r="E300" s="91">
        <v>303780.15999999997</v>
      </c>
      <c r="F300" s="3"/>
    </row>
    <row r="301" spans="1:6" ht="16.95" customHeight="1" x14ac:dyDescent="0.25">
      <c r="A301" s="114"/>
      <c r="B301" s="117"/>
      <c r="C301" s="114"/>
      <c r="D301" s="9" t="s">
        <v>17</v>
      </c>
      <c r="E301" s="91">
        <v>7709443.2999999998</v>
      </c>
      <c r="F301" s="3"/>
    </row>
    <row r="302" spans="1:6" ht="16.95" customHeight="1" x14ac:dyDescent="0.25">
      <c r="A302" s="112">
        <v>89</v>
      </c>
      <c r="B302" s="115" t="s">
        <v>437</v>
      </c>
      <c r="C302" s="112">
        <v>28</v>
      </c>
      <c r="D302" s="9" t="s">
        <v>403</v>
      </c>
      <c r="E302" s="94">
        <v>1851415.78</v>
      </c>
      <c r="F302" s="3"/>
    </row>
    <row r="303" spans="1:6" ht="16.95" customHeight="1" x14ac:dyDescent="0.25">
      <c r="A303" s="113"/>
      <c r="B303" s="116"/>
      <c r="C303" s="113"/>
      <c r="D303" s="9" t="s">
        <v>16</v>
      </c>
      <c r="E303" s="94">
        <v>75945.039999999994</v>
      </c>
      <c r="F303" s="3"/>
    </row>
    <row r="304" spans="1:6" ht="16.95" customHeight="1" x14ac:dyDescent="0.25">
      <c r="A304" s="114"/>
      <c r="B304" s="117"/>
      <c r="C304" s="114"/>
      <c r="D304" s="9" t="s">
        <v>17</v>
      </c>
      <c r="E304" s="94">
        <v>1927360.82</v>
      </c>
      <c r="F304" s="3"/>
    </row>
    <row r="305" spans="1:6" ht="16.95" customHeight="1" x14ac:dyDescent="0.25">
      <c r="A305" s="112">
        <v>90</v>
      </c>
      <c r="B305" s="115" t="s">
        <v>437</v>
      </c>
      <c r="C305" s="112">
        <v>33</v>
      </c>
      <c r="D305" s="9" t="s">
        <v>403</v>
      </c>
      <c r="E305" s="91">
        <v>7405663.1399999997</v>
      </c>
      <c r="F305" s="3"/>
    </row>
    <row r="306" spans="1:6" ht="16.95" customHeight="1" x14ac:dyDescent="0.25">
      <c r="A306" s="113"/>
      <c r="B306" s="116"/>
      <c r="C306" s="113"/>
      <c r="D306" s="9" t="s">
        <v>16</v>
      </c>
      <c r="E306" s="91">
        <v>303780.15999999997</v>
      </c>
      <c r="F306" s="3"/>
    </row>
    <row r="307" spans="1:6" ht="16.95" customHeight="1" x14ac:dyDescent="0.25">
      <c r="A307" s="114"/>
      <c r="B307" s="117"/>
      <c r="C307" s="114"/>
      <c r="D307" s="9" t="s">
        <v>17</v>
      </c>
      <c r="E307" s="91">
        <v>7709443.2999999998</v>
      </c>
      <c r="F307" s="3"/>
    </row>
    <row r="308" spans="1:6" ht="16.95" customHeight="1" x14ac:dyDescent="0.25">
      <c r="A308" s="112">
        <v>91</v>
      </c>
      <c r="B308" s="115" t="s">
        <v>437</v>
      </c>
      <c r="C308" s="112">
        <v>34</v>
      </c>
      <c r="D308" s="9" t="s">
        <v>403</v>
      </c>
      <c r="E308" s="94">
        <v>1851415.78</v>
      </c>
      <c r="F308" s="3"/>
    </row>
    <row r="309" spans="1:6" ht="16.95" customHeight="1" x14ac:dyDescent="0.25">
      <c r="A309" s="113"/>
      <c r="B309" s="116"/>
      <c r="C309" s="113"/>
      <c r="D309" s="9" t="s">
        <v>16</v>
      </c>
      <c r="E309" s="94">
        <v>75945.039999999994</v>
      </c>
      <c r="F309" s="3"/>
    </row>
    <row r="310" spans="1:6" ht="16.95" customHeight="1" x14ac:dyDescent="0.25">
      <c r="A310" s="114"/>
      <c r="B310" s="117"/>
      <c r="C310" s="114"/>
      <c r="D310" s="9" t="s">
        <v>17</v>
      </c>
      <c r="E310" s="94">
        <v>1927360.82</v>
      </c>
      <c r="F310" s="3"/>
    </row>
    <row r="311" spans="1:6" ht="16.95" customHeight="1" x14ac:dyDescent="0.25">
      <c r="A311" s="112">
        <v>92</v>
      </c>
      <c r="B311" s="115" t="s">
        <v>437</v>
      </c>
      <c r="C311" s="112">
        <v>36</v>
      </c>
      <c r="D311" s="9" t="s">
        <v>403</v>
      </c>
      <c r="E311" s="94">
        <v>3702831.57</v>
      </c>
      <c r="F311" s="3"/>
    </row>
    <row r="312" spans="1:6" ht="16.95" customHeight="1" x14ac:dyDescent="0.25">
      <c r="A312" s="113"/>
      <c r="B312" s="116"/>
      <c r="C312" s="113"/>
      <c r="D312" s="9" t="s">
        <v>16</v>
      </c>
      <c r="E312" s="94">
        <v>151890.07999999999</v>
      </c>
      <c r="F312" s="3"/>
    </row>
    <row r="313" spans="1:6" ht="16.95" customHeight="1" x14ac:dyDescent="0.25">
      <c r="A313" s="114"/>
      <c r="B313" s="117"/>
      <c r="C313" s="114"/>
      <c r="D313" s="9" t="s">
        <v>17</v>
      </c>
      <c r="E313" s="94">
        <v>3854721.65</v>
      </c>
      <c r="F313" s="3"/>
    </row>
    <row r="314" spans="1:6" ht="16.95" customHeight="1" x14ac:dyDescent="0.25">
      <c r="A314" s="119">
        <v>93</v>
      </c>
      <c r="B314" s="120" t="s">
        <v>438</v>
      </c>
      <c r="C314" s="119">
        <v>1</v>
      </c>
      <c r="D314" s="9" t="s">
        <v>408</v>
      </c>
      <c r="E314" s="91">
        <v>2377151.2400000002</v>
      </c>
      <c r="F314" s="3"/>
    </row>
    <row r="315" spans="1:6" ht="16.95" customHeight="1" x14ac:dyDescent="0.25">
      <c r="A315" s="119"/>
      <c r="B315" s="120"/>
      <c r="C315" s="119"/>
      <c r="D315" s="9" t="s">
        <v>16</v>
      </c>
      <c r="E315" s="91">
        <v>124000</v>
      </c>
      <c r="F315" s="3"/>
    </row>
    <row r="316" spans="1:6" ht="16.95" customHeight="1" x14ac:dyDescent="0.25">
      <c r="A316" s="8">
        <v>1</v>
      </c>
      <c r="B316" s="8">
        <v>2</v>
      </c>
      <c r="C316" s="8">
        <v>3</v>
      </c>
      <c r="D316" s="8">
        <v>4</v>
      </c>
      <c r="E316" s="100">
        <v>5</v>
      </c>
      <c r="F316" s="3"/>
    </row>
    <row r="317" spans="1:6" ht="16.95" customHeight="1" x14ac:dyDescent="0.25">
      <c r="A317" s="95"/>
      <c r="B317" s="95"/>
      <c r="C317" s="95"/>
      <c r="D317" s="9" t="s">
        <v>17</v>
      </c>
      <c r="E317" s="91">
        <v>2501151.2400000002</v>
      </c>
      <c r="F317" s="3"/>
    </row>
    <row r="318" spans="1:6" ht="16.95" customHeight="1" x14ac:dyDescent="0.25">
      <c r="A318" s="112">
        <v>94</v>
      </c>
      <c r="B318" s="120" t="s">
        <v>438</v>
      </c>
      <c r="C318" s="112">
        <v>8</v>
      </c>
      <c r="D318" s="9" t="s">
        <v>408</v>
      </c>
      <c r="E318" s="91">
        <v>2377151.2400000002</v>
      </c>
      <c r="F318" s="3"/>
    </row>
    <row r="319" spans="1:6" ht="16.95" customHeight="1" x14ac:dyDescent="0.25">
      <c r="A319" s="113"/>
      <c r="B319" s="120"/>
      <c r="C319" s="113"/>
      <c r="D319" s="9" t="s">
        <v>16</v>
      </c>
      <c r="E319" s="91">
        <v>124000</v>
      </c>
      <c r="F319" s="3"/>
    </row>
    <row r="320" spans="1:6" ht="16.95" customHeight="1" x14ac:dyDescent="0.25">
      <c r="A320" s="114"/>
      <c r="B320" s="120"/>
      <c r="C320" s="114"/>
      <c r="D320" s="9" t="s">
        <v>17</v>
      </c>
      <c r="E320" s="91">
        <v>2501151.2400000002</v>
      </c>
      <c r="F320" s="3"/>
    </row>
    <row r="321" spans="1:6" ht="16.95" customHeight="1" x14ac:dyDescent="0.25">
      <c r="A321" s="112">
        <v>95</v>
      </c>
      <c r="B321" s="120" t="s">
        <v>438</v>
      </c>
      <c r="C321" s="112">
        <v>10</v>
      </c>
      <c r="D321" s="9" t="s">
        <v>408</v>
      </c>
      <c r="E321" s="91">
        <v>2377151.2400000002</v>
      </c>
      <c r="F321" s="3"/>
    </row>
    <row r="322" spans="1:6" ht="16.95" customHeight="1" x14ac:dyDescent="0.25">
      <c r="A322" s="113"/>
      <c r="B322" s="120"/>
      <c r="C322" s="113"/>
      <c r="D322" s="9" t="s">
        <v>16</v>
      </c>
      <c r="E322" s="91">
        <v>124000</v>
      </c>
      <c r="F322" s="3"/>
    </row>
    <row r="323" spans="1:6" ht="16.95" customHeight="1" x14ac:dyDescent="0.25">
      <c r="A323" s="114"/>
      <c r="B323" s="120"/>
      <c r="C323" s="114"/>
      <c r="D323" s="9" t="s">
        <v>17</v>
      </c>
      <c r="E323" s="91">
        <v>2501151.2400000002</v>
      </c>
      <c r="F323" s="3"/>
    </row>
    <row r="324" spans="1:6" ht="16.95" customHeight="1" x14ac:dyDescent="0.25">
      <c r="A324" s="119">
        <v>96</v>
      </c>
      <c r="B324" s="120" t="s">
        <v>36</v>
      </c>
      <c r="C324" s="119">
        <v>23</v>
      </c>
      <c r="D324" s="10" t="s">
        <v>20</v>
      </c>
      <c r="E324" s="94">
        <v>19917322.890000001</v>
      </c>
      <c r="F324" s="3"/>
    </row>
    <row r="325" spans="1:6" ht="16.95" customHeight="1" x14ac:dyDescent="0.25">
      <c r="A325" s="119"/>
      <c r="B325" s="120"/>
      <c r="C325" s="119"/>
      <c r="D325" s="10" t="s">
        <v>21</v>
      </c>
      <c r="E325" s="94">
        <v>3866136.66</v>
      </c>
      <c r="F325" s="3"/>
    </row>
    <row r="326" spans="1:6" ht="16.95" customHeight="1" x14ac:dyDescent="0.25">
      <c r="A326" s="119"/>
      <c r="B326" s="120"/>
      <c r="C326" s="119"/>
      <c r="D326" s="10" t="s">
        <v>22</v>
      </c>
      <c r="E326" s="94">
        <v>3823919.55</v>
      </c>
      <c r="F326" s="3"/>
    </row>
    <row r="327" spans="1:6" ht="16.95" customHeight="1" x14ac:dyDescent="0.25">
      <c r="A327" s="119"/>
      <c r="B327" s="120"/>
      <c r="C327" s="119"/>
      <c r="D327" s="10" t="s">
        <v>32</v>
      </c>
      <c r="E327" s="94">
        <v>1215410.51</v>
      </c>
      <c r="F327" s="3"/>
    </row>
    <row r="328" spans="1:6" ht="16.95" customHeight="1" x14ac:dyDescent="0.25">
      <c r="A328" s="119"/>
      <c r="B328" s="120"/>
      <c r="C328" s="119"/>
      <c r="D328" s="10" t="s">
        <v>23</v>
      </c>
      <c r="E328" s="94">
        <v>3832541.35</v>
      </c>
      <c r="F328" s="3"/>
    </row>
    <row r="329" spans="1:6" ht="16.95" customHeight="1" x14ac:dyDescent="0.25">
      <c r="A329" s="119"/>
      <c r="B329" s="120"/>
      <c r="C329" s="119"/>
      <c r="D329" s="10" t="s">
        <v>25</v>
      </c>
      <c r="E329" s="94">
        <v>1457558.06</v>
      </c>
      <c r="F329" s="3"/>
    </row>
    <row r="330" spans="1:6" ht="16.95" customHeight="1" x14ac:dyDescent="0.25">
      <c r="A330" s="119"/>
      <c r="B330" s="120"/>
      <c r="C330" s="119"/>
      <c r="D330" s="10" t="s">
        <v>17</v>
      </c>
      <c r="E330" s="94">
        <v>34112889.020000003</v>
      </c>
      <c r="F330" s="3"/>
    </row>
    <row r="331" spans="1:6" ht="16.95" customHeight="1" x14ac:dyDescent="0.25">
      <c r="A331" s="125">
        <v>97</v>
      </c>
      <c r="B331" s="129" t="s">
        <v>37</v>
      </c>
      <c r="C331" s="125">
        <v>4</v>
      </c>
      <c r="D331" s="10" t="s">
        <v>38</v>
      </c>
      <c r="E331" s="94">
        <v>1787495.94</v>
      </c>
      <c r="F331" s="3"/>
    </row>
    <row r="332" spans="1:6" ht="16.95" customHeight="1" x14ac:dyDescent="0.25">
      <c r="A332" s="125"/>
      <c r="B332" s="129"/>
      <c r="C332" s="125"/>
      <c r="D332" s="10" t="s">
        <v>25</v>
      </c>
      <c r="E332" s="94">
        <v>486639.82</v>
      </c>
      <c r="F332" s="3"/>
    </row>
    <row r="333" spans="1:6" ht="16.95" customHeight="1" x14ac:dyDescent="0.25">
      <c r="A333" s="125"/>
      <c r="B333" s="129"/>
      <c r="C333" s="125"/>
      <c r="D333" s="10" t="s">
        <v>17</v>
      </c>
      <c r="E333" s="94">
        <v>2274135.7599999998</v>
      </c>
      <c r="F333" s="3"/>
    </row>
    <row r="334" spans="1:6" ht="16.95" customHeight="1" x14ac:dyDescent="0.25">
      <c r="A334" s="119">
        <v>98</v>
      </c>
      <c r="B334" s="120" t="s">
        <v>37</v>
      </c>
      <c r="C334" s="119" t="s">
        <v>39</v>
      </c>
      <c r="D334" s="10" t="s">
        <v>32</v>
      </c>
      <c r="E334" s="94">
        <v>1215410.51</v>
      </c>
      <c r="F334" s="3"/>
    </row>
    <row r="335" spans="1:6" ht="16.95" customHeight="1" x14ac:dyDescent="0.25">
      <c r="A335" s="119"/>
      <c r="B335" s="120"/>
      <c r="C335" s="119"/>
      <c r="D335" s="10" t="s">
        <v>25</v>
      </c>
      <c r="E335" s="94">
        <v>224000</v>
      </c>
      <c r="F335" s="3"/>
    </row>
    <row r="336" spans="1:6" ht="16.95" customHeight="1" x14ac:dyDescent="0.25">
      <c r="A336" s="119"/>
      <c r="B336" s="120"/>
      <c r="C336" s="119"/>
      <c r="D336" s="10" t="s">
        <v>17</v>
      </c>
      <c r="E336" s="94">
        <v>1439410.51</v>
      </c>
      <c r="F336" s="3"/>
    </row>
    <row r="337" spans="1:6" ht="16.95" customHeight="1" x14ac:dyDescent="0.25">
      <c r="A337" s="125">
        <v>99</v>
      </c>
      <c r="B337" s="120" t="s">
        <v>477</v>
      </c>
      <c r="C337" s="119" t="s">
        <v>440</v>
      </c>
      <c r="D337" s="9" t="s">
        <v>403</v>
      </c>
      <c r="E337" s="94">
        <v>5554247.3499999996</v>
      </c>
      <c r="F337" s="3"/>
    </row>
    <row r="338" spans="1:6" ht="16.95" customHeight="1" x14ac:dyDescent="0.25">
      <c r="A338" s="125"/>
      <c r="B338" s="120"/>
      <c r="C338" s="119"/>
      <c r="D338" s="10" t="s">
        <v>25</v>
      </c>
      <c r="E338" s="94">
        <v>227835.12</v>
      </c>
      <c r="F338" s="3"/>
    </row>
    <row r="339" spans="1:6" ht="16.95" customHeight="1" x14ac:dyDescent="0.25">
      <c r="A339" s="125"/>
      <c r="B339" s="120"/>
      <c r="C339" s="119"/>
      <c r="D339" s="10" t="s">
        <v>17</v>
      </c>
      <c r="E339" s="94">
        <v>5782082.4699999997</v>
      </c>
      <c r="F339" s="3"/>
    </row>
    <row r="340" spans="1:6" ht="16.95" customHeight="1" x14ac:dyDescent="0.25">
      <c r="A340" s="112">
        <v>100</v>
      </c>
      <c r="B340" s="115" t="s">
        <v>441</v>
      </c>
      <c r="C340" s="112">
        <v>102</v>
      </c>
      <c r="D340" s="9" t="s">
        <v>403</v>
      </c>
      <c r="E340" s="91">
        <v>7405663.1399999997</v>
      </c>
      <c r="F340" s="3"/>
    </row>
    <row r="341" spans="1:6" ht="16.95" customHeight="1" x14ac:dyDescent="0.25">
      <c r="A341" s="113"/>
      <c r="B341" s="116"/>
      <c r="C341" s="113"/>
      <c r="D341" s="9" t="s">
        <v>16</v>
      </c>
      <c r="E341" s="91">
        <v>303780.15999999997</v>
      </c>
      <c r="F341" s="3"/>
    </row>
    <row r="342" spans="1:6" ht="16.95" customHeight="1" x14ac:dyDescent="0.25">
      <c r="A342" s="114"/>
      <c r="B342" s="117"/>
      <c r="C342" s="114"/>
      <c r="D342" s="9" t="s">
        <v>17</v>
      </c>
      <c r="E342" s="91">
        <v>7709443.2999999998</v>
      </c>
      <c r="F342" s="3"/>
    </row>
    <row r="343" spans="1:6" ht="16.95" customHeight="1" x14ac:dyDescent="0.25">
      <c r="A343" s="125">
        <v>101</v>
      </c>
      <c r="B343" s="120" t="s">
        <v>441</v>
      </c>
      <c r="C343" s="119" t="s">
        <v>442</v>
      </c>
      <c r="D343" s="9" t="s">
        <v>403</v>
      </c>
      <c r="E343" s="94">
        <v>1851415.78</v>
      </c>
      <c r="F343" s="3"/>
    </row>
    <row r="344" spans="1:6" ht="16.95" customHeight="1" x14ac:dyDescent="0.25">
      <c r="A344" s="125"/>
      <c r="B344" s="120"/>
      <c r="C344" s="119"/>
      <c r="D344" s="9" t="s">
        <v>16</v>
      </c>
      <c r="E344" s="94">
        <v>75945.039999999994</v>
      </c>
      <c r="F344" s="3"/>
    </row>
    <row r="345" spans="1:6" ht="16.95" customHeight="1" x14ac:dyDescent="0.25">
      <c r="A345" s="8">
        <v>1</v>
      </c>
      <c r="B345" s="8">
        <v>2</v>
      </c>
      <c r="C345" s="8">
        <v>3</v>
      </c>
      <c r="D345" s="8">
        <v>4</v>
      </c>
      <c r="E345" s="100">
        <v>5</v>
      </c>
      <c r="F345" s="3"/>
    </row>
    <row r="346" spans="1:6" ht="16.95" customHeight="1" x14ac:dyDescent="0.25">
      <c r="A346" s="108"/>
      <c r="B346" s="95"/>
      <c r="C346" s="95"/>
      <c r="D346" s="9" t="s">
        <v>17</v>
      </c>
      <c r="E346" s="94">
        <v>1927360.82</v>
      </c>
      <c r="F346" s="3"/>
    </row>
    <row r="347" spans="1:6" ht="16.95" customHeight="1" x14ac:dyDescent="0.25">
      <c r="A347" s="119">
        <v>102</v>
      </c>
      <c r="B347" s="120" t="s">
        <v>441</v>
      </c>
      <c r="C347" s="119" t="s">
        <v>443</v>
      </c>
      <c r="D347" s="9" t="s">
        <v>403</v>
      </c>
      <c r="E347" s="94">
        <v>1851415.78</v>
      </c>
      <c r="F347" s="3"/>
    </row>
    <row r="348" spans="1:6" ht="16.95" customHeight="1" x14ac:dyDescent="0.25">
      <c r="A348" s="119"/>
      <c r="B348" s="120"/>
      <c r="C348" s="119"/>
      <c r="D348" s="9" t="s">
        <v>16</v>
      </c>
      <c r="E348" s="94">
        <v>75945.039999999994</v>
      </c>
      <c r="F348" s="3"/>
    </row>
    <row r="349" spans="1:6" ht="16.95" customHeight="1" x14ac:dyDescent="0.25">
      <c r="A349" s="119"/>
      <c r="B349" s="120"/>
      <c r="C349" s="119"/>
      <c r="D349" s="9" t="s">
        <v>17</v>
      </c>
      <c r="E349" s="94">
        <v>1927360.82</v>
      </c>
      <c r="F349" s="3"/>
    </row>
    <row r="350" spans="1:6" ht="16.95" customHeight="1" x14ac:dyDescent="0.25">
      <c r="A350" s="125">
        <v>103</v>
      </c>
      <c r="B350" s="120" t="s">
        <v>441</v>
      </c>
      <c r="C350" s="119" t="s">
        <v>444</v>
      </c>
      <c r="D350" s="9" t="s">
        <v>403</v>
      </c>
      <c r="E350" s="94">
        <v>3702831.57</v>
      </c>
      <c r="F350" s="3"/>
    </row>
    <row r="351" spans="1:6" ht="16.95" customHeight="1" x14ac:dyDescent="0.25">
      <c r="A351" s="125"/>
      <c r="B351" s="120"/>
      <c r="C351" s="119"/>
      <c r="D351" s="9" t="s">
        <v>16</v>
      </c>
      <c r="E351" s="94">
        <v>151890.07999999999</v>
      </c>
      <c r="F351" s="3"/>
    </row>
    <row r="352" spans="1:6" ht="16.95" customHeight="1" x14ac:dyDescent="0.25">
      <c r="A352" s="125"/>
      <c r="B352" s="120"/>
      <c r="C352" s="119"/>
      <c r="D352" s="9" t="s">
        <v>17</v>
      </c>
      <c r="E352" s="94">
        <v>3854721.65</v>
      </c>
      <c r="F352" s="3"/>
    </row>
    <row r="353" spans="1:6" ht="16.95" customHeight="1" x14ac:dyDescent="0.25">
      <c r="A353" s="119">
        <v>104</v>
      </c>
      <c r="B353" s="120" t="s">
        <v>441</v>
      </c>
      <c r="C353" s="119" t="s">
        <v>445</v>
      </c>
      <c r="D353" s="9" t="s">
        <v>403</v>
      </c>
      <c r="E353" s="94">
        <v>1851415.78</v>
      </c>
      <c r="F353" s="3"/>
    </row>
    <row r="354" spans="1:6" ht="16.95" customHeight="1" x14ac:dyDescent="0.25">
      <c r="A354" s="119"/>
      <c r="B354" s="120"/>
      <c r="C354" s="119"/>
      <c r="D354" s="9" t="s">
        <v>16</v>
      </c>
      <c r="E354" s="94">
        <v>75945.039999999994</v>
      </c>
      <c r="F354" s="3"/>
    </row>
    <row r="355" spans="1:6" ht="16.95" customHeight="1" x14ac:dyDescent="0.25">
      <c r="A355" s="119"/>
      <c r="B355" s="120"/>
      <c r="C355" s="119"/>
      <c r="D355" s="9" t="s">
        <v>17</v>
      </c>
      <c r="E355" s="94">
        <v>1927360.82</v>
      </c>
      <c r="F355" s="3"/>
    </row>
    <row r="356" spans="1:6" ht="16.95" customHeight="1" x14ac:dyDescent="0.25">
      <c r="A356" s="125">
        <v>105</v>
      </c>
      <c r="B356" s="120" t="s">
        <v>441</v>
      </c>
      <c r="C356" s="119" t="s">
        <v>446</v>
      </c>
      <c r="D356" s="9" t="s">
        <v>403</v>
      </c>
      <c r="E356" s="94">
        <v>3702831.57</v>
      </c>
      <c r="F356" s="3"/>
    </row>
    <row r="357" spans="1:6" ht="16.95" customHeight="1" x14ac:dyDescent="0.25">
      <c r="A357" s="125"/>
      <c r="B357" s="120"/>
      <c r="C357" s="119"/>
      <c r="D357" s="9" t="s">
        <v>16</v>
      </c>
      <c r="E357" s="94">
        <v>151890.07999999999</v>
      </c>
      <c r="F357" s="3"/>
    </row>
    <row r="358" spans="1:6" ht="16.95" customHeight="1" x14ac:dyDescent="0.25">
      <c r="A358" s="125"/>
      <c r="B358" s="120"/>
      <c r="C358" s="119"/>
      <c r="D358" s="9" t="s">
        <v>17</v>
      </c>
      <c r="E358" s="94">
        <v>3854721.65</v>
      </c>
      <c r="F358" s="3"/>
    </row>
    <row r="359" spans="1:6" ht="16.95" customHeight="1" x14ac:dyDescent="0.25">
      <c r="A359" s="119">
        <v>106</v>
      </c>
      <c r="B359" s="120" t="s">
        <v>441</v>
      </c>
      <c r="C359" s="119">
        <v>160</v>
      </c>
      <c r="D359" s="9" t="s">
        <v>403</v>
      </c>
      <c r="E359" s="91">
        <v>7405663.1399999997</v>
      </c>
      <c r="F359" s="3"/>
    </row>
    <row r="360" spans="1:6" ht="16.95" customHeight="1" x14ac:dyDescent="0.25">
      <c r="A360" s="119"/>
      <c r="B360" s="120"/>
      <c r="C360" s="119"/>
      <c r="D360" s="9" t="s">
        <v>16</v>
      </c>
      <c r="E360" s="91">
        <v>303780.15999999997</v>
      </c>
      <c r="F360" s="3"/>
    </row>
    <row r="361" spans="1:6" ht="16.95" customHeight="1" x14ac:dyDescent="0.25">
      <c r="A361" s="119"/>
      <c r="B361" s="120"/>
      <c r="C361" s="119"/>
      <c r="D361" s="9" t="s">
        <v>17</v>
      </c>
      <c r="E361" s="91">
        <v>7709443.2999999998</v>
      </c>
      <c r="F361" s="3"/>
    </row>
    <row r="362" spans="1:6" ht="16.95" customHeight="1" x14ac:dyDescent="0.25">
      <c r="A362" s="125">
        <v>107</v>
      </c>
      <c r="B362" s="120" t="s">
        <v>441</v>
      </c>
      <c r="C362" s="119">
        <v>164</v>
      </c>
      <c r="D362" s="9" t="s">
        <v>403</v>
      </c>
      <c r="E362" s="91">
        <v>7405663.1399999997</v>
      </c>
      <c r="F362" s="3"/>
    </row>
    <row r="363" spans="1:6" ht="16.95" customHeight="1" x14ac:dyDescent="0.25">
      <c r="A363" s="125"/>
      <c r="B363" s="120"/>
      <c r="C363" s="119"/>
      <c r="D363" s="9" t="s">
        <v>16</v>
      </c>
      <c r="E363" s="91">
        <v>303780.15999999997</v>
      </c>
      <c r="F363" s="3"/>
    </row>
    <row r="364" spans="1:6" ht="16.95" customHeight="1" x14ac:dyDescent="0.25">
      <c r="A364" s="125"/>
      <c r="B364" s="120"/>
      <c r="C364" s="119"/>
      <c r="D364" s="9" t="s">
        <v>17</v>
      </c>
      <c r="E364" s="91">
        <v>7709443.2999999998</v>
      </c>
      <c r="F364" s="3"/>
    </row>
    <row r="365" spans="1:6" ht="16.95" customHeight="1" x14ac:dyDescent="0.25">
      <c r="A365" s="119">
        <v>108</v>
      </c>
      <c r="B365" s="120" t="s">
        <v>441</v>
      </c>
      <c r="C365" s="119">
        <v>166</v>
      </c>
      <c r="D365" s="9" t="s">
        <v>403</v>
      </c>
      <c r="E365" s="94">
        <v>3702831.57</v>
      </c>
      <c r="F365" s="3"/>
    </row>
    <row r="366" spans="1:6" ht="16.95" customHeight="1" x14ac:dyDescent="0.25">
      <c r="A366" s="119"/>
      <c r="B366" s="120"/>
      <c r="C366" s="119"/>
      <c r="D366" s="9" t="s">
        <v>16</v>
      </c>
      <c r="E366" s="94">
        <v>151890.07999999999</v>
      </c>
      <c r="F366" s="3"/>
    </row>
    <row r="367" spans="1:6" ht="16.95" customHeight="1" x14ac:dyDescent="0.25">
      <c r="A367" s="119"/>
      <c r="B367" s="120"/>
      <c r="C367" s="119"/>
      <c r="D367" s="9" t="s">
        <v>17</v>
      </c>
      <c r="E367" s="94">
        <v>3854721.65</v>
      </c>
      <c r="F367" s="3"/>
    </row>
    <row r="368" spans="1:6" ht="16.95" customHeight="1" x14ac:dyDescent="0.25">
      <c r="A368" s="126">
        <v>109</v>
      </c>
      <c r="B368" s="115" t="s">
        <v>441</v>
      </c>
      <c r="C368" s="112">
        <v>168</v>
      </c>
      <c r="D368" s="9" t="s">
        <v>403</v>
      </c>
      <c r="E368" s="91">
        <v>7405663.1399999997</v>
      </c>
      <c r="F368" s="3"/>
    </row>
    <row r="369" spans="1:6" ht="16.95" customHeight="1" x14ac:dyDescent="0.25">
      <c r="A369" s="127"/>
      <c r="B369" s="116"/>
      <c r="C369" s="113"/>
      <c r="D369" s="9" t="s">
        <v>16</v>
      </c>
      <c r="E369" s="91">
        <v>303780.15999999997</v>
      </c>
      <c r="F369" s="3"/>
    </row>
    <row r="370" spans="1:6" ht="16.95" customHeight="1" x14ac:dyDescent="0.25">
      <c r="A370" s="128"/>
      <c r="B370" s="117"/>
      <c r="C370" s="114"/>
      <c r="D370" s="9" t="s">
        <v>17</v>
      </c>
      <c r="E370" s="91">
        <v>7709443.2999999998</v>
      </c>
      <c r="F370" s="3"/>
    </row>
    <row r="371" spans="1:6" ht="16.95" customHeight="1" x14ac:dyDescent="0.25">
      <c r="A371" s="119">
        <v>110</v>
      </c>
      <c r="B371" s="120" t="s">
        <v>441</v>
      </c>
      <c r="C371" s="119" t="s">
        <v>447</v>
      </c>
      <c r="D371" s="9" t="s">
        <v>403</v>
      </c>
      <c r="E371" s="94">
        <v>5554247.3499999996</v>
      </c>
      <c r="F371" s="3"/>
    </row>
    <row r="372" spans="1:6" ht="16.95" customHeight="1" x14ac:dyDescent="0.25">
      <c r="A372" s="119"/>
      <c r="B372" s="120"/>
      <c r="C372" s="119"/>
      <c r="D372" s="9" t="s">
        <v>16</v>
      </c>
      <c r="E372" s="94">
        <v>227835.12</v>
      </c>
      <c r="F372" s="3"/>
    </row>
    <row r="373" spans="1:6" ht="16.95" customHeight="1" x14ac:dyDescent="0.25">
      <c r="A373" s="119"/>
      <c r="B373" s="120"/>
      <c r="C373" s="119"/>
      <c r="D373" s="9" t="s">
        <v>17</v>
      </c>
      <c r="E373" s="94">
        <v>5782082.4699999997</v>
      </c>
      <c r="F373" s="3"/>
    </row>
    <row r="374" spans="1:6" ht="16.95" customHeight="1" x14ac:dyDescent="0.25">
      <c r="A374" s="8">
        <v>1</v>
      </c>
      <c r="B374" s="8">
        <v>2</v>
      </c>
      <c r="C374" s="8">
        <v>3</v>
      </c>
      <c r="D374" s="8">
        <v>4</v>
      </c>
      <c r="E374" s="100">
        <v>5</v>
      </c>
      <c r="F374" s="3"/>
    </row>
    <row r="375" spans="1:6" ht="16.95" customHeight="1" x14ac:dyDescent="0.25">
      <c r="A375" s="125">
        <v>111</v>
      </c>
      <c r="B375" s="120" t="s">
        <v>441</v>
      </c>
      <c r="C375" s="119" t="s">
        <v>448</v>
      </c>
      <c r="D375" s="9" t="s">
        <v>403</v>
      </c>
      <c r="E375" s="94">
        <v>3702831.57</v>
      </c>
      <c r="F375" s="3"/>
    </row>
    <row r="376" spans="1:6" ht="16.95" customHeight="1" x14ac:dyDescent="0.25">
      <c r="A376" s="125"/>
      <c r="B376" s="120"/>
      <c r="C376" s="119"/>
      <c r="D376" s="9" t="s">
        <v>16</v>
      </c>
      <c r="E376" s="94">
        <v>151890.07999999999</v>
      </c>
      <c r="F376" s="3"/>
    </row>
    <row r="377" spans="1:6" ht="16.95" customHeight="1" x14ac:dyDescent="0.25">
      <c r="A377" s="125"/>
      <c r="B377" s="120"/>
      <c r="C377" s="119"/>
      <c r="D377" s="9" t="s">
        <v>17</v>
      </c>
      <c r="E377" s="94">
        <v>3854721.65</v>
      </c>
      <c r="F377" s="3"/>
    </row>
    <row r="378" spans="1:6" ht="16.95" customHeight="1" x14ac:dyDescent="0.25">
      <c r="A378" s="119">
        <v>112</v>
      </c>
      <c r="B378" s="120" t="s">
        <v>441</v>
      </c>
      <c r="C378" s="119">
        <v>210</v>
      </c>
      <c r="D378" s="9" t="s">
        <v>403</v>
      </c>
      <c r="E378" s="94">
        <v>1851415.78</v>
      </c>
      <c r="F378" s="3"/>
    </row>
    <row r="379" spans="1:6" ht="16.95" customHeight="1" x14ac:dyDescent="0.25">
      <c r="A379" s="119"/>
      <c r="B379" s="120"/>
      <c r="C379" s="119"/>
      <c r="D379" s="9" t="s">
        <v>16</v>
      </c>
      <c r="E379" s="94">
        <v>75945.039999999994</v>
      </c>
      <c r="F379" s="3"/>
    </row>
    <row r="380" spans="1:6" ht="16.95" customHeight="1" x14ac:dyDescent="0.25">
      <c r="A380" s="119"/>
      <c r="B380" s="120"/>
      <c r="C380" s="119"/>
      <c r="D380" s="9" t="s">
        <v>17</v>
      </c>
      <c r="E380" s="94">
        <v>1927360.82</v>
      </c>
      <c r="F380" s="3"/>
    </row>
    <row r="381" spans="1:6" ht="16.95" customHeight="1" x14ac:dyDescent="0.25">
      <c r="A381" s="125">
        <v>113</v>
      </c>
      <c r="B381" s="120" t="s">
        <v>441</v>
      </c>
      <c r="C381" s="119">
        <v>212</v>
      </c>
      <c r="D381" s="9" t="s">
        <v>403</v>
      </c>
      <c r="E381" s="94">
        <v>1851415.78</v>
      </c>
      <c r="F381" s="3"/>
    </row>
    <row r="382" spans="1:6" ht="16.95" customHeight="1" x14ac:dyDescent="0.25">
      <c r="A382" s="125"/>
      <c r="B382" s="120"/>
      <c r="C382" s="119"/>
      <c r="D382" s="9" t="s">
        <v>16</v>
      </c>
      <c r="E382" s="94">
        <v>75945.039999999994</v>
      </c>
      <c r="F382" s="3"/>
    </row>
    <row r="383" spans="1:6" ht="16.95" customHeight="1" x14ac:dyDescent="0.25">
      <c r="A383" s="125"/>
      <c r="B383" s="120"/>
      <c r="C383" s="119"/>
      <c r="D383" s="9" t="s">
        <v>17</v>
      </c>
      <c r="E383" s="94">
        <v>1927360.82</v>
      </c>
      <c r="F383" s="3"/>
    </row>
    <row r="384" spans="1:6" ht="16.95" customHeight="1" x14ac:dyDescent="0.25">
      <c r="A384" s="119">
        <v>114</v>
      </c>
      <c r="B384" s="120" t="s">
        <v>449</v>
      </c>
      <c r="C384" s="119">
        <v>2</v>
      </c>
      <c r="D384" s="9" t="s">
        <v>403</v>
      </c>
      <c r="E384" s="94">
        <v>3702831.57</v>
      </c>
      <c r="F384" s="3"/>
    </row>
    <row r="385" spans="1:6" ht="16.95" customHeight="1" x14ac:dyDescent="0.25">
      <c r="A385" s="119"/>
      <c r="B385" s="120"/>
      <c r="C385" s="119"/>
      <c r="D385" s="9" t="s">
        <v>16</v>
      </c>
      <c r="E385" s="94">
        <v>151890.07999999999</v>
      </c>
      <c r="F385" s="3"/>
    </row>
    <row r="386" spans="1:6" ht="16.95" customHeight="1" x14ac:dyDescent="0.25">
      <c r="A386" s="119"/>
      <c r="B386" s="120"/>
      <c r="C386" s="119"/>
      <c r="D386" s="9" t="s">
        <v>17</v>
      </c>
      <c r="E386" s="94">
        <v>3854721.65</v>
      </c>
      <c r="F386" s="3"/>
    </row>
    <row r="387" spans="1:6" ht="16.95" customHeight="1" x14ac:dyDescent="0.25">
      <c r="A387" s="125">
        <v>115</v>
      </c>
      <c r="B387" s="120" t="s">
        <v>40</v>
      </c>
      <c r="C387" s="119" t="s">
        <v>41</v>
      </c>
      <c r="D387" s="10" t="s">
        <v>19</v>
      </c>
      <c r="E387" s="94">
        <v>3044590.83</v>
      </c>
      <c r="F387" s="3"/>
    </row>
    <row r="388" spans="1:6" ht="16.95" customHeight="1" x14ac:dyDescent="0.25">
      <c r="A388" s="125"/>
      <c r="B388" s="120"/>
      <c r="C388" s="119"/>
      <c r="D388" s="10" t="s">
        <v>25</v>
      </c>
      <c r="E388" s="94">
        <v>805361.2</v>
      </c>
      <c r="F388" s="3"/>
    </row>
    <row r="389" spans="1:6" ht="16.95" customHeight="1" x14ac:dyDescent="0.25">
      <c r="A389" s="125"/>
      <c r="B389" s="120"/>
      <c r="C389" s="119"/>
      <c r="D389" s="10" t="s">
        <v>17</v>
      </c>
      <c r="E389" s="94">
        <v>3849952.03</v>
      </c>
      <c r="F389" s="3"/>
    </row>
    <row r="390" spans="1:6" ht="16.95" customHeight="1" x14ac:dyDescent="0.25">
      <c r="A390" s="119">
        <v>116</v>
      </c>
      <c r="B390" s="120" t="s">
        <v>42</v>
      </c>
      <c r="C390" s="119">
        <v>3</v>
      </c>
      <c r="D390" s="10" t="s">
        <v>15</v>
      </c>
      <c r="E390" s="94">
        <v>11199405.039999999</v>
      </c>
      <c r="F390" s="3"/>
    </row>
    <row r="391" spans="1:6" ht="16.95" customHeight="1" x14ac:dyDescent="0.25">
      <c r="A391" s="119"/>
      <c r="B391" s="120"/>
      <c r="C391" s="119"/>
      <c r="D391" s="10" t="s">
        <v>25</v>
      </c>
      <c r="E391" s="94">
        <v>559881.46</v>
      </c>
      <c r="F391" s="3"/>
    </row>
    <row r="392" spans="1:6" ht="16.95" customHeight="1" x14ac:dyDescent="0.25">
      <c r="A392" s="119"/>
      <c r="B392" s="120"/>
      <c r="C392" s="119"/>
      <c r="D392" s="10" t="s">
        <v>17</v>
      </c>
      <c r="E392" s="94">
        <v>11759286.5</v>
      </c>
      <c r="F392" s="3"/>
    </row>
    <row r="393" spans="1:6" ht="16.95" customHeight="1" x14ac:dyDescent="0.25">
      <c r="A393" s="125">
        <v>117</v>
      </c>
      <c r="B393" s="120" t="s">
        <v>450</v>
      </c>
      <c r="C393" s="119">
        <v>1</v>
      </c>
      <c r="D393" s="9" t="s">
        <v>403</v>
      </c>
      <c r="E393" s="94">
        <v>3702831.57</v>
      </c>
      <c r="F393" s="3"/>
    </row>
    <row r="394" spans="1:6" ht="16.95" customHeight="1" x14ac:dyDescent="0.25">
      <c r="A394" s="125"/>
      <c r="B394" s="120"/>
      <c r="C394" s="119"/>
      <c r="D394" s="9" t="s">
        <v>16</v>
      </c>
      <c r="E394" s="94">
        <v>151890.07999999999</v>
      </c>
      <c r="F394" s="3"/>
    </row>
    <row r="395" spans="1:6" ht="16.95" customHeight="1" x14ac:dyDescent="0.25">
      <c r="A395" s="125"/>
      <c r="B395" s="120"/>
      <c r="C395" s="119"/>
      <c r="D395" s="9" t="s">
        <v>17</v>
      </c>
      <c r="E395" s="94">
        <v>3854721.65</v>
      </c>
      <c r="F395" s="3"/>
    </row>
    <row r="396" spans="1:6" ht="16.95" customHeight="1" x14ac:dyDescent="0.25">
      <c r="A396" s="119">
        <v>118</v>
      </c>
      <c r="B396" s="120" t="s">
        <v>450</v>
      </c>
      <c r="C396" s="119">
        <v>9</v>
      </c>
      <c r="D396" s="9" t="s">
        <v>403</v>
      </c>
      <c r="E396" s="94">
        <v>11108494.710000001</v>
      </c>
      <c r="F396" s="3"/>
    </row>
    <row r="397" spans="1:6" ht="16.95" customHeight="1" x14ac:dyDescent="0.25">
      <c r="A397" s="119"/>
      <c r="B397" s="120"/>
      <c r="C397" s="119"/>
      <c r="D397" s="9" t="s">
        <v>16</v>
      </c>
      <c r="E397" s="94">
        <v>455670.24</v>
      </c>
      <c r="F397" s="3"/>
    </row>
    <row r="398" spans="1:6" ht="16.95" customHeight="1" x14ac:dyDescent="0.25">
      <c r="A398" s="119"/>
      <c r="B398" s="120"/>
      <c r="C398" s="119"/>
      <c r="D398" s="9" t="s">
        <v>17</v>
      </c>
      <c r="E398" s="94">
        <v>11564164.949999999</v>
      </c>
      <c r="F398" s="3"/>
    </row>
    <row r="399" spans="1:6" ht="16.95" customHeight="1" x14ac:dyDescent="0.25">
      <c r="A399" s="125">
        <v>119</v>
      </c>
      <c r="B399" s="120" t="s">
        <v>43</v>
      </c>
      <c r="C399" s="119">
        <v>17</v>
      </c>
      <c r="D399" s="10" t="s">
        <v>32</v>
      </c>
      <c r="E399" s="94">
        <v>1215410.51</v>
      </c>
      <c r="F399" s="3"/>
    </row>
    <row r="400" spans="1:6" ht="16.95" customHeight="1" x14ac:dyDescent="0.25">
      <c r="A400" s="125"/>
      <c r="B400" s="120"/>
      <c r="C400" s="119"/>
      <c r="D400" s="10" t="s">
        <v>25</v>
      </c>
      <c r="E400" s="94">
        <v>224000</v>
      </c>
      <c r="F400" s="3"/>
    </row>
    <row r="401" spans="1:6" ht="16.95" customHeight="1" x14ac:dyDescent="0.25">
      <c r="A401" s="125"/>
      <c r="B401" s="120"/>
      <c r="C401" s="119"/>
      <c r="D401" s="10" t="s">
        <v>17</v>
      </c>
      <c r="E401" s="94">
        <v>1439410.51</v>
      </c>
      <c r="F401" s="3"/>
    </row>
    <row r="402" spans="1:6" ht="16.95" customHeight="1" x14ac:dyDescent="0.25">
      <c r="A402" s="8">
        <v>120</v>
      </c>
      <c r="B402" s="98" t="s">
        <v>44</v>
      </c>
      <c r="C402" s="8">
        <v>29</v>
      </c>
      <c r="D402" s="10" t="s">
        <v>19</v>
      </c>
      <c r="E402" s="94">
        <v>1473663.28</v>
      </c>
      <c r="F402" s="3"/>
    </row>
    <row r="403" spans="1:6" ht="16.95" customHeight="1" x14ac:dyDescent="0.25">
      <c r="A403" s="8">
        <v>1</v>
      </c>
      <c r="B403" s="8">
        <v>2</v>
      </c>
      <c r="C403" s="8">
        <v>3</v>
      </c>
      <c r="D403" s="8">
        <v>4</v>
      </c>
      <c r="E403" s="100">
        <v>5</v>
      </c>
      <c r="F403" s="3"/>
    </row>
    <row r="404" spans="1:6" ht="16.95" customHeight="1" x14ac:dyDescent="0.25">
      <c r="A404" s="112"/>
      <c r="B404" s="112"/>
      <c r="C404" s="112"/>
      <c r="D404" s="10" t="s">
        <v>20</v>
      </c>
      <c r="E404" s="94">
        <v>2084052.81</v>
      </c>
      <c r="F404" s="3"/>
    </row>
    <row r="405" spans="1:6" ht="16.95" customHeight="1" x14ac:dyDescent="0.25">
      <c r="A405" s="113"/>
      <c r="B405" s="113"/>
      <c r="C405" s="113"/>
      <c r="D405" s="10" t="s">
        <v>21</v>
      </c>
      <c r="E405" s="94">
        <v>1426147.35</v>
      </c>
      <c r="F405" s="3"/>
    </row>
    <row r="406" spans="1:6" ht="16.95" customHeight="1" x14ac:dyDescent="0.25">
      <c r="A406" s="113"/>
      <c r="B406" s="113"/>
      <c r="C406" s="113"/>
      <c r="D406" s="10" t="s">
        <v>22</v>
      </c>
      <c r="E406" s="94">
        <v>1410603.64</v>
      </c>
      <c r="F406" s="3"/>
    </row>
    <row r="407" spans="1:6" ht="16.95" customHeight="1" x14ac:dyDescent="0.25">
      <c r="A407" s="113"/>
      <c r="B407" s="113"/>
      <c r="C407" s="113"/>
      <c r="D407" s="10" t="s">
        <v>23</v>
      </c>
      <c r="E407" s="94">
        <v>2570092.67</v>
      </c>
      <c r="F407" s="3"/>
    </row>
    <row r="408" spans="1:6" ht="16.95" customHeight="1" x14ac:dyDescent="0.25">
      <c r="A408" s="113"/>
      <c r="B408" s="113"/>
      <c r="C408" s="113"/>
      <c r="D408" s="10" t="s">
        <v>25</v>
      </c>
      <c r="E408" s="94">
        <v>557819.36</v>
      </c>
      <c r="F408" s="3"/>
    </row>
    <row r="409" spans="1:6" ht="16.95" customHeight="1" x14ac:dyDescent="0.25">
      <c r="A409" s="114"/>
      <c r="B409" s="114"/>
      <c r="C409" s="114"/>
      <c r="D409" s="10" t="s">
        <v>17</v>
      </c>
      <c r="E409" s="94">
        <v>9522379.1099999994</v>
      </c>
      <c r="F409" s="3"/>
    </row>
    <row r="410" spans="1:6" ht="16.95" customHeight="1" x14ac:dyDescent="0.25">
      <c r="A410" s="119">
        <v>121</v>
      </c>
      <c r="B410" s="120" t="s">
        <v>451</v>
      </c>
      <c r="C410" s="119">
        <v>1</v>
      </c>
      <c r="D410" s="9" t="s">
        <v>408</v>
      </c>
      <c r="E410" s="91">
        <v>4754302.4800000004</v>
      </c>
      <c r="F410" s="3"/>
    </row>
    <row r="411" spans="1:6" ht="16.95" customHeight="1" x14ac:dyDescent="0.25">
      <c r="A411" s="119"/>
      <c r="B411" s="120"/>
      <c r="C411" s="119"/>
      <c r="D411" s="9" t="s">
        <v>16</v>
      </c>
      <c r="E411" s="91">
        <v>248000</v>
      </c>
      <c r="F411" s="3"/>
    </row>
    <row r="412" spans="1:6" ht="16.95" customHeight="1" x14ac:dyDescent="0.25">
      <c r="A412" s="119"/>
      <c r="B412" s="120"/>
      <c r="C412" s="119"/>
      <c r="D412" s="9" t="s">
        <v>17</v>
      </c>
      <c r="E412" s="91">
        <v>5002302.4800000004</v>
      </c>
      <c r="F412" s="3"/>
    </row>
    <row r="413" spans="1:6" ht="16.95" customHeight="1" x14ac:dyDescent="0.25">
      <c r="A413" s="119">
        <v>122</v>
      </c>
      <c r="B413" s="120" t="s">
        <v>451</v>
      </c>
      <c r="C413" s="119">
        <v>3</v>
      </c>
      <c r="D413" s="9" t="s">
        <v>408</v>
      </c>
      <c r="E413" s="91">
        <v>4754302.4800000004</v>
      </c>
      <c r="F413" s="3"/>
    </row>
    <row r="414" spans="1:6" ht="16.95" customHeight="1" x14ac:dyDescent="0.25">
      <c r="A414" s="119"/>
      <c r="B414" s="120"/>
      <c r="C414" s="119"/>
      <c r="D414" s="9" t="s">
        <v>16</v>
      </c>
      <c r="E414" s="91">
        <v>248000</v>
      </c>
      <c r="F414" s="3"/>
    </row>
    <row r="415" spans="1:6" ht="16.95" customHeight="1" x14ac:dyDescent="0.25">
      <c r="A415" s="119"/>
      <c r="B415" s="120"/>
      <c r="C415" s="119"/>
      <c r="D415" s="9" t="s">
        <v>17</v>
      </c>
      <c r="E415" s="91">
        <v>5002302.4800000004</v>
      </c>
      <c r="F415" s="3"/>
    </row>
    <row r="416" spans="1:6" ht="16.95" customHeight="1" x14ac:dyDescent="0.25">
      <c r="A416" s="119">
        <v>123</v>
      </c>
      <c r="B416" s="120" t="s">
        <v>451</v>
      </c>
      <c r="C416" s="119">
        <v>21</v>
      </c>
      <c r="D416" s="9" t="s">
        <v>408</v>
      </c>
      <c r="E416" s="91">
        <v>2377151.2400000002</v>
      </c>
      <c r="F416" s="3"/>
    </row>
    <row r="417" spans="1:6" ht="16.95" customHeight="1" x14ac:dyDescent="0.25">
      <c r="A417" s="119"/>
      <c r="B417" s="120"/>
      <c r="C417" s="119"/>
      <c r="D417" s="9" t="s">
        <v>16</v>
      </c>
      <c r="E417" s="91">
        <v>124000</v>
      </c>
      <c r="F417" s="3"/>
    </row>
    <row r="418" spans="1:6" ht="16.95" customHeight="1" x14ac:dyDescent="0.25">
      <c r="A418" s="119"/>
      <c r="B418" s="120"/>
      <c r="C418" s="119"/>
      <c r="D418" s="9" t="s">
        <v>17</v>
      </c>
      <c r="E418" s="91">
        <v>2501151.2400000002</v>
      </c>
      <c r="F418" s="3"/>
    </row>
    <row r="419" spans="1:6" ht="16.95" customHeight="1" x14ac:dyDescent="0.25">
      <c r="A419" s="119">
        <v>124</v>
      </c>
      <c r="B419" s="115" t="s">
        <v>452</v>
      </c>
      <c r="C419" s="112">
        <v>14</v>
      </c>
      <c r="D419" s="9" t="s">
        <v>403</v>
      </c>
      <c r="E419" s="94">
        <v>3702831.57</v>
      </c>
      <c r="F419" s="3"/>
    </row>
    <row r="420" spans="1:6" ht="16.95" customHeight="1" x14ac:dyDescent="0.25">
      <c r="A420" s="119"/>
      <c r="B420" s="116"/>
      <c r="C420" s="113"/>
      <c r="D420" s="9" t="s">
        <v>16</v>
      </c>
      <c r="E420" s="94">
        <v>151890.07999999999</v>
      </c>
      <c r="F420" s="3"/>
    </row>
    <row r="421" spans="1:6" ht="16.95" customHeight="1" x14ac:dyDescent="0.25">
      <c r="A421" s="119"/>
      <c r="B421" s="117"/>
      <c r="C421" s="114"/>
      <c r="D421" s="9" t="s">
        <v>17</v>
      </c>
      <c r="E421" s="94">
        <v>3854721.65</v>
      </c>
      <c r="F421" s="3"/>
    </row>
    <row r="422" spans="1:6" ht="16.95" customHeight="1" x14ac:dyDescent="0.25">
      <c r="A422" s="119">
        <v>125</v>
      </c>
      <c r="B422" s="115" t="s">
        <v>452</v>
      </c>
      <c r="C422" s="112">
        <v>15</v>
      </c>
      <c r="D422" s="9" t="s">
        <v>403</v>
      </c>
      <c r="E422" s="94">
        <v>3702831.57</v>
      </c>
      <c r="F422" s="3"/>
    </row>
    <row r="423" spans="1:6" ht="16.95" customHeight="1" x14ac:dyDescent="0.25">
      <c r="A423" s="119"/>
      <c r="B423" s="116"/>
      <c r="C423" s="113"/>
      <c r="D423" s="9" t="s">
        <v>16</v>
      </c>
      <c r="E423" s="94">
        <v>151890.07999999999</v>
      </c>
      <c r="F423" s="3"/>
    </row>
    <row r="424" spans="1:6" ht="16.95" customHeight="1" x14ac:dyDescent="0.25">
      <c r="A424" s="119"/>
      <c r="B424" s="117"/>
      <c r="C424" s="114"/>
      <c r="D424" s="9" t="s">
        <v>17</v>
      </c>
      <c r="E424" s="94">
        <v>3854721.65</v>
      </c>
      <c r="F424" s="3"/>
    </row>
    <row r="425" spans="1:6" ht="16.95" customHeight="1" x14ac:dyDescent="0.25">
      <c r="A425" s="119">
        <v>126</v>
      </c>
      <c r="B425" s="115" t="s">
        <v>452</v>
      </c>
      <c r="C425" s="112">
        <v>16</v>
      </c>
      <c r="D425" s="9" t="s">
        <v>403</v>
      </c>
      <c r="E425" s="94">
        <v>3702831.57</v>
      </c>
      <c r="F425" s="3"/>
    </row>
    <row r="426" spans="1:6" ht="16.95" customHeight="1" x14ac:dyDescent="0.25">
      <c r="A426" s="119"/>
      <c r="B426" s="116"/>
      <c r="C426" s="113"/>
      <c r="D426" s="9" t="s">
        <v>16</v>
      </c>
      <c r="E426" s="94">
        <v>151890.07999999999</v>
      </c>
      <c r="F426" s="3"/>
    </row>
    <row r="427" spans="1:6" ht="16.95" customHeight="1" x14ac:dyDescent="0.25">
      <c r="A427" s="119"/>
      <c r="B427" s="117"/>
      <c r="C427" s="114"/>
      <c r="D427" s="9" t="s">
        <v>17</v>
      </c>
      <c r="E427" s="94">
        <v>3854721.65</v>
      </c>
      <c r="F427" s="3"/>
    </row>
    <row r="428" spans="1:6" ht="16.95" customHeight="1" x14ac:dyDescent="0.25">
      <c r="A428" s="119">
        <v>127</v>
      </c>
      <c r="B428" s="120" t="s">
        <v>45</v>
      </c>
      <c r="C428" s="119">
        <v>9</v>
      </c>
      <c r="D428" s="10" t="s">
        <v>15</v>
      </c>
      <c r="E428" s="94">
        <v>8644232.1899999995</v>
      </c>
      <c r="F428" s="3"/>
    </row>
    <row r="429" spans="1:6" ht="16.95" customHeight="1" x14ac:dyDescent="0.25">
      <c r="A429" s="119"/>
      <c r="B429" s="120"/>
      <c r="C429" s="119"/>
      <c r="D429" s="10" t="s">
        <v>25</v>
      </c>
      <c r="E429" s="94">
        <v>506206.99</v>
      </c>
      <c r="F429" s="3"/>
    </row>
    <row r="430" spans="1:6" ht="16.95" customHeight="1" x14ac:dyDescent="0.25">
      <c r="A430" s="119"/>
      <c r="B430" s="120"/>
      <c r="C430" s="119"/>
      <c r="D430" s="10" t="s">
        <v>17</v>
      </c>
      <c r="E430" s="94">
        <v>9150439.1799999997</v>
      </c>
      <c r="F430" s="3"/>
    </row>
    <row r="431" spans="1:6" ht="16.95" customHeight="1" x14ac:dyDescent="0.25">
      <c r="A431" s="8">
        <v>128</v>
      </c>
      <c r="B431" s="98" t="s">
        <v>45</v>
      </c>
      <c r="C431" s="8">
        <v>22</v>
      </c>
      <c r="D431" s="10" t="s">
        <v>19</v>
      </c>
      <c r="E431" s="94">
        <v>581959.39</v>
      </c>
      <c r="F431" s="3"/>
    </row>
    <row r="432" spans="1:6" ht="16.95" customHeight="1" x14ac:dyDescent="0.25">
      <c r="A432" s="8">
        <v>1</v>
      </c>
      <c r="B432" s="8">
        <v>2</v>
      </c>
      <c r="C432" s="8">
        <v>3</v>
      </c>
      <c r="D432" s="8">
        <v>4</v>
      </c>
      <c r="E432" s="100">
        <v>5</v>
      </c>
      <c r="F432" s="3"/>
    </row>
    <row r="433" spans="1:6" ht="16.95" customHeight="1" x14ac:dyDescent="0.25">
      <c r="A433" s="113"/>
      <c r="B433" s="113"/>
      <c r="C433" s="113"/>
      <c r="D433" s="10" t="s">
        <v>20</v>
      </c>
      <c r="E433" s="94">
        <v>2770315.54</v>
      </c>
      <c r="F433" s="3"/>
    </row>
    <row r="434" spans="1:6" ht="16.95" customHeight="1" x14ac:dyDescent="0.25">
      <c r="A434" s="113"/>
      <c r="B434" s="113"/>
      <c r="C434" s="113"/>
      <c r="D434" s="10" t="s">
        <v>21</v>
      </c>
      <c r="E434" s="94">
        <v>565282.06000000006</v>
      </c>
      <c r="F434" s="3"/>
    </row>
    <row r="435" spans="1:6" ht="16.95" customHeight="1" x14ac:dyDescent="0.25">
      <c r="A435" s="113"/>
      <c r="B435" s="113"/>
      <c r="C435" s="113"/>
      <c r="D435" s="10" t="s">
        <v>22</v>
      </c>
      <c r="E435" s="94">
        <v>622651.68999999994</v>
      </c>
      <c r="F435" s="3"/>
    </row>
    <row r="436" spans="1:6" ht="16.95" customHeight="1" x14ac:dyDescent="0.25">
      <c r="A436" s="113"/>
      <c r="B436" s="113"/>
      <c r="C436" s="113"/>
      <c r="D436" s="10" t="s">
        <v>23</v>
      </c>
      <c r="E436" s="94">
        <v>959257.94</v>
      </c>
      <c r="F436" s="3"/>
    </row>
    <row r="437" spans="1:6" ht="16.95" customHeight="1" x14ac:dyDescent="0.25">
      <c r="A437" s="113"/>
      <c r="B437" s="113"/>
      <c r="C437" s="113"/>
      <c r="D437" s="10" t="s">
        <v>15</v>
      </c>
      <c r="E437" s="94">
        <v>8164250.3700000001</v>
      </c>
      <c r="F437" s="3"/>
    </row>
    <row r="438" spans="1:6" ht="16.95" customHeight="1" x14ac:dyDescent="0.25">
      <c r="A438" s="113"/>
      <c r="B438" s="113"/>
      <c r="C438" s="113"/>
      <c r="D438" s="10" t="s">
        <v>25</v>
      </c>
      <c r="E438" s="94">
        <v>1373652.8</v>
      </c>
      <c r="F438" s="3"/>
    </row>
    <row r="439" spans="1:6" ht="16.95" customHeight="1" x14ac:dyDescent="0.25">
      <c r="A439" s="114"/>
      <c r="B439" s="114"/>
      <c r="C439" s="114"/>
      <c r="D439" s="10" t="s">
        <v>17</v>
      </c>
      <c r="E439" s="94">
        <v>15037369.789999999</v>
      </c>
      <c r="F439" s="3"/>
    </row>
    <row r="440" spans="1:6" ht="16.95" customHeight="1" x14ac:dyDescent="0.25">
      <c r="A440" s="119">
        <v>129</v>
      </c>
      <c r="B440" s="120" t="s">
        <v>45</v>
      </c>
      <c r="C440" s="119">
        <v>26</v>
      </c>
      <c r="D440" s="10" t="s">
        <v>15</v>
      </c>
      <c r="E440" s="94">
        <v>7204815.2199999997</v>
      </c>
      <c r="F440" s="3"/>
    </row>
    <row r="441" spans="1:6" ht="16.95" customHeight="1" x14ac:dyDescent="0.25">
      <c r="A441" s="119"/>
      <c r="B441" s="120"/>
      <c r="C441" s="119"/>
      <c r="D441" s="10" t="s">
        <v>25</v>
      </c>
      <c r="E441" s="94">
        <v>368408.7</v>
      </c>
      <c r="F441" s="3"/>
    </row>
    <row r="442" spans="1:6" ht="16.95" customHeight="1" x14ac:dyDescent="0.25">
      <c r="A442" s="119"/>
      <c r="B442" s="120"/>
      <c r="C442" s="119"/>
      <c r="D442" s="10" t="s">
        <v>17</v>
      </c>
      <c r="E442" s="94">
        <v>7573223.9199999999</v>
      </c>
      <c r="F442" s="3"/>
    </row>
    <row r="443" spans="1:6" ht="16.95" customHeight="1" x14ac:dyDescent="0.25">
      <c r="A443" s="119">
        <v>130</v>
      </c>
      <c r="B443" s="120" t="s">
        <v>45</v>
      </c>
      <c r="C443" s="119">
        <v>32</v>
      </c>
      <c r="D443" s="10" t="s">
        <v>15</v>
      </c>
      <c r="E443" s="94">
        <v>3263881.88</v>
      </c>
      <c r="F443" s="3"/>
    </row>
    <row r="444" spans="1:6" ht="16.95" customHeight="1" x14ac:dyDescent="0.25">
      <c r="A444" s="119"/>
      <c r="B444" s="120"/>
      <c r="C444" s="119"/>
      <c r="D444" s="10" t="s">
        <v>25</v>
      </c>
      <c r="E444" s="94">
        <v>192938.83</v>
      </c>
      <c r="F444" s="3"/>
    </row>
    <row r="445" spans="1:6" ht="16.95" customHeight="1" x14ac:dyDescent="0.25">
      <c r="A445" s="119"/>
      <c r="B445" s="120"/>
      <c r="C445" s="119"/>
      <c r="D445" s="10" t="s">
        <v>17</v>
      </c>
      <c r="E445" s="94">
        <v>3456820.71</v>
      </c>
      <c r="F445" s="3"/>
    </row>
    <row r="446" spans="1:6" ht="16.95" customHeight="1" x14ac:dyDescent="0.25">
      <c r="A446" s="119">
        <v>131</v>
      </c>
      <c r="B446" s="120" t="s">
        <v>45</v>
      </c>
      <c r="C446" s="119">
        <v>36</v>
      </c>
      <c r="D446" s="10" t="s">
        <v>15</v>
      </c>
      <c r="E446" s="94">
        <v>9684612.0199999996</v>
      </c>
      <c r="F446" s="3"/>
    </row>
    <row r="447" spans="1:6" ht="16.95" customHeight="1" x14ac:dyDescent="0.25">
      <c r="A447" s="119"/>
      <c r="B447" s="120"/>
      <c r="C447" s="119"/>
      <c r="D447" s="10" t="s">
        <v>25</v>
      </c>
      <c r="E447" s="94">
        <v>503531.44</v>
      </c>
      <c r="F447" s="3"/>
    </row>
    <row r="448" spans="1:6" ht="16.95" customHeight="1" x14ac:dyDescent="0.25">
      <c r="A448" s="119"/>
      <c r="B448" s="120"/>
      <c r="C448" s="119"/>
      <c r="D448" s="10" t="s">
        <v>17</v>
      </c>
      <c r="E448" s="94">
        <v>10188143.460000001</v>
      </c>
      <c r="F448" s="3"/>
    </row>
    <row r="449" spans="1:6" ht="16.95" customHeight="1" x14ac:dyDescent="0.25">
      <c r="A449" s="112">
        <v>132</v>
      </c>
      <c r="B449" s="115" t="s">
        <v>46</v>
      </c>
      <c r="C449" s="112" t="s">
        <v>47</v>
      </c>
      <c r="D449" s="10" t="s">
        <v>48</v>
      </c>
      <c r="E449" s="94">
        <v>3650877.41</v>
      </c>
      <c r="F449" s="3"/>
    </row>
    <row r="450" spans="1:6" ht="16.95" customHeight="1" x14ac:dyDescent="0.25">
      <c r="A450" s="113"/>
      <c r="B450" s="116"/>
      <c r="C450" s="113"/>
      <c r="D450" s="10" t="s">
        <v>24</v>
      </c>
      <c r="E450" s="94">
        <v>15149490.16</v>
      </c>
      <c r="F450" s="3"/>
    </row>
    <row r="451" spans="1:6" ht="16.95" customHeight="1" x14ac:dyDescent="0.25">
      <c r="A451" s="113"/>
      <c r="B451" s="116"/>
      <c r="C451" s="113"/>
      <c r="D451" s="10" t="s">
        <v>26</v>
      </c>
      <c r="E451" s="94">
        <v>5425923.4199999999</v>
      </c>
      <c r="F451" s="3"/>
    </row>
    <row r="452" spans="1:6" ht="16.95" customHeight="1" x14ac:dyDescent="0.25">
      <c r="A452" s="113"/>
      <c r="B452" s="116"/>
      <c r="C452" s="113"/>
      <c r="D452" s="10" t="s">
        <v>16</v>
      </c>
      <c r="E452" s="94">
        <v>635639.35</v>
      </c>
      <c r="F452" s="3"/>
    </row>
    <row r="453" spans="1:6" ht="16.95" customHeight="1" x14ac:dyDescent="0.25">
      <c r="A453" s="114"/>
      <c r="B453" s="117"/>
      <c r="C453" s="114"/>
      <c r="D453" s="10" t="s">
        <v>17</v>
      </c>
      <c r="E453" s="94">
        <v>24861930.34</v>
      </c>
      <c r="F453" s="3"/>
    </row>
    <row r="454" spans="1:6" ht="16.95" customHeight="1" x14ac:dyDescent="0.25">
      <c r="A454" s="112">
        <v>133</v>
      </c>
      <c r="B454" s="115" t="s">
        <v>46</v>
      </c>
      <c r="C454" s="112" t="s">
        <v>49</v>
      </c>
      <c r="D454" s="10" t="s">
        <v>15</v>
      </c>
      <c r="E454" s="94">
        <v>23037236.949999999</v>
      </c>
      <c r="F454" s="3"/>
    </row>
    <row r="455" spans="1:6" ht="16.95" customHeight="1" x14ac:dyDescent="0.25">
      <c r="A455" s="113"/>
      <c r="B455" s="116"/>
      <c r="C455" s="113"/>
      <c r="D455" s="10" t="s">
        <v>48</v>
      </c>
      <c r="E455" s="94">
        <v>5003769.34</v>
      </c>
      <c r="F455" s="3"/>
    </row>
    <row r="456" spans="1:6" ht="16.95" customHeight="1" x14ac:dyDescent="0.25">
      <c r="A456" s="113"/>
      <c r="B456" s="116"/>
      <c r="C456" s="113"/>
      <c r="D456" s="111" t="s">
        <v>24</v>
      </c>
      <c r="E456" s="107">
        <v>20763379.859999999</v>
      </c>
      <c r="F456" s="3"/>
    </row>
    <row r="457" spans="1:6" ht="16.95" customHeight="1" x14ac:dyDescent="0.25">
      <c r="A457" s="113"/>
      <c r="B457" s="116"/>
      <c r="C457" s="113"/>
      <c r="D457" s="102" t="s">
        <v>26</v>
      </c>
      <c r="E457" s="103">
        <v>7436587.5</v>
      </c>
      <c r="F457" s="3"/>
    </row>
    <row r="458" spans="1:6" ht="16.95" customHeight="1" x14ac:dyDescent="0.25">
      <c r="A458" s="113"/>
      <c r="B458" s="116"/>
      <c r="C458" s="113"/>
      <c r="D458" s="10" t="s">
        <v>16</v>
      </c>
      <c r="E458" s="94">
        <v>2062874.75</v>
      </c>
      <c r="F458" s="3"/>
    </row>
    <row r="459" spans="1:6" ht="16.95" customHeight="1" x14ac:dyDescent="0.25">
      <c r="A459" s="114"/>
      <c r="B459" s="117"/>
      <c r="C459" s="114"/>
      <c r="D459" s="10" t="s">
        <v>17</v>
      </c>
      <c r="E459" s="94">
        <v>58303848.399999999</v>
      </c>
      <c r="F459" s="3"/>
    </row>
    <row r="460" spans="1:6" ht="16.95" customHeight="1" x14ac:dyDescent="0.25">
      <c r="A460" s="8">
        <v>134</v>
      </c>
      <c r="B460" s="98" t="s">
        <v>453</v>
      </c>
      <c r="C460" s="8" t="s">
        <v>454</v>
      </c>
      <c r="D460" s="9" t="s">
        <v>408</v>
      </c>
      <c r="E460" s="91">
        <v>2377151.2400000002</v>
      </c>
      <c r="F460" s="3"/>
    </row>
    <row r="461" spans="1:6" ht="16.95" customHeight="1" x14ac:dyDescent="0.25">
      <c r="A461" s="8">
        <v>1</v>
      </c>
      <c r="B461" s="8">
        <v>2</v>
      </c>
      <c r="C461" s="8">
        <v>3</v>
      </c>
      <c r="D461" s="8">
        <v>4</v>
      </c>
      <c r="E461" s="100">
        <v>5</v>
      </c>
      <c r="F461" s="3"/>
    </row>
    <row r="462" spans="1:6" ht="16.95" customHeight="1" x14ac:dyDescent="0.25">
      <c r="A462" s="112"/>
      <c r="B462" s="112"/>
      <c r="C462" s="112"/>
      <c r="D462" s="9" t="s">
        <v>16</v>
      </c>
      <c r="E462" s="91">
        <v>124000</v>
      </c>
      <c r="F462" s="3"/>
    </row>
    <row r="463" spans="1:6" ht="16.95" customHeight="1" x14ac:dyDescent="0.25">
      <c r="A463" s="114"/>
      <c r="B463" s="114"/>
      <c r="C463" s="114"/>
      <c r="D463" s="9" t="s">
        <v>17</v>
      </c>
      <c r="E463" s="91">
        <v>2501151.2400000002</v>
      </c>
      <c r="F463" s="3"/>
    </row>
    <row r="464" spans="1:6" ht="16.95" customHeight="1" x14ac:dyDescent="0.25">
      <c r="A464" s="125">
        <v>135</v>
      </c>
      <c r="B464" s="129" t="s">
        <v>50</v>
      </c>
      <c r="C464" s="125">
        <v>7</v>
      </c>
      <c r="D464" s="10" t="s">
        <v>15</v>
      </c>
      <c r="E464" s="94">
        <v>13641914.42</v>
      </c>
      <c r="F464" s="3"/>
    </row>
    <row r="465" spans="1:6" ht="16.95" customHeight="1" x14ac:dyDescent="0.25">
      <c r="A465" s="125"/>
      <c r="B465" s="129"/>
      <c r="C465" s="125"/>
      <c r="D465" s="10" t="s">
        <v>25</v>
      </c>
      <c r="E465" s="94">
        <v>329793.06</v>
      </c>
      <c r="F465" s="3"/>
    </row>
    <row r="466" spans="1:6" ht="16.95" customHeight="1" x14ac:dyDescent="0.25">
      <c r="A466" s="125"/>
      <c r="B466" s="129"/>
      <c r="C466" s="125"/>
      <c r="D466" s="10" t="s">
        <v>17</v>
      </c>
      <c r="E466" s="94">
        <v>13971707.48</v>
      </c>
      <c r="F466" s="3"/>
    </row>
    <row r="467" spans="1:6" ht="16.95" customHeight="1" x14ac:dyDescent="0.25">
      <c r="A467" s="119">
        <v>136</v>
      </c>
      <c r="B467" s="120" t="s">
        <v>51</v>
      </c>
      <c r="C467" s="119">
        <v>4</v>
      </c>
      <c r="D467" s="10" t="s">
        <v>15</v>
      </c>
      <c r="E467" s="94">
        <v>5336071.21</v>
      </c>
      <c r="F467" s="3"/>
    </row>
    <row r="468" spans="1:6" ht="16.95" customHeight="1" x14ac:dyDescent="0.25">
      <c r="A468" s="119"/>
      <c r="B468" s="120"/>
      <c r="C468" s="119"/>
      <c r="D468" s="10" t="s">
        <v>25</v>
      </c>
      <c r="E468" s="94">
        <v>74705</v>
      </c>
      <c r="F468" s="3"/>
    </row>
    <row r="469" spans="1:6" ht="16.95" customHeight="1" x14ac:dyDescent="0.25">
      <c r="A469" s="119"/>
      <c r="B469" s="120"/>
      <c r="C469" s="119"/>
      <c r="D469" s="10" t="s">
        <v>17</v>
      </c>
      <c r="E469" s="94">
        <v>5410776.21</v>
      </c>
      <c r="F469" s="3"/>
    </row>
    <row r="470" spans="1:6" ht="16.95" customHeight="1" x14ac:dyDescent="0.25">
      <c r="A470" s="112">
        <v>137</v>
      </c>
      <c r="B470" s="115" t="s">
        <v>51</v>
      </c>
      <c r="C470" s="112">
        <v>8</v>
      </c>
      <c r="D470" s="10" t="s">
        <v>15</v>
      </c>
      <c r="E470" s="94">
        <v>9846462.4800000004</v>
      </c>
      <c r="F470" s="3"/>
    </row>
    <row r="471" spans="1:6" ht="16.95" customHeight="1" x14ac:dyDescent="0.25">
      <c r="A471" s="113"/>
      <c r="B471" s="116"/>
      <c r="C471" s="113"/>
      <c r="D471" s="10" t="s">
        <v>25</v>
      </c>
      <c r="E471" s="94">
        <v>321553.62</v>
      </c>
      <c r="F471" s="3"/>
    </row>
    <row r="472" spans="1:6" ht="16.95" customHeight="1" x14ac:dyDescent="0.25">
      <c r="A472" s="114"/>
      <c r="B472" s="117"/>
      <c r="C472" s="114"/>
      <c r="D472" s="10" t="s">
        <v>17</v>
      </c>
      <c r="E472" s="94">
        <v>10168016.1</v>
      </c>
      <c r="F472" s="3"/>
    </row>
    <row r="473" spans="1:6" ht="16.95" customHeight="1" x14ac:dyDescent="0.25">
      <c r="A473" s="119">
        <v>138</v>
      </c>
      <c r="B473" s="120" t="s">
        <v>52</v>
      </c>
      <c r="C473" s="119" t="s">
        <v>53</v>
      </c>
      <c r="D473" s="10" t="s">
        <v>15</v>
      </c>
      <c r="E473" s="94">
        <v>6857764.7199999997</v>
      </c>
      <c r="F473" s="3"/>
    </row>
    <row r="474" spans="1:6" ht="16.95" customHeight="1" x14ac:dyDescent="0.25">
      <c r="A474" s="119"/>
      <c r="B474" s="120"/>
      <c r="C474" s="119"/>
      <c r="D474" s="10" t="s">
        <v>25</v>
      </c>
      <c r="E474" s="94">
        <v>405385.11</v>
      </c>
      <c r="F474" s="3"/>
    </row>
    <row r="475" spans="1:6" ht="16.95" customHeight="1" x14ac:dyDescent="0.25">
      <c r="A475" s="119"/>
      <c r="B475" s="120"/>
      <c r="C475" s="119"/>
      <c r="D475" s="10" t="s">
        <v>17</v>
      </c>
      <c r="E475" s="94">
        <v>7263149.8300000001</v>
      </c>
      <c r="F475" s="3"/>
    </row>
    <row r="476" spans="1:6" ht="16.95" customHeight="1" x14ac:dyDescent="0.25">
      <c r="A476" s="112">
        <v>139</v>
      </c>
      <c r="B476" s="120" t="s">
        <v>54</v>
      </c>
      <c r="C476" s="119">
        <v>3</v>
      </c>
      <c r="D476" s="10" t="s">
        <v>32</v>
      </c>
      <c r="E476" s="94">
        <v>1215410.51</v>
      </c>
      <c r="F476" s="3"/>
    </row>
    <row r="477" spans="1:6" ht="16.95" customHeight="1" x14ac:dyDescent="0.25">
      <c r="A477" s="113"/>
      <c r="B477" s="120"/>
      <c r="C477" s="119"/>
      <c r="D477" s="10" t="s">
        <v>25</v>
      </c>
      <c r="E477" s="94">
        <v>224000</v>
      </c>
      <c r="F477" s="3"/>
    </row>
    <row r="478" spans="1:6" ht="16.95" customHeight="1" x14ac:dyDescent="0.25">
      <c r="A478" s="114"/>
      <c r="B478" s="120"/>
      <c r="C478" s="119"/>
      <c r="D478" s="10" t="s">
        <v>17</v>
      </c>
      <c r="E478" s="94">
        <v>1439410.51</v>
      </c>
      <c r="F478" s="3"/>
    </row>
    <row r="479" spans="1:6" ht="16.95" customHeight="1" x14ac:dyDescent="0.25">
      <c r="A479" s="119">
        <v>140</v>
      </c>
      <c r="B479" s="120" t="s">
        <v>455</v>
      </c>
      <c r="C479" s="119" t="s">
        <v>456</v>
      </c>
      <c r="D479" s="9" t="s">
        <v>403</v>
      </c>
      <c r="E479" s="94">
        <v>3702831.57</v>
      </c>
      <c r="F479" s="3"/>
    </row>
    <row r="480" spans="1:6" ht="16.95" customHeight="1" x14ac:dyDescent="0.25">
      <c r="A480" s="119"/>
      <c r="B480" s="120"/>
      <c r="C480" s="119"/>
      <c r="D480" s="9" t="s">
        <v>16</v>
      </c>
      <c r="E480" s="94">
        <v>151890.07999999999</v>
      </c>
      <c r="F480" s="3"/>
    </row>
    <row r="481" spans="1:6" ht="16.95" customHeight="1" x14ac:dyDescent="0.25">
      <c r="A481" s="119"/>
      <c r="B481" s="120"/>
      <c r="C481" s="119"/>
      <c r="D481" s="9" t="s">
        <v>17</v>
      </c>
      <c r="E481" s="94">
        <v>3854721.65</v>
      </c>
      <c r="F481" s="3"/>
    </row>
    <row r="482" spans="1:6" ht="16.95" customHeight="1" x14ac:dyDescent="0.25">
      <c r="A482" s="112">
        <v>141</v>
      </c>
      <c r="B482" s="120" t="s">
        <v>54</v>
      </c>
      <c r="C482" s="119">
        <v>30</v>
      </c>
      <c r="D482" s="10" t="s">
        <v>32</v>
      </c>
      <c r="E482" s="94">
        <v>1215410.51</v>
      </c>
      <c r="F482" s="3"/>
    </row>
    <row r="483" spans="1:6" ht="16.95" customHeight="1" x14ac:dyDescent="0.25">
      <c r="A483" s="113"/>
      <c r="B483" s="120"/>
      <c r="C483" s="119"/>
      <c r="D483" s="10" t="s">
        <v>25</v>
      </c>
      <c r="E483" s="94">
        <v>224000</v>
      </c>
      <c r="F483" s="3"/>
    </row>
    <row r="484" spans="1:6" ht="16.95" customHeight="1" x14ac:dyDescent="0.25">
      <c r="A484" s="114"/>
      <c r="B484" s="120"/>
      <c r="C484" s="119"/>
      <c r="D484" s="10" t="s">
        <v>17</v>
      </c>
      <c r="E484" s="94">
        <v>1439410.51</v>
      </c>
      <c r="F484" s="3"/>
    </row>
    <row r="485" spans="1:6" ht="16.95" customHeight="1" x14ac:dyDescent="0.25">
      <c r="A485" s="112">
        <v>142</v>
      </c>
      <c r="B485" s="115" t="s">
        <v>54</v>
      </c>
      <c r="C485" s="112" t="s">
        <v>55</v>
      </c>
      <c r="D485" s="10" t="s">
        <v>32</v>
      </c>
      <c r="E485" s="94">
        <v>1215410.51</v>
      </c>
      <c r="F485" s="3"/>
    </row>
    <row r="486" spans="1:6" ht="16.95" customHeight="1" x14ac:dyDescent="0.25">
      <c r="A486" s="113"/>
      <c r="B486" s="116"/>
      <c r="C486" s="113"/>
      <c r="D486" s="10" t="s">
        <v>25</v>
      </c>
      <c r="E486" s="94">
        <v>224000</v>
      </c>
      <c r="F486" s="3"/>
    </row>
    <row r="487" spans="1:6" ht="16.95" customHeight="1" x14ac:dyDescent="0.25">
      <c r="A487" s="114"/>
      <c r="B487" s="117"/>
      <c r="C487" s="114"/>
      <c r="D487" s="10" t="s">
        <v>17</v>
      </c>
      <c r="E487" s="94">
        <v>1439410.51</v>
      </c>
      <c r="F487" s="3"/>
    </row>
    <row r="488" spans="1:6" ht="16.95" customHeight="1" x14ac:dyDescent="0.25">
      <c r="A488" s="119">
        <v>143</v>
      </c>
      <c r="B488" s="120" t="s">
        <v>455</v>
      </c>
      <c r="C488" s="119" t="s">
        <v>457</v>
      </c>
      <c r="D488" s="9" t="s">
        <v>403</v>
      </c>
      <c r="E488" s="94">
        <v>1851415.78</v>
      </c>
      <c r="F488" s="3"/>
    </row>
    <row r="489" spans="1:6" ht="16.95" customHeight="1" x14ac:dyDescent="0.25">
      <c r="A489" s="119"/>
      <c r="B489" s="120"/>
      <c r="C489" s="119"/>
      <c r="D489" s="9" t="s">
        <v>16</v>
      </c>
      <c r="E489" s="94">
        <v>75945.039999999994</v>
      </c>
      <c r="F489" s="3"/>
    </row>
    <row r="490" spans="1:6" ht="16.95" customHeight="1" x14ac:dyDescent="0.25">
      <c r="A490" s="8">
        <v>1</v>
      </c>
      <c r="B490" s="8">
        <v>2</v>
      </c>
      <c r="C490" s="8">
        <v>3</v>
      </c>
      <c r="D490" s="8">
        <v>4</v>
      </c>
      <c r="E490" s="100">
        <v>5</v>
      </c>
      <c r="F490" s="3"/>
    </row>
    <row r="491" spans="1:6" ht="16.95" customHeight="1" x14ac:dyDescent="0.25">
      <c r="A491" s="95"/>
      <c r="B491" s="95"/>
      <c r="C491" s="95"/>
      <c r="D491" s="9" t="s">
        <v>17</v>
      </c>
      <c r="E491" s="94">
        <v>1927360.82</v>
      </c>
      <c r="F491" s="3"/>
    </row>
    <row r="492" spans="1:6" ht="16.95" customHeight="1" x14ac:dyDescent="0.25">
      <c r="A492" s="119">
        <v>144</v>
      </c>
      <c r="B492" s="120" t="s">
        <v>455</v>
      </c>
      <c r="C492" s="119" t="s">
        <v>458</v>
      </c>
      <c r="D492" s="9" t="s">
        <v>403</v>
      </c>
      <c r="E492" s="94">
        <v>3702831.57</v>
      </c>
      <c r="F492" s="3"/>
    </row>
    <row r="493" spans="1:6" ht="16.95" customHeight="1" x14ac:dyDescent="0.25">
      <c r="A493" s="119"/>
      <c r="B493" s="120"/>
      <c r="C493" s="119"/>
      <c r="D493" s="9" t="s">
        <v>16</v>
      </c>
      <c r="E493" s="94">
        <v>151890.07999999999</v>
      </c>
      <c r="F493" s="3"/>
    </row>
    <row r="494" spans="1:6" ht="16.95" customHeight="1" x14ac:dyDescent="0.25">
      <c r="A494" s="119"/>
      <c r="B494" s="120"/>
      <c r="C494" s="119"/>
      <c r="D494" s="9" t="s">
        <v>17</v>
      </c>
      <c r="E494" s="94">
        <v>3854721.65</v>
      </c>
      <c r="F494" s="3"/>
    </row>
    <row r="495" spans="1:6" ht="16.95" customHeight="1" x14ac:dyDescent="0.25">
      <c r="A495" s="112">
        <v>145</v>
      </c>
      <c r="B495" s="120" t="s">
        <v>56</v>
      </c>
      <c r="C495" s="119">
        <v>8</v>
      </c>
      <c r="D495" s="10" t="s">
        <v>15</v>
      </c>
      <c r="E495" s="94">
        <v>41063600.619999997</v>
      </c>
      <c r="F495" s="3"/>
    </row>
    <row r="496" spans="1:6" ht="16.95" customHeight="1" x14ac:dyDescent="0.25">
      <c r="A496" s="113"/>
      <c r="B496" s="120"/>
      <c r="C496" s="119"/>
      <c r="D496" s="10" t="s">
        <v>25</v>
      </c>
      <c r="E496" s="94">
        <v>2427404.96</v>
      </c>
      <c r="F496" s="3"/>
    </row>
    <row r="497" spans="1:6" ht="16.95" customHeight="1" x14ac:dyDescent="0.25">
      <c r="A497" s="114"/>
      <c r="B497" s="120"/>
      <c r="C497" s="119"/>
      <c r="D497" s="10" t="s">
        <v>17</v>
      </c>
      <c r="E497" s="94">
        <v>43491005.579999998</v>
      </c>
      <c r="F497" s="3"/>
    </row>
    <row r="498" spans="1:6" ht="16.95" customHeight="1" x14ac:dyDescent="0.25">
      <c r="A498" s="119">
        <v>146</v>
      </c>
      <c r="B498" s="115" t="s">
        <v>459</v>
      </c>
      <c r="C498" s="112">
        <v>10</v>
      </c>
      <c r="D498" s="9" t="s">
        <v>408</v>
      </c>
      <c r="E498" s="91">
        <v>9508604.9600000009</v>
      </c>
      <c r="F498" s="3"/>
    </row>
    <row r="499" spans="1:6" ht="16.95" customHeight="1" x14ac:dyDescent="0.25">
      <c r="A499" s="119"/>
      <c r="B499" s="116"/>
      <c r="C499" s="113"/>
      <c r="D499" s="9" t="s">
        <v>16</v>
      </c>
      <c r="E499" s="91">
        <v>496000</v>
      </c>
      <c r="F499" s="3"/>
    </row>
    <row r="500" spans="1:6" ht="16.95" customHeight="1" x14ac:dyDescent="0.25">
      <c r="A500" s="119"/>
      <c r="B500" s="117"/>
      <c r="C500" s="114"/>
      <c r="D500" s="9" t="s">
        <v>17</v>
      </c>
      <c r="E500" s="91">
        <v>10004604.960000001</v>
      </c>
      <c r="F500" s="3"/>
    </row>
    <row r="501" spans="1:6" ht="16.95" customHeight="1" x14ac:dyDescent="0.25">
      <c r="A501" s="112">
        <v>147</v>
      </c>
      <c r="B501" s="115" t="s">
        <v>459</v>
      </c>
      <c r="C501" s="112">
        <v>14</v>
      </c>
      <c r="D501" s="9" t="s">
        <v>408</v>
      </c>
      <c r="E501" s="91">
        <v>7131453.7199999997</v>
      </c>
      <c r="F501" s="3"/>
    </row>
    <row r="502" spans="1:6" ht="16.95" customHeight="1" x14ac:dyDescent="0.25">
      <c r="A502" s="113"/>
      <c r="B502" s="116"/>
      <c r="C502" s="113"/>
      <c r="D502" s="9" t="s">
        <v>16</v>
      </c>
      <c r="E502" s="91">
        <v>372000</v>
      </c>
      <c r="F502" s="3"/>
    </row>
    <row r="503" spans="1:6" ht="16.95" customHeight="1" x14ac:dyDescent="0.25">
      <c r="A503" s="114"/>
      <c r="B503" s="117"/>
      <c r="C503" s="114"/>
      <c r="D503" s="9" t="s">
        <v>17</v>
      </c>
      <c r="E503" s="91">
        <v>7503453.7199999997</v>
      </c>
      <c r="F503" s="3"/>
    </row>
    <row r="504" spans="1:6" ht="16.95" customHeight="1" x14ac:dyDescent="0.25">
      <c r="A504" s="112">
        <v>148</v>
      </c>
      <c r="B504" s="115" t="s">
        <v>459</v>
      </c>
      <c r="C504" s="112">
        <v>20</v>
      </c>
      <c r="D504" s="9" t="s">
        <v>408</v>
      </c>
      <c r="E504" s="91">
        <v>7131453.7199999997</v>
      </c>
      <c r="F504" s="3"/>
    </row>
    <row r="505" spans="1:6" ht="16.95" customHeight="1" x14ac:dyDescent="0.25">
      <c r="A505" s="113"/>
      <c r="B505" s="116"/>
      <c r="C505" s="113"/>
      <c r="D505" s="9" t="s">
        <v>16</v>
      </c>
      <c r="E505" s="91">
        <v>372000</v>
      </c>
      <c r="F505" s="3"/>
    </row>
    <row r="506" spans="1:6" ht="16.95" customHeight="1" x14ac:dyDescent="0.25">
      <c r="A506" s="114"/>
      <c r="B506" s="117"/>
      <c r="C506" s="114"/>
      <c r="D506" s="9" t="s">
        <v>17</v>
      </c>
      <c r="E506" s="91">
        <v>7503453.7199999997</v>
      </c>
      <c r="F506" s="3"/>
    </row>
    <row r="507" spans="1:6" ht="16.95" customHeight="1" x14ac:dyDescent="0.25">
      <c r="A507" s="119">
        <v>149</v>
      </c>
      <c r="B507" s="120" t="s">
        <v>57</v>
      </c>
      <c r="C507" s="119">
        <v>47</v>
      </c>
      <c r="D507" s="10" t="s">
        <v>32</v>
      </c>
      <c r="E507" s="94">
        <v>1215410.51</v>
      </c>
      <c r="F507" s="3"/>
    </row>
    <row r="508" spans="1:6" ht="16.95" customHeight="1" x14ac:dyDescent="0.25">
      <c r="A508" s="119"/>
      <c r="B508" s="120"/>
      <c r="C508" s="119"/>
      <c r="D508" s="10" t="s">
        <v>16</v>
      </c>
      <c r="E508" s="94">
        <v>531157.51</v>
      </c>
      <c r="F508" s="3"/>
    </row>
    <row r="509" spans="1:6" ht="16.95" customHeight="1" x14ac:dyDescent="0.25">
      <c r="A509" s="119"/>
      <c r="B509" s="120"/>
      <c r="C509" s="119"/>
      <c r="D509" s="10" t="s">
        <v>17</v>
      </c>
      <c r="E509" s="94">
        <v>1746568.02</v>
      </c>
      <c r="F509" s="3"/>
    </row>
    <row r="510" spans="1:6" ht="16.95" customHeight="1" x14ac:dyDescent="0.25">
      <c r="A510" s="112">
        <v>150</v>
      </c>
      <c r="B510" s="115" t="s">
        <v>58</v>
      </c>
      <c r="C510" s="112" t="s">
        <v>59</v>
      </c>
      <c r="D510" s="10" t="s">
        <v>19</v>
      </c>
      <c r="E510" s="94">
        <v>2209994.52</v>
      </c>
      <c r="F510" s="3"/>
    </row>
    <row r="511" spans="1:6" ht="16.95" customHeight="1" x14ac:dyDescent="0.25">
      <c r="A511" s="113"/>
      <c r="B511" s="116"/>
      <c r="C511" s="113"/>
      <c r="D511" s="10" t="s">
        <v>20</v>
      </c>
      <c r="E511" s="94">
        <v>12012543.99</v>
      </c>
      <c r="F511" s="3"/>
    </row>
    <row r="512" spans="1:6" ht="16.95" customHeight="1" x14ac:dyDescent="0.25">
      <c r="A512" s="113"/>
      <c r="B512" s="116"/>
      <c r="C512" s="113"/>
      <c r="D512" s="10" t="s">
        <v>21</v>
      </c>
      <c r="E512" s="94">
        <v>2331745.94</v>
      </c>
      <c r="F512" s="3"/>
    </row>
    <row r="513" spans="1:6" ht="16.95" customHeight="1" x14ac:dyDescent="0.25">
      <c r="A513" s="113"/>
      <c r="B513" s="116"/>
      <c r="C513" s="113"/>
      <c r="D513" s="10" t="s">
        <v>22</v>
      </c>
      <c r="E513" s="94">
        <v>2306283.9300000002</v>
      </c>
      <c r="F513" s="3"/>
    </row>
    <row r="514" spans="1:6" ht="16.95" customHeight="1" x14ac:dyDescent="0.25">
      <c r="A514" s="113"/>
      <c r="B514" s="116"/>
      <c r="C514" s="113"/>
      <c r="D514" s="10" t="s">
        <v>23</v>
      </c>
      <c r="E514" s="94">
        <v>2311483.92</v>
      </c>
      <c r="F514" s="3"/>
    </row>
    <row r="515" spans="1:6" ht="16.95" customHeight="1" x14ac:dyDescent="0.25">
      <c r="A515" s="113"/>
      <c r="B515" s="116"/>
      <c r="C515" s="113"/>
      <c r="D515" s="10" t="s">
        <v>15</v>
      </c>
      <c r="E515" s="94">
        <v>12613734.23</v>
      </c>
      <c r="F515" s="3"/>
    </row>
    <row r="516" spans="1:6" ht="16.95" customHeight="1" x14ac:dyDescent="0.25">
      <c r="A516" s="113"/>
      <c r="B516" s="116"/>
      <c r="C516" s="113"/>
      <c r="D516" s="10" t="s">
        <v>25</v>
      </c>
      <c r="E516" s="94">
        <v>1393012.7</v>
      </c>
      <c r="F516" s="3"/>
    </row>
    <row r="517" spans="1:6" ht="16.95" customHeight="1" x14ac:dyDescent="0.25">
      <c r="A517" s="114"/>
      <c r="B517" s="117"/>
      <c r="C517" s="114"/>
      <c r="D517" s="10" t="s">
        <v>17</v>
      </c>
      <c r="E517" s="94">
        <v>35178799.229999997</v>
      </c>
      <c r="F517" s="3"/>
    </row>
    <row r="518" spans="1:6" ht="16.95" customHeight="1" x14ac:dyDescent="0.25">
      <c r="A518" s="8">
        <v>151</v>
      </c>
      <c r="B518" s="98" t="s">
        <v>58</v>
      </c>
      <c r="C518" s="8" t="s">
        <v>60</v>
      </c>
      <c r="D518" s="10" t="s">
        <v>15</v>
      </c>
      <c r="E518" s="94">
        <v>9582087.3100000005</v>
      </c>
      <c r="F518" s="3"/>
    </row>
    <row r="519" spans="1:6" ht="16.95" customHeight="1" x14ac:dyDescent="0.25">
      <c r="A519" s="8">
        <v>1</v>
      </c>
      <c r="B519" s="8">
        <v>2</v>
      </c>
      <c r="C519" s="8">
        <v>3</v>
      </c>
      <c r="D519" s="8">
        <v>4</v>
      </c>
      <c r="E519" s="100">
        <v>5</v>
      </c>
      <c r="F519" s="3"/>
    </row>
    <row r="520" spans="1:6" ht="16.95" customHeight="1" x14ac:dyDescent="0.25">
      <c r="A520" s="113"/>
      <c r="B520" s="113"/>
      <c r="C520" s="113"/>
      <c r="D520" s="10" t="s">
        <v>25</v>
      </c>
      <c r="E520" s="94">
        <v>315469.21000000002</v>
      </c>
      <c r="F520" s="3"/>
    </row>
    <row r="521" spans="1:6" ht="16.95" customHeight="1" x14ac:dyDescent="0.25">
      <c r="A521" s="114"/>
      <c r="B521" s="114"/>
      <c r="C521" s="114"/>
      <c r="D521" s="10" t="s">
        <v>17</v>
      </c>
      <c r="E521" s="94">
        <v>9897556.5199999996</v>
      </c>
      <c r="F521" s="3"/>
    </row>
    <row r="522" spans="1:6" ht="16.95" customHeight="1" x14ac:dyDescent="0.25">
      <c r="A522" s="119">
        <v>152</v>
      </c>
      <c r="B522" s="120" t="s">
        <v>58</v>
      </c>
      <c r="C522" s="119" t="s">
        <v>460</v>
      </c>
      <c r="D522" s="9" t="s">
        <v>408</v>
      </c>
      <c r="E522" s="91">
        <v>2377151.2400000002</v>
      </c>
      <c r="F522" s="3"/>
    </row>
    <row r="523" spans="1:6" ht="16.95" customHeight="1" x14ac:dyDescent="0.25">
      <c r="A523" s="119"/>
      <c r="B523" s="120"/>
      <c r="C523" s="119"/>
      <c r="D523" s="9" t="s">
        <v>16</v>
      </c>
      <c r="E523" s="91">
        <v>124000</v>
      </c>
      <c r="F523" s="3"/>
    </row>
    <row r="524" spans="1:6" ht="16.95" customHeight="1" x14ac:dyDescent="0.25">
      <c r="A524" s="119"/>
      <c r="B524" s="120"/>
      <c r="C524" s="119"/>
      <c r="D524" s="9" t="s">
        <v>17</v>
      </c>
      <c r="E524" s="91">
        <v>2501151.2400000002</v>
      </c>
      <c r="F524" s="3"/>
    </row>
    <row r="525" spans="1:6" ht="16.95" customHeight="1" x14ac:dyDescent="0.25">
      <c r="A525" s="119">
        <v>153</v>
      </c>
      <c r="B525" s="120" t="s">
        <v>58</v>
      </c>
      <c r="C525" s="119" t="s">
        <v>461</v>
      </c>
      <c r="D525" s="9" t="s">
        <v>408</v>
      </c>
      <c r="E525" s="91">
        <v>4754302.4800000004</v>
      </c>
      <c r="F525" s="3"/>
    </row>
    <row r="526" spans="1:6" ht="16.95" customHeight="1" x14ac:dyDescent="0.25">
      <c r="A526" s="119"/>
      <c r="B526" s="120"/>
      <c r="C526" s="119"/>
      <c r="D526" s="9" t="s">
        <v>16</v>
      </c>
      <c r="E526" s="91">
        <v>248000</v>
      </c>
      <c r="F526" s="3"/>
    </row>
    <row r="527" spans="1:6" ht="16.95" customHeight="1" x14ac:dyDescent="0.25">
      <c r="A527" s="119"/>
      <c r="B527" s="120"/>
      <c r="C527" s="119"/>
      <c r="D527" s="9" t="s">
        <v>17</v>
      </c>
      <c r="E527" s="91">
        <v>5002302.4800000004</v>
      </c>
      <c r="F527" s="3"/>
    </row>
    <row r="528" spans="1:6" ht="16.95" customHeight="1" x14ac:dyDescent="0.25">
      <c r="A528" s="119">
        <v>154</v>
      </c>
      <c r="B528" s="120" t="s">
        <v>58</v>
      </c>
      <c r="C528" s="119" t="s">
        <v>462</v>
      </c>
      <c r="D528" s="9" t="s">
        <v>408</v>
      </c>
      <c r="E528" s="91">
        <v>2377151.2400000002</v>
      </c>
      <c r="F528" s="3"/>
    </row>
    <row r="529" spans="1:6" ht="16.95" customHeight="1" x14ac:dyDescent="0.25">
      <c r="A529" s="119"/>
      <c r="B529" s="120"/>
      <c r="C529" s="119"/>
      <c r="D529" s="9" t="s">
        <v>16</v>
      </c>
      <c r="E529" s="91">
        <v>124000</v>
      </c>
      <c r="F529" s="3"/>
    </row>
    <row r="530" spans="1:6" ht="16.95" customHeight="1" x14ac:dyDescent="0.25">
      <c r="A530" s="119"/>
      <c r="B530" s="120"/>
      <c r="C530" s="119"/>
      <c r="D530" s="9" t="s">
        <v>17</v>
      </c>
      <c r="E530" s="91">
        <v>2501151.2400000002</v>
      </c>
      <c r="F530" s="3"/>
    </row>
    <row r="531" spans="1:6" ht="16.95" customHeight="1" x14ac:dyDescent="0.25">
      <c r="A531" s="119">
        <v>155</v>
      </c>
      <c r="B531" s="120" t="s">
        <v>58</v>
      </c>
      <c r="C531" s="119" t="s">
        <v>463</v>
      </c>
      <c r="D531" s="9" t="s">
        <v>408</v>
      </c>
      <c r="E531" s="91">
        <v>2377151.2400000002</v>
      </c>
      <c r="F531" s="3"/>
    </row>
    <row r="532" spans="1:6" ht="16.95" customHeight="1" x14ac:dyDescent="0.25">
      <c r="A532" s="119"/>
      <c r="B532" s="120"/>
      <c r="C532" s="119"/>
      <c r="D532" s="9" t="s">
        <v>16</v>
      </c>
      <c r="E532" s="91">
        <v>124000</v>
      </c>
      <c r="F532" s="3"/>
    </row>
    <row r="533" spans="1:6" ht="16.95" customHeight="1" x14ac:dyDescent="0.25">
      <c r="A533" s="119"/>
      <c r="B533" s="120"/>
      <c r="C533" s="119"/>
      <c r="D533" s="9" t="s">
        <v>17</v>
      </c>
      <c r="E533" s="91">
        <v>2501151.2400000002</v>
      </c>
      <c r="F533" s="3"/>
    </row>
    <row r="534" spans="1:6" ht="16.95" customHeight="1" x14ac:dyDescent="0.25">
      <c r="A534" s="119">
        <v>156</v>
      </c>
      <c r="B534" s="120" t="s">
        <v>58</v>
      </c>
      <c r="C534" s="119" t="s">
        <v>464</v>
      </c>
      <c r="D534" s="9" t="s">
        <v>408</v>
      </c>
      <c r="E534" s="91">
        <v>2377151.2400000002</v>
      </c>
      <c r="F534" s="3"/>
    </row>
    <row r="535" spans="1:6" ht="16.95" customHeight="1" x14ac:dyDescent="0.25">
      <c r="A535" s="119"/>
      <c r="B535" s="120"/>
      <c r="C535" s="119"/>
      <c r="D535" s="9" t="s">
        <v>16</v>
      </c>
      <c r="E535" s="91">
        <v>124000</v>
      </c>
      <c r="F535" s="3"/>
    </row>
    <row r="536" spans="1:6" ht="16.95" customHeight="1" x14ac:dyDescent="0.25">
      <c r="A536" s="119"/>
      <c r="B536" s="120"/>
      <c r="C536" s="119"/>
      <c r="D536" s="9" t="s">
        <v>17</v>
      </c>
      <c r="E536" s="91">
        <v>2501151.2400000002</v>
      </c>
      <c r="F536" s="3"/>
    </row>
    <row r="537" spans="1:6" ht="16.95" customHeight="1" x14ac:dyDescent="0.25">
      <c r="A537" s="119">
        <v>157</v>
      </c>
      <c r="B537" s="120" t="s">
        <v>58</v>
      </c>
      <c r="C537" s="119">
        <v>54</v>
      </c>
      <c r="D537" s="10" t="s">
        <v>15</v>
      </c>
      <c r="E537" s="94">
        <v>5439511.8700000001</v>
      </c>
      <c r="F537" s="3"/>
    </row>
    <row r="538" spans="1:6" ht="16.95" customHeight="1" x14ac:dyDescent="0.25">
      <c r="A538" s="119"/>
      <c r="B538" s="120"/>
      <c r="C538" s="119"/>
      <c r="D538" s="10" t="s">
        <v>25</v>
      </c>
      <c r="E538" s="94">
        <v>626259.69999999995</v>
      </c>
      <c r="F538" s="3"/>
    </row>
    <row r="539" spans="1:6" ht="16.95" customHeight="1" x14ac:dyDescent="0.25">
      <c r="A539" s="119"/>
      <c r="B539" s="120"/>
      <c r="C539" s="119"/>
      <c r="D539" s="10" t="s">
        <v>17</v>
      </c>
      <c r="E539" s="94">
        <v>6065771.5700000003</v>
      </c>
      <c r="F539" s="3"/>
    </row>
    <row r="540" spans="1:6" ht="16.95" customHeight="1" x14ac:dyDescent="0.25">
      <c r="A540" s="119">
        <v>158</v>
      </c>
      <c r="B540" s="120" t="s">
        <v>58</v>
      </c>
      <c r="C540" s="119">
        <v>66</v>
      </c>
      <c r="D540" s="9" t="s">
        <v>408</v>
      </c>
      <c r="E540" s="94">
        <v>4754302.4800000004</v>
      </c>
      <c r="F540" s="3"/>
    </row>
    <row r="541" spans="1:6" ht="16.95" customHeight="1" x14ac:dyDescent="0.25">
      <c r="A541" s="119"/>
      <c r="B541" s="120"/>
      <c r="C541" s="119"/>
      <c r="D541" s="9" t="s">
        <v>403</v>
      </c>
      <c r="E541" s="94">
        <v>3702831.57</v>
      </c>
      <c r="F541" s="3"/>
    </row>
    <row r="542" spans="1:6" ht="16.95" customHeight="1" x14ac:dyDescent="0.25">
      <c r="A542" s="119"/>
      <c r="B542" s="120"/>
      <c r="C542" s="119"/>
      <c r="D542" s="10" t="s">
        <v>25</v>
      </c>
      <c r="E542" s="94">
        <v>399890.08</v>
      </c>
      <c r="F542" s="3"/>
    </row>
    <row r="543" spans="1:6" ht="16.95" customHeight="1" x14ac:dyDescent="0.25">
      <c r="A543" s="119"/>
      <c r="B543" s="120"/>
      <c r="C543" s="119"/>
      <c r="D543" s="10" t="s">
        <v>17</v>
      </c>
      <c r="E543" s="94">
        <v>8857024.1300000008</v>
      </c>
      <c r="F543" s="3"/>
    </row>
    <row r="544" spans="1:6" ht="16.95" customHeight="1" x14ac:dyDescent="0.25">
      <c r="A544" s="119">
        <v>159</v>
      </c>
      <c r="B544" s="120" t="s">
        <v>58</v>
      </c>
      <c r="C544" s="119">
        <v>68</v>
      </c>
      <c r="D544" s="9" t="s">
        <v>408</v>
      </c>
      <c r="E544" s="94">
        <v>4754302.4800000004</v>
      </c>
      <c r="F544" s="3"/>
    </row>
    <row r="545" spans="1:6" ht="16.95" customHeight="1" x14ac:dyDescent="0.25">
      <c r="A545" s="119"/>
      <c r="B545" s="120"/>
      <c r="C545" s="119"/>
      <c r="D545" s="9" t="s">
        <v>403</v>
      </c>
      <c r="E545" s="94">
        <v>3702831.57</v>
      </c>
      <c r="F545" s="3"/>
    </row>
    <row r="546" spans="1:6" ht="16.95" customHeight="1" x14ac:dyDescent="0.25">
      <c r="A546" s="119"/>
      <c r="B546" s="120"/>
      <c r="C546" s="119"/>
      <c r="D546" s="10" t="s">
        <v>25</v>
      </c>
      <c r="E546" s="94">
        <v>399890.08</v>
      </c>
      <c r="F546" s="3"/>
    </row>
    <row r="547" spans="1:6" ht="16.95" customHeight="1" x14ac:dyDescent="0.25">
      <c r="A547" s="119"/>
      <c r="B547" s="120"/>
      <c r="C547" s="119"/>
      <c r="D547" s="10" t="s">
        <v>17</v>
      </c>
      <c r="E547" s="94">
        <v>8857024.1300000008</v>
      </c>
      <c r="F547" s="3"/>
    </row>
    <row r="548" spans="1:6" ht="16.95" customHeight="1" x14ac:dyDescent="0.25">
      <c r="A548" s="8">
        <v>1</v>
      </c>
      <c r="B548" s="8">
        <v>2</v>
      </c>
      <c r="C548" s="8">
        <v>3</v>
      </c>
      <c r="D548" s="8">
        <v>4</v>
      </c>
      <c r="E548" s="100">
        <v>5</v>
      </c>
      <c r="F548" s="3"/>
    </row>
    <row r="549" spans="1:6" ht="16.95" customHeight="1" x14ac:dyDescent="0.25">
      <c r="A549" s="119">
        <v>160</v>
      </c>
      <c r="B549" s="120" t="s">
        <v>58</v>
      </c>
      <c r="C549" s="119">
        <v>70</v>
      </c>
      <c r="D549" s="9" t="s">
        <v>408</v>
      </c>
      <c r="E549" s="94">
        <v>4754302.4800000004</v>
      </c>
      <c r="F549" s="3"/>
    </row>
    <row r="550" spans="1:6" ht="16.95" customHeight="1" x14ac:dyDescent="0.25">
      <c r="A550" s="119"/>
      <c r="B550" s="120"/>
      <c r="C550" s="119"/>
      <c r="D550" s="9" t="s">
        <v>403</v>
      </c>
      <c r="E550" s="94">
        <v>3702831.57</v>
      </c>
      <c r="F550" s="3"/>
    </row>
    <row r="551" spans="1:6" ht="16.95" customHeight="1" x14ac:dyDescent="0.25">
      <c r="A551" s="119"/>
      <c r="B551" s="120"/>
      <c r="C551" s="119"/>
      <c r="D551" s="10" t="s">
        <v>25</v>
      </c>
      <c r="E551" s="94">
        <v>399890.08</v>
      </c>
      <c r="F551" s="3"/>
    </row>
    <row r="552" spans="1:6" ht="16.95" customHeight="1" x14ac:dyDescent="0.25">
      <c r="A552" s="119"/>
      <c r="B552" s="120"/>
      <c r="C552" s="119"/>
      <c r="D552" s="10" t="s">
        <v>17</v>
      </c>
      <c r="E552" s="94">
        <v>8857024.1300000008</v>
      </c>
      <c r="F552" s="3"/>
    </row>
    <row r="553" spans="1:6" ht="16.95" customHeight="1" x14ac:dyDescent="0.25">
      <c r="A553" s="119">
        <v>161</v>
      </c>
      <c r="B553" s="120" t="s">
        <v>58</v>
      </c>
      <c r="C553" s="119">
        <v>72</v>
      </c>
      <c r="D553" s="9" t="s">
        <v>408</v>
      </c>
      <c r="E553" s="94">
        <v>7131453.7199999997</v>
      </c>
      <c r="F553" s="3"/>
    </row>
    <row r="554" spans="1:6" ht="16.95" customHeight="1" x14ac:dyDescent="0.25">
      <c r="A554" s="119"/>
      <c r="B554" s="120"/>
      <c r="C554" s="119"/>
      <c r="D554" s="9" t="s">
        <v>403</v>
      </c>
      <c r="E554" s="94">
        <v>5554247.3499999996</v>
      </c>
      <c r="F554" s="3"/>
    </row>
    <row r="555" spans="1:6" ht="16.95" customHeight="1" x14ac:dyDescent="0.25">
      <c r="A555" s="119"/>
      <c r="B555" s="120"/>
      <c r="C555" s="119"/>
      <c r="D555" s="10" t="s">
        <v>25</v>
      </c>
      <c r="E555" s="94">
        <v>599835.12</v>
      </c>
      <c r="F555" s="3"/>
    </row>
    <row r="556" spans="1:6" ht="16.95" customHeight="1" x14ac:dyDescent="0.25">
      <c r="A556" s="119"/>
      <c r="B556" s="120"/>
      <c r="C556" s="119"/>
      <c r="D556" s="10" t="s">
        <v>17</v>
      </c>
      <c r="E556" s="94">
        <v>13285536.189999999</v>
      </c>
      <c r="F556" s="3"/>
    </row>
    <row r="557" spans="1:6" ht="16.95" customHeight="1" x14ac:dyDescent="0.25">
      <c r="A557" s="119">
        <v>162</v>
      </c>
      <c r="B557" s="120" t="s">
        <v>58</v>
      </c>
      <c r="C557" s="119">
        <v>74</v>
      </c>
      <c r="D557" s="9" t="s">
        <v>408</v>
      </c>
      <c r="E557" s="94">
        <v>11885756.199999999</v>
      </c>
      <c r="F557" s="3"/>
    </row>
    <row r="558" spans="1:6" ht="16.95" customHeight="1" x14ac:dyDescent="0.25">
      <c r="A558" s="119"/>
      <c r="B558" s="120"/>
      <c r="C558" s="119"/>
      <c r="D558" s="9" t="s">
        <v>403</v>
      </c>
      <c r="E558" s="94">
        <v>9257078.9199999999</v>
      </c>
      <c r="F558" s="3"/>
    </row>
    <row r="559" spans="1:6" ht="16.95" customHeight="1" x14ac:dyDescent="0.25">
      <c r="A559" s="119"/>
      <c r="B559" s="120"/>
      <c r="C559" s="119"/>
      <c r="D559" s="10" t="s">
        <v>25</v>
      </c>
      <c r="E559" s="94">
        <v>999725.2</v>
      </c>
      <c r="F559" s="3"/>
    </row>
    <row r="560" spans="1:6" ht="16.95" customHeight="1" x14ac:dyDescent="0.25">
      <c r="A560" s="119"/>
      <c r="B560" s="120"/>
      <c r="C560" s="119"/>
      <c r="D560" s="10" t="s">
        <v>17</v>
      </c>
      <c r="E560" s="94">
        <v>22142560.32</v>
      </c>
      <c r="F560" s="3"/>
    </row>
    <row r="561" spans="1:6" ht="16.95" customHeight="1" x14ac:dyDescent="0.25">
      <c r="A561" s="119">
        <v>163</v>
      </c>
      <c r="B561" s="120" t="s">
        <v>58</v>
      </c>
      <c r="C561" s="119">
        <v>82</v>
      </c>
      <c r="D561" s="9" t="s">
        <v>408</v>
      </c>
      <c r="E561" s="94">
        <v>7131453.7199999997</v>
      </c>
      <c r="F561" s="3"/>
    </row>
    <row r="562" spans="1:6" ht="16.95" customHeight="1" x14ac:dyDescent="0.25">
      <c r="A562" s="119"/>
      <c r="B562" s="120"/>
      <c r="C562" s="119"/>
      <c r="D562" s="9" t="s">
        <v>403</v>
      </c>
      <c r="E562" s="94">
        <v>5554247.3499999996</v>
      </c>
      <c r="F562" s="3"/>
    </row>
    <row r="563" spans="1:6" ht="16.95" customHeight="1" x14ac:dyDescent="0.25">
      <c r="A563" s="119"/>
      <c r="B563" s="120"/>
      <c r="C563" s="119"/>
      <c r="D563" s="10" t="s">
        <v>25</v>
      </c>
      <c r="E563" s="94">
        <v>599835.12</v>
      </c>
      <c r="F563" s="3"/>
    </row>
    <row r="564" spans="1:6" ht="16.95" customHeight="1" x14ac:dyDescent="0.25">
      <c r="A564" s="119"/>
      <c r="B564" s="120"/>
      <c r="C564" s="119"/>
      <c r="D564" s="10" t="s">
        <v>17</v>
      </c>
      <c r="E564" s="94">
        <v>13285536.189999999</v>
      </c>
      <c r="F564" s="3"/>
    </row>
    <row r="565" spans="1:6" ht="16.95" customHeight="1" x14ac:dyDescent="0.25">
      <c r="A565" s="119">
        <v>164</v>
      </c>
      <c r="B565" s="120" t="s">
        <v>61</v>
      </c>
      <c r="C565" s="119">
        <v>6</v>
      </c>
      <c r="D565" s="10" t="s">
        <v>15</v>
      </c>
      <c r="E565" s="94">
        <v>9197335.9399999995</v>
      </c>
      <c r="F565" s="3"/>
    </row>
    <row r="566" spans="1:6" ht="16.95" customHeight="1" x14ac:dyDescent="0.25">
      <c r="A566" s="119"/>
      <c r="B566" s="120"/>
      <c r="C566" s="119"/>
      <c r="D566" s="10" t="s">
        <v>16</v>
      </c>
      <c r="E566" s="94">
        <v>543684.88</v>
      </c>
      <c r="F566" s="3"/>
    </row>
    <row r="567" spans="1:6" ht="16.95" customHeight="1" x14ac:dyDescent="0.25">
      <c r="A567" s="119"/>
      <c r="B567" s="120"/>
      <c r="C567" s="119"/>
      <c r="D567" s="10" t="s">
        <v>17</v>
      </c>
      <c r="E567" s="94">
        <v>9741020.8200000003</v>
      </c>
      <c r="F567" s="3"/>
    </row>
    <row r="568" spans="1:6" ht="16.95" customHeight="1" x14ac:dyDescent="0.25">
      <c r="A568" s="119">
        <v>165</v>
      </c>
      <c r="B568" s="120" t="s">
        <v>62</v>
      </c>
      <c r="C568" s="119">
        <v>9</v>
      </c>
      <c r="D568" s="10" t="s">
        <v>63</v>
      </c>
      <c r="E568" s="94">
        <v>2933294.07</v>
      </c>
      <c r="F568" s="3"/>
    </row>
    <row r="569" spans="1:6" ht="16.95" customHeight="1" x14ac:dyDescent="0.25">
      <c r="A569" s="119"/>
      <c r="B569" s="120"/>
      <c r="C569" s="119"/>
      <c r="D569" s="10" t="s">
        <v>25</v>
      </c>
      <c r="E569" s="94">
        <v>7014.9</v>
      </c>
      <c r="F569" s="3"/>
    </row>
    <row r="570" spans="1:6" ht="16.95" customHeight="1" x14ac:dyDescent="0.25">
      <c r="A570" s="119"/>
      <c r="B570" s="120"/>
      <c r="C570" s="119"/>
      <c r="D570" s="10" t="s">
        <v>17</v>
      </c>
      <c r="E570" s="94">
        <v>2940308.97</v>
      </c>
      <c r="F570" s="3"/>
    </row>
    <row r="571" spans="1:6" ht="16.95" customHeight="1" x14ac:dyDescent="0.25">
      <c r="A571" s="112">
        <v>166</v>
      </c>
      <c r="B571" s="115" t="s">
        <v>64</v>
      </c>
      <c r="C571" s="112">
        <v>6</v>
      </c>
      <c r="D571" s="10" t="s">
        <v>15</v>
      </c>
      <c r="E571" s="94">
        <v>7373778.3099999996</v>
      </c>
      <c r="F571" s="3"/>
    </row>
    <row r="572" spans="1:6" ht="16.95" customHeight="1" x14ac:dyDescent="0.25">
      <c r="A572" s="113"/>
      <c r="B572" s="116"/>
      <c r="C572" s="113"/>
      <c r="D572" s="10" t="s">
        <v>25</v>
      </c>
      <c r="E572" s="94">
        <v>310356.7</v>
      </c>
      <c r="F572" s="3"/>
    </row>
    <row r="573" spans="1:6" ht="16.95" customHeight="1" x14ac:dyDescent="0.25">
      <c r="A573" s="114"/>
      <c r="B573" s="117"/>
      <c r="C573" s="114"/>
      <c r="D573" s="10" t="s">
        <v>17</v>
      </c>
      <c r="E573" s="94">
        <v>7684135.0099999998</v>
      </c>
      <c r="F573" s="3"/>
    </row>
    <row r="574" spans="1:6" ht="16.95" customHeight="1" x14ac:dyDescent="0.25">
      <c r="A574" s="112">
        <v>167</v>
      </c>
      <c r="B574" s="115" t="s">
        <v>465</v>
      </c>
      <c r="C574" s="112" t="s">
        <v>466</v>
      </c>
      <c r="D574" s="9" t="s">
        <v>408</v>
      </c>
      <c r="E574" s="94">
        <v>7131453.7199999997</v>
      </c>
      <c r="F574" s="3"/>
    </row>
    <row r="575" spans="1:6" ht="16.95" customHeight="1" x14ac:dyDescent="0.25">
      <c r="A575" s="113"/>
      <c r="B575" s="116"/>
      <c r="C575" s="113"/>
      <c r="D575" s="10" t="s">
        <v>25</v>
      </c>
      <c r="E575" s="94">
        <v>372000</v>
      </c>
      <c r="F575" s="3"/>
    </row>
    <row r="576" spans="1:6" ht="16.95" customHeight="1" x14ac:dyDescent="0.25">
      <c r="A576" s="114"/>
      <c r="B576" s="117"/>
      <c r="C576" s="114"/>
      <c r="D576" s="10" t="s">
        <v>17</v>
      </c>
      <c r="E576" s="94">
        <v>7503453.7199999997</v>
      </c>
      <c r="F576" s="3"/>
    </row>
    <row r="577" spans="1:6" ht="16.95" customHeight="1" x14ac:dyDescent="0.25">
      <c r="A577" s="8">
        <v>1</v>
      </c>
      <c r="B577" s="8">
        <v>2</v>
      </c>
      <c r="C577" s="8">
        <v>3</v>
      </c>
      <c r="D577" s="8">
        <v>4</v>
      </c>
      <c r="E577" s="100">
        <v>5</v>
      </c>
      <c r="F577" s="3"/>
    </row>
    <row r="578" spans="1:6" ht="16.95" customHeight="1" x14ac:dyDescent="0.25">
      <c r="A578" s="119">
        <v>168</v>
      </c>
      <c r="B578" s="120" t="s">
        <v>65</v>
      </c>
      <c r="C578" s="119">
        <v>1</v>
      </c>
      <c r="D578" s="10" t="s">
        <v>15</v>
      </c>
      <c r="E578" s="94">
        <v>11643967.220000001</v>
      </c>
      <c r="F578" s="3"/>
    </row>
    <row r="579" spans="1:6" ht="16.95" customHeight="1" x14ac:dyDescent="0.25">
      <c r="A579" s="119"/>
      <c r="B579" s="120"/>
      <c r="C579" s="119"/>
      <c r="D579" s="10" t="s">
        <v>25</v>
      </c>
      <c r="E579" s="94">
        <v>486116.38</v>
      </c>
      <c r="F579" s="3"/>
    </row>
    <row r="580" spans="1:6" ht="16.95" customHeight="1" x14ac:dyDescent="0.25">
      <c r="A580" s="119"/>
      <c r="B580" s="120"/>
      <c r="C580" s="119"/>
      <c r="D580" s="10" t="s">
        <v>17</v>
      </c>
      <c r="E580" s="94">
        <v>12130083.6</v>
      </c>
      <c r="F580" s="3"/>
    </row>
    <row r="581" spans="1:6" ht="16.95" customHeight="1" x14ac:dyDescent="0.25">
      <c r="A581" s="119">
        <v>169</v>
      </c>
      <c r="B581" s="120" t="s">
        <v>65</v>
      </c>
      <c r="C581" s="119">
        <v>3</v>
      </c>
      <c r="D581" s="10" t="s">
        <v>15</v>
      </c>
      <c r="E581" s="94">
        <v>40562734.329999998</v>
      </c>
      <c r="F581" s="3"/>
    </row>
    <row r="582" spans="1:6" ht="16.95" customHeight="1" x14ac:dyDescent="0.25">
      <c r="A582" s="119"/>
      <c r="B582" s="120"/>
      <c r="C582" s="119"/>
      <c r="D582" s="10" t="s">
        <v>25</v>
      </c>
      <c r="E582" s="94">
        <v>2327236.1</v>
      </c>
      <c r="F582" s="3"/>
    </row>
    <row r="583" spans="1:6" ht="16.95" customHeight="1" x14ac:dyDescent="0.25">
      <c r="A583" s="119"/>
      <c r="B583" s="120"/>
      <c r="C583" s="119"/>
      <c r="D583" s="10" t="s">
        <v>17</v>
      </c>
      <c r="E583" s="94">
        <v>42889970.43</v>
      </c>
      <c r="F583" s="3"/>
    </row>
    <row r="584" spans="1:6" ht="16.95" customHeight="1" x14ac:dyDescent="0.25">
      <c r="A584" s="119">
        <v>170</v>
      </c>
      <c r="B584" s="120" t="s">
        <v>66</v>
      </c>
      <c r="C584" s="119">
        <v>19</v>
      </c>
      <c r="D584" s="10" t="s">
        <v>24</v>
      </c>
      <c r="E584" s="94">
        <v>6280782.7699999996</v>
      </c>
      <c r="F584" s="3"/>
    </row>
    <row r="585" spans="1:6" ht="16.95" customHeight="1" x14ac:dyDescent="0.25">
      <c r="A585" s="119"/>
      <c r="B585" s="120"/>
      <c r="C585" s="119"/>
      <c r="D585" s="10" t="s">
        <v>17</v>
      </c>
      <c r="E585" s="94">
        <v>6280782.7699999996</v>
      </c>
      <c r="F585" s="3"/>
    </row>
    <row r="586" spans="1:6" ht="16.95" customHeight="1" x14ac:dyDescent="0.25">
      <c r="A586" s="119">
        <v>171</v>
      </c>
      <c r="B586" s="120" t="s">
        <v>66</v>
      </c>
      <c r="C586" s="121" t="s">
        <v>467</v>
      </c>
      <c r="D586" s="10" t="s">
        <v>24</v>
      </c>
      <c r="E586" s="94">
        <v>7432827.1299999999</v>
      </c>
      <c r="F586" s="3"/>
    </row>
    <row r="587" spans="1:6" ht="16.95" customHeight="1" x14ac:dyDescent="0.25">
      <c r="A587" s="119"/>
      <c r="B587" s="120"/>
      <c r="C587" s="121"/>
      <c r="D587" s="10" t="s">
        <v>16</v>
      </c>
      <c r="E587" s="94">
        <v>619835.74</v>
      </c>
      <c r="F587" s="3"/>
    </row>
    <row r="588" spans="1:6" ht="16.95" customHeight="1" x14ac:dyDescent="0.25">
      <c r="A588" s="119"/>
      <c r="B588" s="120"/>
      <c r="C588" s="121"/>
      <c r="D588" s="10" t="s">
        <v>17</v>
      </c>
      <c r="E588" s="94">
        <v>8052662.8700000001</v>
      </c>
      <c r="F588" s="3"/>
    </row>
    <row r="589" spans="1:6" ht="16.95" customHeight="1" x14ac:dyDescent="0.25">
      <c r="A589" s="119">
        <v>172</v>
      </c>
      <c r="B589" s="120" t="s">
        <v>67</v>
      </c>
      <c r="C589" s="119" t="s">
        <v>68</v>
      </c>
      <c r="D589" s="10" t="s">
        <v>15</v>
      </c>
      <c r="E589" s="94">
        <v>15206067.59</v>
      </c>
      <c r="F589" s="3"/>
    </row>
    <row r="590" spans="1:6" ht="16.95" customHeight="1" x14ac:dyDescent="0.25">
      <c r="A590" s="119"/>
      <c r="B590" s="120"/>
      <c r="C590" s="119"/>
      <c r="D590" s="10" t="s">
        <v>25</v>
      </c>
      <c r="E590" s="94">
        <v>852955.1</v>
      </c>
      <c r="F590" s="3"/>
    </row>
    <row r="591" spans="1:6" ht="16.95" customHeight="1" x14ac:dyDescent="0.25">
      <c r="A591" s="119"/>
      <c r="B591" s="120"/>
      <c r="C591" s="119"/>
      <c r="D591" s="10" t="s">
        <v>17</v>
      </c>
      <c r="E591" s="94">
        <v>16059022.689999999</v>
      </c>
      <c r="F591" s="3"/>
    </row>
    <row r="592" spans="1:6" ht="16.95" customHeight="1" x14ac:dyDescent="0.25">
      <c r="A592" s="119">
        <v>173</v>
      </c>
      <c r="B592" s="120" t="s">
        <v>67</v>
      </c>
      <c r="C592" s="119">
        <v>35</v>
      </c>
      <c r="D592" s="10" t="s">
        <v>24</v>
      </c>
      <c r="E592" s="94">
        <v>4369840.8</v>
      </c>
      <c r="F592" s="3"/>
    </row>
    <row r="593" spans="1:6" ht="16.95" customHeight="1" x14ac:dyDescent="0.25">
      <c r="A593" s="119"/>
      <c r="B593" s="120"/>
      <c r="C593" s="119"/>
      <c r="D593" s="10" t="s">
        <v>25</v>
      </c>
      <c r="E593" s="94">
        <v>258315.71</v>
      </c>
      <c r="F593" s="3"/>
    </row>
    <row r="594" spans="1:6" ht="16.95" customHeight="1" x14ac:dyDescent="0.25">
      <c r="A594" s="119"/>
      <c r="B594" s="120"/>
      <c r="C594" s="119"/>
      <c r="D594" s="10" t="s">
        <v>17</v>
      </c>
      <c r="E594" s="94">
        <v>4628156.51</v>
      </c>
      <c r="F594" s="3"/>
    </row>
    <row r="595" spans="1:6" ht="16.95" customHeight="1" x14ac:dyDescent="0.25">
      <c r="A595" s="119">
        <v>174</v>
      </c>
      <c r="B595" s="115" t="s">
        <v>69</v>
      </c>
      <c r="C595" s="112">
        <v>5</v>
      </c>
      <c r="D595" s="9" t="s">
        <v>408</v>
      </c>
      <c r="E595" s="91">
        <v>2377151.2400000002</v>
      </c>
      <c r="F595" s="3"/>
    </row>
    <row r="596" spans="1:6" ht="16.95" customHeight="1" x14ac:dyDescent="0.25">
      <c r="A596" s="119"/>
      <c r="B596" s="116"/>
      <c r="C596" s="113"/>
      <c r="D596" s="9" t="s">
        <v>16</v>
      </c>
      <c r="E596" s="91">
        <v>124000</v>
      </c>
      <c r="F596" s="3"/>
    </row>
    <row r="597" spans="1:6" ht="16.95" customHeight="1" x14ac:dyDescent="0.25">
      <c r="A597" s="119"/>
      <c r="B597" s="117"/>
      <c r="C597" s="114"/>
      <c r="D597" s="9" t="s">
        <v>17</v>
      </c>
      <c r="E597" s="91">
        <v>2501151.2400000002</v>
      </c>
      <c r="F597" s="3"/>
    </row>
    <row r="598" spans="1:6" ht="16.95" customHeight="1" x14ac:dyDescent="0.25">
      <c r="A598" s="119">
        <v>175</v>
      </c>
      <c r="B598" s="115" t="s">
        <v>69</v>
      </c>
      <c r="C598" s="112">
        <v>7</v>
      </c>
      <c r="D598" s="9" t="s">
        <v>408</v>
      </c>
      <c r="E598" s="91">
        <v>2377151.2400000002</v>
      </c>
      <c r="F598" s="3"/>
    </row>
    <row r="599" spans="1:6" ht="16.95" customHeight="1" x14ac:dyDescent="0.25">
      <c r="A599" s="119"/>
      <c r="B599" s="116"/>
      <c r="C599" s="113"/>
      <c r="D599" s="9" t="s">
        <v>16</v>
      </c>
      <c r="E599" s="91">
        <v>124000</v>
      </c>
      <c r="F599" s="3"/>
    </row>
    <row r="600" spans="1:6" ht="16.95" customHeight="1" x14ac:dyDescent="0.25">
      <c r="A600" s="119"/>
      <c r="B600" s="117"/>
      <c r="C600" s="114"/>
      <c r="D600" s="9" t="s">
        <v>17</v>
      </c>
      <c r="E600" s="91">
        <v>2501151.2400000002</v>
      </c>
      <c r="F600" s="3"/>
    </row>
    <row r="601" spans="1:6" ht="16.95" customHeight="1" x14ac:dyDescent="0.25">
      <c r="A601" s="112">
        <v>176</v>
      </c>
      <c r="B601" s="115" t="s">
        <v>69</v>
      </c>
      <c r="C601" s="112">
        <v>9</v>
      </c>
      <c r="D601" s="9" t="s">
        <v>408</v>
      </c>
      <c r="E601" s="91">
        <v>2377151.2400000002</v>
      </c>
      <c r="F601" s="3"/>
    </row>
    <row r="602" spans="1:6" ht="16.95" customHeight="1" x14ac:dyDescent="0.25">
      <c r="A602" s="113"/>
      <c r="B602" s="116"/>
      <c r="C602" s="113"/>
      <c r="D602" s="9" t="s">
        <v>16</v>
      </c>
      <c r="E602" s="91">
        <v>124000</v>
      </c>
      <c r="F602" s="3"/>
    </row>
    <row r="603" spans="1:6" ht="16.95" customHeight="1" x14ac:dyDescent="0.25">
      <c r="A603" s="114"/>
      <c r="B603" s="117"/>
      <c r="C603" s="114"/>
      <c r="D603" s="9" t="s">
        <v>17</v>
      </c>
      <c r="E603" s="91">
        <v>2501151.2400000002</v>
      </c>
      <c r="F603" s="3"/>
    </row>
    <row r="604" spans="1:6" ht="16.95" customHeight="1" x14ac:dyDescent="0.25">
      <c r="A604" s="119">
        <v>177</v>
      </c>
      <c r="B604" s="120" t="s">
        <v>69</v>
      </c>
      <c r="C604" s="119">
        <v>11</v>
      </c>
      <c r="D604" s="9" t="s">
        <v>408</v>
      </c>
      <c r="E604" s="91">
        <v>2377151.2400000002</v>
      </c>
      <c r="F604" s="3"/>
    </row>
    <row r="605" spans="1:6" ht="16.95" customHeight="1" x14ac:dyDescent="0.25">
      <c r="A605" s="119"/>
      <c r="B605" s="120"/>
      <c r="C605" s="119"/>
      <c r="D605" s="9" t="s">
        <v>16</v>
      </c>
      <c r="E605" s="91">
        <v>124000</v>
      </c>
      <c r="F605" s="3"/>
    </row>
    <row r="606" spans="1:6" ht="16.95" customHeight="1" x14ac:dyDescent="0.25">
      <c r="A606" s="8">
        <v>1</v>
      </c>
      <c r="B606" s="8">
        <v>2</v>
      </c>
      <c r="C606" s="8">
        <v>3</v>
      </c>
      <c r="D606" s="8">
        <v>4</v>
      </c>
      <c r="E606" s="100">
        <v>5</v>
      </c>
      <c r="F606" s="3"/>
    </row>
    <row r="607" spans="1:6" ht="16.95" customHeight="1" x14ac:dyDescent="0.25">
      <c r="A607" s="95"/>
      <c r="B607" s="95"/>
      <c r="C607" s="95"/>
      <c r="D607" s="9" t="s">
        <v>17</v>
      </c>
      <c r="E607" s="91">
        <v>2501151.2400000002</v>
      </c>
      <c r="F607" s="3"/>
    </row>
    <row r="608" spans="1:6" ht="16.95" customHeight="1" x14ac:dyDescent="0.25">
      <c r="A608" s="119">
        <v>178</v>
      </c>
      <c r="B608" s="115" t="s">
        <v>69</v>
      </c>
      <c r="C608" s="112">
        <v>13</v>
      </c>
      <c r="D608" s="9" t="s">
        <v>408</v>
      </c>
      <c r="E608" s="91">
        <v>2377151.2400000002</v>
      </c>
      <c r="F608" s="3"/>
    </row>
    <row r="609" spans="1:6" ht="16.95" customHeight="1" x14ac:dyDescent="0.25">
      <c r="A609" s="119"/>
      <c r="B609" s="116"/>
      <c r="C609" s="113"/>
      <c r="D609" s="9" t="s">
        <v>16</v>
      </c>
      <c r="E609" s="91">
        <v>124000</v>
      </c>
      <c r="F609" s="3"/>
    </row>
    <row r="610" spans="1:6" ht="16.95" customHeight="1" x14ac:dyDescent="0.25">
      <c r="A610" s="119"/>
      <c r="B610" s="117"/>
      <c r="C610" s="114"/>
      <c r="D610" s="9" t="s">
        <v>17</v>
      </c>
      <c r="E610" s="91">
        <v>2501151.2400000002</v>
      </c>
      <c r="F610" s="3"/>
    </row>
    <row r="611" spans="1:6" ht="16.95" customHeight="1" x14ac:dyDescent="0.25">
      <c r="A611" s="119">
        <v>179</v>
      </c>
      <c r="B611" s="115" t="s">
        <v>69</v>
      </c>
      <c r="C611" s="112">
        <v>15</v>
      </c>
      <c r="D611" s="9" t="s">
        <v>408</v>
      </c>
      <c r="E611" s="91">
        <v>2377151.2400000002</v>
      </c>
      <c r="F611" s="3"/>
    </row>
    <row r="612" spans="1:6" ht="16.95" customHeight="1" x14ac:dyDescent="0.25">
      <c r="A612" s="119"/>
      <c r="B612" s="116"/>
      <c r="C612" s="113"/>
      <c r="D612" s="9" t="s">
        <v>16</v>
      </c>
      <c r="E612" s="91">
        <v>124000</v>
      </c>
      <c r="F612" s="3"/>
    </row>
    <row r="613" spans="1:6" ht="16.95" customHeight="1" x14ac:dyDescent="0.25">
      <c r="A613" s="119"/>
      <c r="B613" s="117"/>
      <c r="C613" s="114"/>
      <c r="D613" s="9" t="s">
        <v>17</v>
      </c>
      <c r="E613" s="91">
        <v>2501151.2400000002</v>
      </c>
      <c r="F613" s="3"/>
    </row>
    <row r="614" spans="1:6" ht="16.95" customHeight="1" x14ac:dyDescent="0.25">
      <c r="A614" s="119">
        <v>180</v>
      </c>
      <c r="B614" s="115" t="s">
        <v>69</v>
      </c>
      <c r="C614" s="112">
        <v>17</v>
      </c>
      <c r="D614" s="9" t="s">
        <v>408</v>
      </c>
      <c r="E614" s="91">
        <v>2377151.2400000002</v>
      </c>
      <c r="F614" s="3"/>
    </row>
    <row r="615" spans="1:6" ht="16.95" customHeight="1" x14ac:dyDescent="0.25">
      <c r="A615" s="119"/>
      <c r="B615" s="116"/>
      <c r="C615" s="113"/>
      <c r="D615" s="9" t="s">
        <v>16</v>
      </c>
      <c r="E615" s="91">
        <v>124000</v>
      </c>
      <c r="F615" s="3"/>
    </row>
    <row r="616" spans="1:6" ht="16.95" customHeight="1" x14ac:dyDescent="0.25">
      <c r="A616" s="119"/>
      <c r="B616" s="117"/>
      <c r="C616" s="114"/>
      <c r="D616" s="9" t="s">
        <v>17</v>
      </c>
      <c r="E616" s="91">
        <v>2501151.2400000002</v>
      </c>
      <c r="F616" s="3"/>
    </row>
    <row r="617" spans="1:6" ht="16.95" customHeight="1" x14ac:dyDescent="0.25">
      <c r="A617" s="119">
        <v>181</v>
      </c>
      <c r="B617" s="115" t="s">
        <v>69</v>
      </c>
      <c r="C617" s="112">
        <v>19</v>
      </c>
      <c r="D617" s="9" t="s">
        <v>408</v>
      </c>
      <c r="E617" s="91">
        <v>2377151.2400000002</v>
      </c>
      <c r="F617" s="3"/>
    </row>
    <row r="618" spans="1:6" ht="16.95" customHeight="1" x14ac:dyDescent="0.25">
      <c r="A618" s="119"/>
      <c r="B618" s="116"/>
      <c r="C618" s="113"/>
      <c r="D618" s="9" t="s">
        <v>16</v>
      </c>
      <c r="E618" s="91">
        <v>124000</v>
      </c>
      <c r="F618" s="3"/>
    </row>
    <row r="619" spans="1:6" ht="16.95" customHeight="1" x14ac:dyDescent="0.25">
      <c r="A619" s="119"/>
      <c r="B619" s="117"/>
      <c r="C619" s="114"/>
      <c r="D619" s="9" t="s">
        <v>17</v>
      </c>
      <c r="E619" s="91">
        <v>2501151.2400000002</v>
      </c>
      <c r="F619" s="3"/>
    </row>
    <row r="620" spans="1:6" ht="16.95" customHeight="1" x14ac:dyDescent="0.25">
      <c r="A620" s="119">
        <v>182</v>
      </c>
      <c r="B620" s="115" t="s">
        <v>69</v>
      </c>
      <c r="C620" s="112">
        <v>21</v>
      </c>
      <c r="D620" s="9" t="s">
        <v>408</v>
      </c>
      <c r="E620" s="91">
        <v>2377151.2400000002</v>
      </c>
      <c r="F620" s="3"/>
    </row>
    <row r="621" spans="1:6" ht="16.95" customHeight="1" x14ac:dyDescent="0.25">
      <c r="A621" s="119"/>
      <c r="B621" s="116"/>
      <c r="C621" s="113"/>
      <c r="D621" s="9" t="s">
        <v>16</v>
      </c>
      <c r="E621" s="91">
        <v>124000</v>
      </c>
      <c r="F621" s="3"/>
    </row>
    <row r="622" spans="1:6" ht="16.95" customHeight="1" x14ac:dyDescent="0.25">
      <c r="A622" s="119"/>
      <c r="B622" s="117"/>
      <c r="C622" s="114"/>
      <c r="D622" s="9" t="s">
        <v>17</v>
      </c>
      <c r="E622" s="91">
        <v>2501151.2400000002</v>
      </c>
      <c r="F622" s="3"/>
    </row>
    <row r="623" spans="1:6" ht="16.95" customHeight="1" x14ac:dyDescent="0.25">
      <c r="A623" s="119">
        <v>183</v>
      </c>
      <c r="B623" s="115" t="s">
        <v>69</v>
      </c>
      <c r="C623" s="112">
        <v>23</v>
      </c>
      <c r="D623" s="9" t="s">
        <v>408</v>
      </c>
      <c r="E623" s="91">
        <v>2377151.2400000002</v>
      </c>
      <c r="F623" s="3"/>
    </row>
    <row r="624" spans="1:6" ht="16.95" customHeight="1" x14ac:dyDescent="0.25">
      <c r="A624" s="119"/>
      <c r="B624" s="116"/>
      <c r="C624" s="113"/>
      <c r="D624" s="9" t="s">
        <v>16</v>
      </c>
      <c r="E624" s="91">
        <v>124000</v>
      </c>
      <c r="F624" s="3"/>
    </row>
    <row r="625" spans="1:6" ht="16.95" customHeight="1" x14ac:dyDescent="0.25">
      <c r="A625" s="119"/>
      <c r="B625" s="117"/>
      <c r="C625" s="114"/>
      <c r="D625" s="9" t="s">
        <v>17</v>
      </c>
      <c r="E625" s="91">
        <v>2501151.2400000002</v>
      </c>
      <c r="F625" s="3"/>
    </row>
    <row r="626" spans="1:6" ht="16.95" customHeight="1" x14ac:dyDescent="0.25">
      <c r="A626" s="119">
        <v>184</v>
      </c>
      <c r="B626" s="115" t="s">
        <v>69</v>
      </c>
      <c r="C626" s="112">
        <v>25</v>
      </c>
      <c r="D626" s="9" t="s">
        <v>408</v>
      </c>
      <c r="E626" s="91">
        <v>2377151.2400000002</v>
      </c>
      <c r="F626" s="3"/>
    </row>
    <row r="627" spans="1:6" ht="16.95" customHeight="1" x14ac:dyDescent="0.25">
      <c r="A627" s="119"/>
      <c r="B627" s="116"/>
      <c r="C627" s="113"/>
      <c r="D627" s="9" t="s">
        <v>16</v>
      </c>
      <c r="E627" s="91">
        <v>124000</v>
      </c>
      <c r="F627" s="3"/>
    </row>
    <row r="628" spans="1:6" ht="16.95" customHeight="1" x14ac:dyDescent="0.25">
      <c r="A628" s="119"/>
      <c r="B628" s="117"/>
      <c r="C628" s="114"/>
      <c r="D628" s="9" t="s">
        <v>17</v>
      </c>
      <c r="E628" s="91">
        <v>2501151.2400000002</v>
      </c>
      <c r="F628" s="3"/>
    </row>
    <row r="629" spans="1:6" ht="16.95" customHeight="1" x14ac:dyDescent="0.25">
      <c r="A629" s="112">
        <v>185</v>
      </c>
      <c r="B629" s="115" t="s">
        <v>69</v>
      </c>
      <c r="C629" s="112">
        <v>27</v>
      </c>
      <c r="D629" s="9" t="s">
        <v>408</v>
      </c>
      <c r="E629" s="91">
        <v>2377151.2400000002</v>
      </c>
      <c r="F629" s="3"/>
    </row>
    <row r="630" spans="1:6" ht="16.95" customHeight="1" x14ac:dyDescent="0.25">
      <c r="A630" s="113"/>
      <c r="B630" s="116"/>
      <c r="C630" s="113"/>
      <c r="D630" s="9" t="s">
        <v>16</v>
      </c>
      <c r="E630" s="91">
        <v>124000</v>
      </c>
      <c r="F630" s="3"/>
    </row>
    <row r="631" spans="1:6" ht="16.95" customHeight="1" x14ac:dyDescent="0.25">
      <c r="A631" s="114"/>
      <c r="B631" s="117"/>
      <c r="C631" s="114"/>
      <c r="D631" s="9" t="s">
        <v>17</v>
      </c>
      <c r="E631" s="91">
        <v>2501151.2400000002</v>
      </c>
      <c r="F631" s="3"/>
    </row>
    <row r="632" spans="1:6" ht="16.95" customHeight="1" x14ac:dyDescent="0.25">
      <c r="A632" s="119">
        <v>186</v>
      </c>
      <c r="B632" s="115" t="s">
        <v>69</v>
      </c>
      <c r="C632" s="112">
        <v>29</v>
      </c>
      <c r="D632" s="9" t="s">
        <v>408</v>
      </c>
      <c r="E632" s="91">
        <v>2377151.2400000002</v>
      </c>
      <c r="F632" s="3"/>
    </row>
    <row r="633" spans="1:6" ht="16.95" customHeight="1" x14ac:dyDescent="0.25">
      <c r="A633" s="119"/>
      <c r="B633" s="116"/>
      <c r="C633" s="113"/>
      <c r="D633" s="9" t="s">
        <v>16</v>
      </c>
      <c r="E633" s="91">
        <v>124000</v>
      </c>
      <c r="F633" s="3"/>
    </row>
    <row r="634" spans="1:6" ht="16.95" customHeight="1" x14ac:dyDescent="0.25">
      <c r="A634" s="119"/>
      <c r="B634" s="117"/>
      <c r="C634" s="114"/>
      <c r="D634" s="9" t="s">
        <v>17</v>
      </c>
      <c r="E634" s="91">
        <v>2501151.2400000002</v>
      </c>
      <c r="F634" s="3"/>
    </row>
    <row r="635" spans="1:6" ht="16.95" customHeight="1" x14ac:dyDescent="0.25">
      <c r="A635" s="8">
        <v>1</v>
      </c>
      <c r="B635" s="8">
        <v>2</v>
      </c>
      <c r="C635" s="8">
        <v>3</v>
      </c>
      <c r="D635" s="8">
        <v>4</v>
      </c>
      <c r="E635" s="100">
        <v>5</v>
      </c>
      <c r="F635" s="3"/>
    </row>
    <row r="636" spans="1:6" ht="16.95" customHeight="1" x14ac:dyDescent="0.25">
      <c r="A636" s="119">
        <v>187</v>
      </c>
      <c r="B636" s="115" t="s">
        <v>69</v>
      </c>
      <c r="C636" s="112" t="s">
        <v>468</v>
      </c>
      <c r="D636" s="9" t="s">
        <v>408</v>
      </c>
      <c r="E636" s="91">
        <v>2377151.2400000002</v>
      </c>
      <c r="F636" s="3"/>
    </row>
    <row r="637" spans="1:6" ht="16.95" customHeight="1" x14ac:dyDescent="0.25">
      <c r="A637" s="119"/>
      <c r="B637" s="116"/>
      <c r="C637" s="113"/>
      <c r="D637" s="9" t="s">
        <v>16</v>
      </c>
      <c r="E637" s="91">
        <v>124000</v>
      </c>
      <c r="F637" s="3"/>
    </row>
    <row r="638" spans="1:6" ht="16.95" customHeight="1" x14ac:dyDescent="0.25">
      <c r="A638" s="119"/>
      <c r="B638" s="117"/>
      <c r="C638" s="114"/>
      <c r="D638" s="9" t="s">
        <v>17</v>
      </c>
      <c r="E638" s="91">
        <v>2501151.2400000002</v>
      </c>
      <c r="F638" s="3"/>
    </row>
    <row r="639" spans="1:6" ht="16.95" customHeight="1" x14ac:dyDescent="0.25">
      <c r="A639" s="119">
        <v>188</v>
      </c>
      <c r="B639" s="115" t="s">
        <v>69</v>
      </c>
      <c r="C639" s="112" t="s">
        <v>469</v>
      </c>
      <c r="D639" s="9" t="s">
        <v>408</v>
      </c>
      <c r="E639" s="91">
        <v>2377151.2400000002</v>
      </c>
      <c r="F639" s="3"/>
    </row>
    <row r="640" spans="1:6" ht="16.95" customHeight="1" x14ac:dyDescent="0.25">
      <c r="A640" s="119"/>
      <c r="B640" s="116"/>
      <c r="C640" s="113"/>
      <c r="D640" s="9" t="s">
        <v>16</v>
      </c>
      <c r="E640" s="91">
        <v>124000</v>
      </c>
      <c r="F640" s="3"/>
    </row>
    <row r="641" spans="1:6" ht="16.95" customHeight="1" x14ac:dyDescent="0.25">
      <c r="A641" s="119"/>
      <c r="B641" s="117"/>
      <c r="C641" s="114"/>
      <c r="D641" s="9" t="s">
        <v>17</v>
      </c>
      <c r="E641" s="91">
        <v>2501151.2400000002</v>
      </c>
      <c r="F641" s="3"/>
    </row>
    <row r="642" spans="1:6" ht="16.95" customHeight="1" x14ac:dyDescent="0.25">
      <c r="A642" s="119">
        <v>189</v>
      </c>
      <c r="B642" s="115" t="s">
        <v>69</v>
      </c>
      <c r="C642" s="112" t="s">
        <v>470</v>
      </c>
      <c r="D642" s="9" t="s">
        <v>408</v>
      </c>
      <c r="E642" s="91">
        <v>2377151.2400000002</v>
      </c>
      <c r="F642" s="3"/>
    </row>
    <row r="643" spans="1:6" ht="16.95" customHeight="1" x14ac:dyDescent="0.25">
      <c r="A643" s="119"/>
      <c r="B643" s="116"/>
      <c r="C643" s="113"/>
      <c r="D643" s="9" t="s">
        <v>16</v>
      </c>
      <c r="E643" s="91">
        <v>124000</v>
      </c>
      <c r="F643" s="3"/>
    </row>
    <row r="644" spans="1:6" ht="16.95" customHeight="1" x14ac:dyDescent="0.25">
      <c r="A644" s="119"/>
      <c r="B644" s="117"/>
      <c r="C644" s="114"/>
      <c r="D644" s="9" t="s">
        <v>17</v>
      </c>
      <c r="E644" s="91">
        <v>2501151.2400000002</v>
      </c>
      <c r="F644" s="3"/>
    </row>
    <row r="645" spans="1:6" ht="16.95" customHeight="1" x14ac:dyDescent="0.25">
      <c r="A645" s="119">
        <v>190</v>
      </c>
      <c r="B645" s="115" t="s">
        <v>69</v>
      </c>
      <c r="C645" s="112">
        <v>33</v>
      </c>
      <c r="D645" s="9" t="s">
        <v>408</v>
      </c>
      <c r="E645" s="91">
        <v>2377151.2400000002</v>
      </c>
      <c r="F645" s="3"/>
    </row>
    <row r="646" spans="1:6" ht="16.95" customHeight="1" x14ac:dyDescent="0.25">
      <c r="A646" s="119"/>
      <c r="B646" s="116"/>
      <c r="C646" s="113"/>
      <c r="D646" s="9" t="s">
        <v>16</v>
      </c>
      <c r="E646" s="91">
        <v>124000</v>
      </c>
      <c r="F646" s="3"/>
    </row>
    <row r="647" spans="1:6" ht="16.95" customHeight="1" x14ac:dyDescent="0.25">
      <c r="A647" s="119"/>
      <c r="B647" s="117"/>
      <c r="C647" s="114"/>
      <c r="D647" s="9" t="s">
        <v>17</v>
      </c>
      <c r="E647" s="91">
        <v>2501151.2400000002</v>
      </c>
      <c r="F647" s="3"/>
    </row>
    <row r="648" spans="1:6" ht="16.95" customHeight="1" x14ac:dyDescent="0.25">
      <c r="A648" s="119">
        <v>191</v>
      </c>
      <c r="B648" s="115" t="s">
        <v>69</v>
      </c>
      <c r="C648" s="112" t="s">
        <v>460</v>
      </c>
      <c r="D648" s="9" t="s">
        <v>408</v>
      </c>
      <c r="E648" s="91">
        <v>2377151.2400000002</v>
      </c>
      <c r="F648" s="3"/>
    </row>
    <row r="649" spans="1:6" ht="16.95" customHeight="1" x14ac:dyDescent="0.25">
      <c r="A649" s="119"/>
      <c r="B649" s="116"/>
      <c r="C649" s="113"/>
      <c r="D649" s="9" t="s">
        <v>16</v>
      </c>
      <c r="E649" s="91">
        <v>124000</v>
      </c>
      <c r="F649" s="3"/>
    </row>
    <row r="650" spans="1:6" ht="16.95" customHeight="1" x14ac:dyDescent="0.25">
      <c r="A650" s="119"/>
      <c r="B650" s="117"/>
      <c r="C650" s="114"/>
      <c r="D650" s="9" t="s">
        <v>17</v>
      </c>
      <c r="E650" s="91">
        <v>2501151.2400000002</v>
      </c>
      <c r="F650" s="3"/>
    </row>
    <row r="651" spans="1:6" ht="16.95" customHeight="1" x14ac:dyDescent="0.25">
      <c r="A651" s="119">
        <v>192</v>
      </c>
      <c r="B651" s="115" t="s">
        <v>69</v>
      </c>
      <c r="C651" s="112" t="s">
        <v>461</v>
      </c>
      <c r="D651" s="9" t="s">
        <v>408</v>
      </c>
      <c r="E651" s="91">
        <v>2377151.2400000002</v>
      </c>
      <c r="F651" s="3"/>
    </row>
    <row r="652" spans="1:6" ht="16.95" customHeight="1" x14ac:dyDescent="0.25">
      <c r="A652" s="119"/>
      <c r="B652" s="116"/>
      <c r="C652" s="113"/>
      <c r="D652" s="9" t="s">
        <v>16</v>
      </c>
      <c r="E652" s="91">
        <v>124000</v>
      </c>
      <c r="F652" s="3"/>
    </row>
    <row r="653" spans="1:6" ht="16.95" customHeight="1" x14ac:dyDescent="0.25">
      <c r="A653" s="119"/>
      <c r="B653" s="117"/>
      <c r="C653" s="114"/>
      <c r="D653" s="9" t="s">
        <v>17</v>
      </c>
      <c r="E653" s="91">
        <v>2501151.2400000002</v>
      </c>
      <c r="F653" s="3"/>
    </row>
    <row r="654" spans="1:6" ht="16.95" customHeight="1" x14ac:dyDescent="0.25">
      <c r="A654" s="119">
        <v>193</v>
      </c>
      <c r="B654" s="115" t="s">
        <v>69</v>
      </c>
      <c r="C654" s="112" t="s">
        <v>462</v>
      </c>
      <c r="D654" s="9" t="s">
        <v>408</v>
      </c>
      <c r="E654" s="91">
        <v>4754302.4800000004</v>
      </c>
      <c r="F654" s="3"/>
    </row>
    <row r="655" spans="1:6" ht="16.95" customHeight="1" x14ac:dyDescent="0.25">
      <c r="A655" s="119"/>
      <c r="B655" s="116"/>
      <c r="C655" s="113"/>
      <c r="D655" s="9" t="s">
        <v>16</v>
      </c>
      <c r="E655" s="91">
        <v>248000</v>
      </c>
      <c r="F655" s="3"/>
    </row>
    <row r="656" spans="1:6" ht="16.95" customHeight="1" x14ac:dyDescent="0.25">
      <c r="A656" s="119"/>
      <c r="B656" s="117"/>
      <c r="C656" s="114"/>
      <c r="D656" s="9" t="s">
        <v>17</v>
      </c>
      <c r="E656" s="91">
        <v>5002302.4800000004</v>
      </c>
      <c r="F656" s="3"/>
    </row>
    <row r="657" spans="1:6" ht="16.95" customHeight="1" x14ac:dyDescent="0.25">
      <c r="A657" s="119">
        <v>194</v>
      </c>
      <c r="B657" s="120" t="s">
        <v>69</v>
      </c>
      <c r="C657" s="119" t="s">
        <v>70</v>
      </c>
      <c r="D657" s="10" t="s">
        <v>19</v>
      </c>
      <c r="E657" s="94">
        <v>1706659.7</v>
      </c>
      <c r="F657" s="3"/>
    </row>
    <row r="658" spans="1:6" ht="16.95" customHeight="1" x14ac:dyDescent="0.25">
      <c r="A658" s="119"/>
      <c r="B658" s="120"/>
      <c r="C658" s="119"/>
      <c r="D658" s="10" t="s">
        <v>20</v>
      </c>
      <c r="E658" s="94">
        <v>9276640.5199999996</v>
      </c>
      <c r="F658" s="3"/>
    </row>
    <row r="659" spans="1:6" ht="16.95" customHeight="1" x14ac:dyDescent="0.25">
      <c r="A659" s="119"/>
      <c r="B659" s="120"/>
      <c r="C659" s="119"/>
      <c r="D659" s="10" t="s">
        <v>21</v>
      </c>
      <c r="E659" s="94">
        <v>1800681.76</v>
      </c>
      <c r="F659" s="3"/>
    </row>
    <row r="660" spans="1:6" ht="16.95" customHeight="1" x14ac:dyDescent="0.25">
      <c r="A660" s="119"/>
      <c r="B660" s="120"/>
      <c r="C660" s="119"/>
      <c r="D660" s="10" t="s">
        <v>22</v>
      </c>
      <c r="E660" s="94">
        <v>1781018.83</v>
      </c>
      <c r="F660" s="3"/>
    </row>
    <row r="661" spans="1:6" ht="16.95" customHeight="1" x14ac:dyDescent="0.25">
      <c r="A661" s="119"/>
      <c r="B661" s="120"/>
      <c r="C661" s="119"/>
      <c r="D661" s="10" t="s">
        <v>23</v>
      </c>
      <c r="E661" s="94">
        <v>1785034.5</v>
      </c>
      <c r="F661" s="3"/>
    </row>
    <row r="662" spans="1:6" ht="16.95" customHeight="1" x14ac:dyDescent="0.25">
      <c r="A662" s="119"/>
      <c r="B662" s="120"/>
      <c r="C662" s="119"/>
      <c r="D662" s="10" t="s">
        <v>15</v>
      </c>
      <c r="E662" s="94">
        <v>9740630.4000000004</v>
      </c>
      <c r="F662" s="3"/>
    </row>
    <row r="663" spans="1:6" ht="16.95" customHeight="1" x14ac:dyDescent="0.25">
      <c r="A663" s="119"/>
      <c r="B663" s="120"/>
      <c r="C663" s="119"/>
      <c r="D663" s="10" t="s">
        <v>25</v>
      </c>
      <c r="E663" s="94">
        <v>1328755</v>
      </c>
      <c r="F663" s="3"/>
    </row>
    <row r="664" spans="1:6" ht="16.95" customHeight="1" x14ac:dyDescent="0.25">
      <c r="A664" s="8">
        <v>1</v>
      </c>
      <c r="B664" s="8">
        <v>2</v>
      </c>
      <c r="C664" s="8">
        <v>3</v>
      </c>
      <c r="D664" s="8">
        <v>4</v>
      </c>
      <c r="E664" s="100">
        <v>5</v>
      </c>
      <c r="F664" s="3"/>
    </row>
    <row r="665" spans="1:6" ht="16.95" customHeight="1" x14ac:dyDescent="0.25">
      <c r="A665" s="95"/>
      <c r="B665" s="95"/>
      <c r="C665" s="95"/>
      <c r="D665" s="10" t="s">
        <v>17</v>
      </c>
      <c r="E665" s="94">
        <v>27419420.710000001</v>
      </c>
      <c r="F665" s="3"/>
    </row>
    <row r="666" spans="1:6" ht="16.95" customHeight="1" x14ac:dyDescent="0.25">
      <c r="A666" s="119">
        <v>195</v>
      </c>
      <c r="B666" s="120" t="s">
        <v>71</v>
      </c>
      <c r="C666" s="119" t="s">
        <v>72</v>
      </c>
      <c r="D666" s="10" t="s">
        <v>15</v>
      </c>
      <c r="E666" s="94">
        <v>8432162.1600000001</v>
      </c>
      <c r="F666" s="3"/>
    </row>
    <row r="667" spans="1:6" ht="16.95" customHeight="1" x14ac:dyDescent="0.25">
      <c r="A667" s="119"/>
      <c r="B667" s="120"/>
      <c r="C667" s="119"/>
      <c r="D667" s="10" t="s">
        <v>25</v>
      </c>
      <c r="E667" s="94">
        <v>939358.67</v>
      </c>
      <c r="F667" s="3"/>
    </row>
    <row r="668" spans="1:6" ht="16.95" customHeight="1" x14ac:dyDescent="0.25">
      <c r="A668" s="119"/>
      <c r="B668" s="120"/>
      <c r="C668" s="119"/>
      <c r="D668" s="10" t="s">
        <v>17</v>
      </c>
      <c r="E668" s="94">
        <v>9371520.8300000001</v>
      </c>
      <c r="F668" s="3"/>
    </row>
    <row r="669" spans="1:6" ht="16.95" customHeight="1" x14ac:dyDescent="0.25">
      <c r="A669" s="119">
        <v>196</v>
      </c>
      <c r="B669" s="120" t="s">
        <v>73</v>
      </c>
      <c r="C669" s="119">
        <v>17</v>
      </c>
      <c r="D669" s="10" t="s">
        <v>19</v>
      </c>
      <c r="E669" s="94">
        <v>1252442.95</v>
      </c>
      <c r="F669" s="3"/>
    </row>
    <row r="670" spans="1:6" ht="16.95" customHeight="1" x14ac:dyDescent="0.25">
      <c r="A670" s="119"/>
      <c r="B670" s="120"/>
      <c r="C670" s="119"/>
      <c r="D670" s="10" t="s">
        <v>20</v>
      </c>
      <c r="E670" s="94">
        <v>8411496.1199999992</v>
      </c>
      <c r="F670" s="3"/>
    </row>
    <row r="671" spans="1:6" ht="16.95" customHeight="1" x14ac:dyDescent="0.25">
      <c r="A671" s="119"/>
      <c r="B671" s="120"/>
      <c r="C671" s="119"/>
      <c r="D671" s="10" t="s">
        <v>21</v>
      </c>
      <c r="E671" s="94">
        <v>1619900.98</v>
      </c>
      <c r="F671" s="3"/>
    </row>
    <row r="672" spans="1:6" ht="16.95" customHeight="1" x14ac:dyDescent="0.25">
      <c r="A672" s="119"/>
      <c r="B672" s="120"/>
      <c r="C672" s="119"/>
      <c r="D672" s="10" t="s">
        <v>22</v>
      </c>
      <c r="E672" s="94">
        <v>1722217.24</v>
      </c>
      <c r="F672" s="3"/>
    </row>
    <row r="673" spans="1:6" ht="16.95" customHeight="1" x14ac:dyDescent="0.25">
      <c r="A673" s="119"/>
      <c r="B673" s="120"/>
      <c r="C673" s="119"/>
      <c r="D673" s="10" t="s">
        <v>74</v>
      </c>
      <c r="E673" s="94">
        <v>1215410.51</v>
      </c>
      <c r="F673" s="3"/>
    </row>
    <row r="674" spans="1:6" ht="16.95" customHeight="1" x14ac:dyDescent="0.25">
      <c r="A674" s="119"/>
      <c r="B674" s="120"/>
      <c r="C674" s="119"/>
      <c r="D674" s="10" t="s">
        <v>23</v>
      </c>
      <c r="E674" s="94">
        <v>1760073.14</v>
      </c>
      <c r="F674" s="3"/>
    </row>
    <row r="675" spans="1:6" ht="16.95" customHeight="1" x14ac:dyDescent="0.25">
      <c r="A675" s="119"/>
      <c r="B675" s="120"/>
      <c r="C675" s="119"/>
      <c r="D675" s="10" t="s">
        <v>16</v>
      </c>
      <c r="E675" s="94">
        <v>679427.78</v>
      </c>
      <c r="F675" s="3"/>
    </row>
    <row r="676" spans="1:6" ht="16.95" customHeight="1" x14ac:dyDescent="0.25">
      <c r="A676" s="119"/>
      <c r="B676" s="120"/>
      <c r="C676" s="119"/>
      <c r="D676" s="10" t="s">
        <v>17</v>
      </c>
      <c r="E676" s="94">
        <v>16660968.720000001</v>
      </c>
      <c r="F676" s="3"/>
    </row>
    <row r="677" spans="1:6" ht="16.95" customHeight="1" x14ac:dyDescent="0.25">
      <c r="A677" s="119">
        <v>197</v>
      </c>
      <c r="B677" s="120" t="s">
        <v>73</v>
      </c>
      <c r="C677" s="119">
        <v>47</v>
      </c>
      <c r="D677" s="10" t="s">
        <v>15</v>
      </c>
      <c r="E677" s="94">
        <v>6807443.0899999999</v>
      </c>
      <c r="F677" s="3"/>
    </row>
    <row r="678" spans="1:6" ht="16.95" customHeight="1" x14ac:dyDescent="0.25">
      <c r="A678" s="119"/>
      <c r="B678" s="120"/>
      <c r="C678" s="119"/>
      <c r="D678" s="10" t="s">
        <v>24</v>
      </c>
      <c r="E678" s="94">
        <v>9207396.9000000004</v>
      </c>
      <c r="F678" s="3"/>
    </row>
    <row r="679" spans="1:6" ht="16.95" customHeight="1" x14ac:dyDescent="0.25">
      <c r="A679" s="119"/>
      <c r="B679" s="120"/>
      <c r="C679" s="119"/>
      <c r="D679" s="10" t="s">
        <v>16</v>
      </c>
      <c r="E679" s="94">
        <v>1094734.04</v>
      </c>
      <c r="F679" s="3"/>
    </row>
    <row r="680" spans="1:6" ht="16.95" customHeight="1" x14ac:dyDescent="0.25">
      <c r="A680" s="119"/>
      <c r="B680" s="120"/>
      <c r="C680" s="119"/>
      <c r="D680" s="10" t="s">
        <v>17</v>
      </c>
      <c r="E680" s="94">
        <v>17109574.030000001</v>
      </c>
      <c r="F680" s="3"/>
    </row>
    <row r="681" spans="1:6" ht="16.95" customHeight="1" x14ac:dyDescent="0.25">
      <c r="A681" s="119">
        <v>198</v>
      </c>
      <c r="B681" s="120" t="s">
        <v>478</v>
      </c>
      <c r="C681" s="119">
        <v>16</v>
      </c>
      <c r="D681" s="9" t="s">
        <v>403</v>
      </c>
      <c r="E681" s="94">
        <v>7405663.1399999997</v>
      </c>
      <c r="F681" s="3"/>
    </row>
    <row r="682" spans="1:6" ht="16.95" customHeight="1" x14ac:dyDescent="0.25">
      <c r="A682" s="119"/>
      <c r="B682" s="120"/>
      <c r="C682" s="119"/>
      <c r="D682" s="9" t="s">
        <v>16</v>
      </c>
      <c r="E682" s="94">
        <v>303780.15999999997</v>
      </c>
    </row>
    <row r="683" spans="1:6" ht="16.95" customHeight="1" x14ac:dyDescent="0.25">
      <c r="A683" s="119"/>
      <c r="B683" s="120"/>
      <c r="C683" s="119"/>
      <c r="D683" s="9" t="s">
        <v>17</v>
      </c>
      <c r="E683" s="94">
        <v>7709443.2999999998</v>
      </c>
    </row>
    <row r="684" spans="1:6" ht="16.95" customHeight="1" x14ac:dyDescent="0.25">
      <c r="A684" s="119">
        <v>199</v>
      </c>
      <c r="B684" s="120" t="s">
        <v>478</v>
      </c>
      <c r="C684" s="119">
        <v>30</v>
      </c>
      <c r="D684" s="9" t="s">
        <v>403</v>
      </c>
      <c r="E684" s="94">
        <v>3702831.57</v>
      </c>
      <c r="F684" s="3"/>
    </row>
    <row r="685" spans="1:6" ht="16.95" customHeight="1" x14ac:dyDescent="0.25">
      <c r="A685" s="119"/>
      <c r="B685" s="120"/>
      <c r="C685" s="119"/>
      <c r="D685" s="9" t="s">
        <v>16</v>
      </c>
      <c r="E685" s="94">
        <v>151890.07999999999</v>
      </c>
    </row>
    <row r="686" spans="1:6" ht="16.95" customHeight="1" x14ac:dyDescent="0.25">
      <c r="A686" s="119"/>
      <c r="B686" s="120"/>
      <c r="C686" s="119"/>
      <c r="D686" s="9" t="s">
        <v>17</v>
      </c>
      <c r="E686" s="94">
        <v>3854721.65</v>
      </c>
    </row>
    <row r="687" spans="1:6" ht="16.95" customHeight="1" x14ac:dyDescent="0.25">
      <c r="A687" s="112">
        <v>200</v>
      </c>
      <c r="B687" s="115" t="s">
        <v>478</v>
      </c>
      <c r="C687" s="112">
        <v>32</v>
      </c>
      <c r="D687" s="9" t="s">
        <v>403</v>
      </c>
      <c r="E687" s="94">
        <v>1851415.78</v>
      </c>
      <c r="F687" s="3"/>
    </row>
    <row r="688" spans="1:6" ht="16.95" customHeight="1" x14ac:dyDescent="0.25">
      <c r="A688" s="113"/>
      <c r="B688" s="116"/>
      <c r="C688" s="113"/>
      <c r="D688" s="9" t="s">
        <v>16</v>
      </c>
      <c r="E688" s="94">
        <v>75945.039999999994</v>
      </c>
    </row>
    <row r="689" spans="1:6" ht="16.95" customHeight="1" x14ac:dyDescent="0.25">
      <c r="A689" s="114"/>
      <c r="B689" s="117"/>
      <c r="C689" s="114"/>
      <c r="D689" s="9" t="s">
        <v>17</v>
      </c>
      <c r="E689" s="94">
        <v>1927360.82</v>
      </c>
    </row>
    <row r="690" spans="1:6" ht="16.95" customHeight="1" x14ac:dyDescent="0.25">
      <c r="A690" s="119">
        <v>201</v>
      </c>
      <c r="B690" s="120" t="s">
        <v>478</v>
      </c>
      <c r="C690" s="119">
        <v>34</v>
      </c>
      <c r="D690" s="9" t="s">
        <v>403</v>
      </c>
      <c r="E690" s="94">
        <v>11108494.710000001</v>
      </c>
      <c r="F690" s="3"/>
    </row>
    <row r="691" spans="1:6" ht="16.95" customHeight="1" x14ac:dyDescent="0.25">
      <c r="A691" s="119"/>
      <c r="B691" s="120"/>
      <c r="C691" s="119"/>
      <c r="D691" s="9" t="s">
        <v>16</v>
      </c>
      <c r="E691" s="94">
        <v>455670.24</v>
      </c>
    </row>
    <row r="692" spans="1:6" ht="16.95" customHeight="1" x14ac:dyDescent="0.25">
      <c r="A692" s="119"/>
      <c r="B692" s="120"/>
      <c r="C692" s="119"/>
      <c r="D692" s="9" t="s">
        <v>17</v>
      </c>
      <c r="E692" s="94">
        <v>11564164.949999999</v>
      </c>
    </row>
    <row r="693" spans="1:6" ht="16.95" customHeight="1" x14ac:dyDescent="0.25">
      <c r="A693" s="8">
        <v>1</v>
      </c>
      <c r="B693" s="8">
        <v>2</v>
      </c>
      <c r="C693" s="8">
        <v>3</v>
      </c>
      <c r="D693" s="8">
        <v>4</v>
      </c>
      <c r="E693" s="100">
        <v>5</v>
      </c>
    </row>
    <row r="694" spans="1:6" ht="16.95" customHeight="1" x14ac:dyDescent="0.25">
      <c r="A694" s="119">
        <v>202</v>
      </c>
      <c r="B694" s="120" t="s">
        <v>472</v>
      </c>
      <c r="C694" s="119">
        <v>27</v>
      </c>
      <c r="D694" s="9" t="s">
        <v>408</v>
      </c>
      <c r="E694" s="91">
        <v>2377151.2400000002</v>
      </c>
      <c r="F694" s="3"/>
    </row>
    <row r="695" spans="1:6" ht="16.95" customHeight="1" x14ac:dyDescent="0.25">
      <c r="A695" s="119"/>
      <c r="B695" s="120"/>
      <c r="C695" s="119"/>
      <c r="D695" s="9" t="s">
        <v>16</v>
      </c>
      <c r="E695" s="91">
        <v>124000</v>
      </c>
    </row>
    <row r="696" spans="1:6" ht="16.95" customHeight="1" x14ac:dyDescent="0.25">
      <c r="A696" s="119"/>
      <c r="B696" s="120"/>
      <c r="C696" s="119"/>
      <c r="D696" s="9" t="s">
        <v>17</v>
      </c>
      <c r="E696" s="91">
        <v>2501151.2400000002</v>
      </c>
    </row>
    <row r="697" spans="1:6" ht="16.95" customHeight="1" x14ac:dyDescent="0.25">
      <c r="A697" s="119">
        <v>203</v>
      </c>
      <c r="B697" s="120" t="s">
        <v>472</v>
      </c>
      <c r="C697" s="119">
        <v>29</v>
      </c>
      <c r="D697" s="9" t="s">
        <v>408</v>
      </c>
      <c r="E697" s="91">
        <v>2377151.2400000002</v>
      </c>
      <c r="F697" s="3"/>
    </row>
    <row r="698" spans="1:6" ht="16.95" customHeight="1" x14ac:dyDescent="0.25">
      <c r="A698" s="119"/>
      <c r="B698" s="120"/>
      <c r="C698" s="119"/>
      <c r="D698" s="9" t="s">
        <v>16</v>
      </c>
      <c r="E698" s="91">
        <v>124000</v>
      </c>
    </row>
    <row r="699" spans="1:6" ht="16.95" customHeight="1" x14ac:dyDescent="0.25">
      <c r="A699" s="119"/>
      <c r="B699" s="120"/>
      <c r="C699" s="119"/>
      <c r="D699" s="9" t="s">
        <v>17</v>
      </c>
      <c r="E699" s="91">
        <v>2501151.2400000002</v>
      </c>
    </row>
    <row r="700" spans="1:6" ht="16.95" customHeight="1" x14ac:dyDescent="0.25">
      <c r="A700" s="119">
        <v>204</v>
      </c>
      <c r="B700" s="120" t="s">
        <v>472</v>
      </c>
      <c r="C700" s="119">
        <v>31</v>
      </c>
      <c r="D700" s="9" t="s">
        <v>408</v>
      </c>
      <c r="E700" s="91">
        <v>2377151.2400000002</v>
      </c>
      <c r="F700" s="3"/>
    </row>
    <row r="701" spans="1:6" ht="16.95" customHeight="1" x14ac:dyDescent="0.25">
      <c r="A701" s="119"/>
      <c r="B701" s="120"/>
      <c r="C701" s="119"/>
      <c r="D701" s="9" t="s">
        <v>16</v>
      </c>
      <c r="E701" s="91">
        <v>124000</v>
      </c>
    </row>
    <row r="702" spans="1:6" ht="16.95" customHeight="1" x14ac:dyDescent="0.25">
      <c r="A702" s="119"/>
      <c r="B702" s="120"/>
      <c r="C702" s="119"/>
      <c r="D702" s="9" t="s">
        <v>17</v>
      </c>
      <c r="E702" s="91">
        <v>2501151.2400000002</v>
      </c>
    </row>
    <row r="703" spans="1:6" ht="16.95" customHeight="1" x14ac:dyDescent="0.25">
      <c r="A703" s="119">
        <v>205</v>
      </c>
      <c r="B703" s="120" t="s">
        <v>473</v>
      </c>
      <c r="C703" s="119">
        <v>2</v>
      </c>
      <c r="D703" s="9" t="s">
        <v>403</v>
      </c>
      <c r="E703" s="94">
        <v>1851415.78</v>
      </c>
      <c r="F703" s="3"/>
    </row>
    <row r="704" spans="1:6" ht="16.95" customHeight="1" x14ac:dyDescent="0.25">
      <c r="A704" s="119"/>
      <c r="B704" s="120"/>
      <c r="C704" s="119"/>
      <c r="D704" s="9" t="s">
        <v>16</v>
      </c>
      <c r="E704" s="94">
        <v>75945.039999999994</v>
      </c>
    </row>
    <row r="705" spans="1:6" ht="16.95" customHeight="1" x14ac:dyDescent="0.25">
      <c r="A705" s="119"/>
      <c r="B705" s="120"/>
      <c r="C705" s="119"/>
      <c r="D705" s="9" t="s">
        <v>17</v>
      </c>
      <c r="E705" s="94">
        <v>1927360.82</v>
      </c>
    </row>
    <row r="706" spans="1:6" ht="16.95" customHeight="1" x14ac:dyDescent="0.25">
      <c r="A706" s="119">
        <v>206</v>
      </c>
      <c r="B706" s="120" t="s">
        <v>473</v>
      </c>
      <c r="C706" s="119">
        <v>3</v>
      </c>
      <c r="D706" s="9" t="s">
        <v>403</v>
      </c>
      <c r="E706" s="94">
        <v>3702831.57</v>
      </c>
      <c r="F706" s="3"/>
    </row>
    <row r="707" spans="1:6" ht="16.95" customHeight="1" x14ac:dyDescent="0.25">
      <c r="A707" s="119"/>
      <c r="B707" s="120"/>
      <c r="C707" s="119"/>
      <c r="D707" s="9" t="s">
        <v>16</v>
      </c>
      <c r="E707" s="94">
        <v>151890.07999999999</v>
      </c>
    </row>
    <row r="708" spans="1:6" ht="16.95" customHeight="1" x14ac:dyDescent="0.25">
      <c r="A708" s="119"/>
      <c r="B708" s="120"/>
      <c r="C708" s="119"/>
      <c r="D708" s="9" t="s">
        <v>17</v>
      </c>
      <c r="E708" s="94">
        <v>3854721.65</v>
      </c>
    </row>
    <row r="709" spans="1:6" ht="16.95" customHeight="1" x14ac:dyDescent="0.25">
      <c r="A709" s="119">
        <v>207</v>
      </c>
      <c r="B709" s="120" t="s">
        <v>473</v>
      </c>
      <c r="C709" s="119">
        <v>4</v>
      </c>
      <c r="D709" s="9" t="s">
        <v>403</v>
      </c>
      <c r="E709" s="94">
        <v>7405663.1399999997</v>
      </c>
      <c r="F709" s="3"/>
    </row>
    <row r="710" spans="1:6" ht="16.95" customHeight="1" x14ac:dyDescent="0.25">
      <c r="A710" s="119"/>
      <c r="B710" s="120"/>
      <c r="C710" s="119"/>
      <c r="D710" s="9" t="s">
        <v>16</v>
      </c>
      <c r="E710" s="94">
        <v>303780.15999999997</v>
      </c>
    </row>
    <row r="711" spans="1:6" ht="16.95" customHeight="1" x14ac:dyDescent="0.25">
      <c r="A711" s="119"/>
      <c r="B711" s="120"/>
      <c r="C711" s="119"/>
      <c r="D711" s="9" t="s">
        <v>17</v>
      </c>
      <c r="E711" s="94">
        <v>7709443.2999999998</v>
      </c>
    </row>
    <row r="712" spans="1:6" ht="16.95" customHeight="1" x14ac:dyDescent="0.25">
      <c r="A712" s="119">
        <v>208</v>
      </c>
      <c r="B712" s="120" t="s">
        <v>473</v>
      </c>
      <c r="C712" s="119">
        <v>14</v>
      </c>
      <c r="D712" s="9" t="s">
        <v>403</v>
      </c>
      <c r="E712" s="94">
        <v>9257078.9199999999</v>
      </c>
      <c r="F712" s="3"/>
    </row>
    <row r="713" spans="1:6" ht="16.95" customHeight="1" x14ac:dyDescent="0.25">
      <c r="A713" s="119"/>
      <c r="B713" s="120"/>
      <c r="C713" s="119"/>
      <c r="D713" s="9" t="s">
        <v>16</v>
      </c>
      <c r="E713" s="94">
        <v>379725.2</v>
      </c>
    </row>
    <row r="714" spans="1:6" ht="16.95" customHeight="1" x14ac:dyDescent="0.25">
      <c r="A714" s="119"/>
      <c r="B714" s="120"/>
      <c r="C714" s="119"/>
      <c r="D714" s="9" t="s">
        <v>17</v>
      </c>
      <c r="E714" s="94">
        <v>9636804.1199999992</v>
      </c>
    </row>
    <row r="715" spans="1:6" ht="16.95" customHeight="1" x14ac:dyDescent="0.25">
      <c r="A715" s="119">
        <v>209</v>
      </c>
      <c r="B715" s="120" t="s">
        <v>473</v>
      </c>
      <c r="C715" s="119">
        <v>16</v>
      </c>
      <c r="D715" s="9" t="s">
        <v>403</v>
      </c>
      <c r="E715" s="94">
        <v>1851415.78</v>
      </c>
      <c r="F715" s="3"/>
    </row>
    <row r="716" spans="1:6" ht="16.95" customHeight="1" x14ac:dyDescent="0.25">
      <c r="A716" s="119"/>
      <c r="B716" s="120"/>
      <c r="C716" s="119"/>
      <c r="D716" s="9" t="s">
        <v>16</v>
      </c>
      <c r="E716" s="94">
        <v>75945.039999999994</v>
      </c>
    </row>
    <row r="717" spans="1:6" ht="16.95" customHeight="1" x14ac:dyDescent="0.25">
      <c r="A717" s="119"/>
      <c r="B717" s="120"/>
      <c r="C717" s="119"/>
      <c r="D717" s="9" t="s">
        <v>17</v>
      </c>
      <c r="E717" s="94">
        <v>1927360.82</v>
      </c>
    </row>
    <row r="718" spans="1:6" ht="12.6" customHeight="1" x14ac:dyDescent="0.25"/>
    <row r="719" spans="1:6" ht="15" customHeight="1" x14ac:dyDescent="0.25">
      <c r="A719" s="118" t="s">
        <v>474</v>
      </c>
      <c r="B719" s="118"/>
      <c r="C719" s="118"/>
      <c r="D719" s="118"/>
    </row>
    <row r="720" spans="1:6" ht="15.6" customHeight="1" x14ac:dyDescent="0.25">
      <c r="A720" s="118" t="s">
        <v>475</v>
      </c>
      <c r="B720" s="118"/>
      <c r="C720" s="118"/>
      <c r="D720" s="118"/>
    </row>
    <row r="721" spans="3:4" ht="22.65" customHeight="1" x14ac:dyDescent="0.25">
      <c r="C721" s="109"/>
      <c r="D721" s="110"/>
    </row>
  </sheetData>
  <autoFilter ref="A15:O717"/>
  <mergeCells count="647">
    <mergeCell ref="C413:C415"/>
    <mergeCell ref="A416:A418"/>
    <mergeCell ref="B416:B418"/>
    <mergeCell ref="A645:A647"/>
    <mergeCell ref="B645:B647"/>
    <mergeCell ref="C645:C647"/>
    <mergeCell ref="A648:A650"/>
    <mergeCell ref="B648:B650"/>
    <mergeCell ref="C648:C650"/>
    <mergeCell ref="A639:A641"/>
    <mergeCell ref="B639:B641"/>
    <mergeCell ref="C639:C641"/>
    <mergeCell ref="A642:A644"/>
    <mergeCell ref="B642:B644"/>
    <mergeCell ref="C642:C644"/>
    <mergeCell ref="A632:A634"/>
    <mergeCell ref="B632:B634"/>
    <mergeCell ref="C632:C634"/>
    <mergeCell ref="A636:A638"/>
    <mergeCell ref="B636:B638"/>
    <mergeCell ref="C636:C638"/>
    <mergeCell ref="A626:A628"/>
    <mergeCell ref="B626:B628"/>
    <mergeCell ref="C626:C628"/>
    <mergeCell ref="A700:A702"/>
    <mergeCell ref="B700:B702"/>
    <mergeCell ref="C700:C702"/>
    <mergeCell ref="A703:A705"/>
    <mergeCell ref="B703:B705"/>
    <mergeCell ref="C703:C705"/>
    <mergeCell ref="A694:A696"/>
    <mergeCell ref="B694:B696"/>
    <mergeCell ref="C694:C696"/>
    <mergeCell ref="A697:A699"/>
    <mergeCell ref="B697:B699"/>
    <mergeCell ref="C697:C699"/>
    <mergeCell ref="A715:A717"/>
    <mergeCell ref="B715:B717"/>
    <mergeCell ref="C715:C717"/>
    <mergeCell ref="A706:A708"/>
    <mergeCell ref="B706:B708"/>
    <mergeCell ref="C706:C708"/>
    <mergeCell ref="A709:A711"/>
    <mergeCell ref="B709:B711"/>
    <mergeCell ref="C709:C711"/>
    <mergeCell ref="A712:A714"/>
    <mergeCell ref="B712:B714"/>
    <mergeCell ref="C712:C714"/>
    <mergeCell ref="B690:B692"/>
    <mergeCell ref="C690:C692"/>
    <mergeCell ref="A681:A683"/>
    <mergeCell ref="B681:B683"/>
    <mergeCell ref="C681:C683"/>
    <mergeCell ref="A684:A686"/>
    <mergeCell ref="B684:B686"/>
    <mergeCell ref="C684:C686"/>
    <mergeCell ref="A651:A653"/>
    <mergeCell ref="B651:B653"/>
    <mergeCell ref="C651:C653"/>
    <mergeCell ref="A654:A656"/>
    <mergeCell ref="B654:B656"/>
    <mergeCell ref="C654:C656"/>
    <mergeCell ref="A669:A676"/>
    <mergeCell ref="B669:B676"/>
    <mergeCell ref="C669:C676"/>
    <mergeCell ref="A677:A680"/>
    <mergeCell ref="B677:B680"/>
    <mergeCell ref="C677:C680"/>
    <mergeCell ref="A666:A668"/>
    <mergeCell ref="B666:B668"/>
    <mergeCell ref="C666:C668"/>
    <mergeCell ref="A690:A692"/>
    <mergeCell ref="C595:C597"/>
    <mergeCell ref="B595:B597"/>
    <mergeCell ref="A595:A597"/>
    <mergeCell ref="A598:A600"/>
    <mergeCell ref="B598:B600"/>
    <mergeCell ref="C598:C600"/>
    <mergeCell ref="A608:A610"/>
    <mergeCell ref="B608:B610"/>
    <mergeCell ref="C608:C610"/>
    <mergeCell ref="A561:A564"/>
    <mergeCell ref="B561:B564"/>
    <mergeCell ref="C561:C564"/>
    <mergeCell ref="C574:C576"/>
    <mergeCell ref="B574:B576"/>
    <mergeCell ref="A574:A576"/>
    <mergeCell ref="A568:A570"/>
    <mergeCell ref="B568:B570"/>
    <mergeCell ref="C568:C570"/>
    <mergeCell ref="A565:A567"/>
    <mergeCell ref="B565:B567"/>
    <mergeCell ref="C565:C567"/>
    <mergeCell ref="B549:B552"/>
    <mergeCell ref="C549:C552"/>
    <mergeCell ref="A553:A556"/>
    <mergeCell ref="B553:B556"/>
    <mergeCell ref="C553:C556"/>
    <mergeCell ref="A557:A560"/>
    <mergeCell ref="B557:B560"/>
    <mergeCell ref="C557:C560"/>
    <mergeCell ref="A534:A536"/>
    <mergeCell ref="B534:B536"/>
    <mergeCell ref="C534:C536"/>
    <mergeCell ref="A540:A543"/>
    <mergeCell ref="B540:B543"/>
    <mergeCell ref="C540:C543"/>
    <mergeCell ref="A537:A539"/>
    <mergeCell ref="B537:B539"/>
    <mergeCell ref="C537:C539"/>
    <mergeCell ref="A544:A547"/>
    <mergeCell ref="B544:B547"/>
    <mergeCell ref="C544:C547"/>
    <mergeCell ref="A549:A552"/>
    <mergeCell ref="A531:A533"/>
    <mergeCell ref="B531:B533"/>
    <mergeCell ref="C531:C533"/>
    <mergeCell ref="B504:B506"/>
    <mergeCell ref="C504:C506"/>
    <mergeCell ref="A522:A524"/>
    <mergeCell ref="B522:B524"/>
    <mergeCell ref="C522:C524"/>
    <mergeCell ref="A525:A527"/>
    <mergeCell ref="B525:B527"/>
    <mergeCell ref="C525:C527"/>
    <mergeCell ref="A507:A509"/>
    <mergeCell ref="B507:B509"/>
    <mergeCell ref="C507:C509"/>
    <mergeCell ref="C510:C517"/>
    <mergeCell ref="A482:A484"/>
    <mergeCell ref="B482:B484"/>
    <mergeCell ref="C482:C484"/>
    <mergeCell ref="C488:C489"/>
    <mergeCell ref="B488:B489"/>
    <mergeCell ref="A488:A489"/>
    <mergeCell ref="A492:A494"/>
    <mergeCell ref="B492:B494"/>
    <mergeCell ref="C492:C494"/>
    <mergeCell ref="B495:B497"/>
    <mergeCell ref="C495:C497"/>
    <mergeCell ref="A528:A530"/>
    <mergeCell ref="B528:B530"/>
    <mergeCell ref="C528:C530"/>
    <mergeCell ref="A501:A503"/>
    <mergeCell ref="B501:B503"/>
    <mergeCell ref="C501:C503"/>
    <mergeCell ref="A504:A506"/>
    <mergeCell ref="C498:C500"/>
    <mergeCell ref="A449:A453"/>
    <mergeCell ref="C419:C421"/>
    <mergeCell ref="B419:B421"/>
    <mergeCell ref="A396:A398"/>
    <mergeCell ref="B396:B398"/>
    <mergeCell ref="C396:C398"/>
    <mergeCell ref="A410:A412"/>
    <mergeCell ref="B410:B412"/>
    <mergeCell ref="C410:C412"/>
    <mergeCell ref="A413:A415"/>
    <mergeCell ref="A428:A430"/>
    <mergeCell ref="B428:B430"/>
    <mergeCell ref="C428:C430"/>
    <mergeCell ref="A399:A401"/>
    <mergeCell ref="B399:B401"/>
    <mergeCell ref="C399:C401"/>
    <mergeCell ref="A419:A421"/>
    <mergeCell ref="A422:A424"/>
    <mergeCell ref="B422:B424"/>
    <mergeCell ref="C422:C424"/>
    <mergeCell ref="A425:A427"/>
    <mergeCell ref="B425:B427"/>
    <mergeCell ref="C425:C427"/>
    <mergeCell ref="B413:B415"/>
    <mergeCell ref="A384:A386"/>
    <mergeCell ref="B384:B386"/>
    <mergeCell ref="C384:C386"/>
    <mergeCell ref="A393:A395"/>
    <mergeCell ref="B393:B395"/>
    <mergeCell ref="C393:C395"/>
    <mergeCell ref="A378:A380"/>
    <mergeCell ref="B378:B380"/>
    <mergeCell ref="C378:C380"/>
    <mergeCell ref="A381:A383"/>
    <mergeCell ref="B381:B383"/>
    <mergeCell ref="C381:C383"/>
    <mergeCell ref="A387:A389"/>
    <mergeCell ref="B387:B389"/>
    <mergeCell ref="C387:C389"/>
    <mergeCell ref="A390:A392"/>
    <mergeCell ref="B390:B392"/>
    <mergeCell ref="C390:C392"/>
    <mergeCell ref="A356:A358"/>
    <mergeCell ref="B356:B358"/>
    <mergeCell ref="C356:C358"/>
    <mergeCell ref="A371:A373"/>
    <mergeCell ref="B371:B373"/>
    <mergeCell ref="C371:C373"/>
    <mergeCell ref="A375:A377"/>
    <mergeCell ref="B375:B377"/>
    <mergeCell ref="C375:C377"/>
    <mergeCell ref="A365:A367"/>
    <mergeCell ref="B365:B367"/>
    <mergeCell ref="C365:C367"/>
    <mergeCell ref="A321:A323"/>
    <mergeCell ref="B321:B323"/>
    <mergeCell ref="C321:C323"/>
    <mergeCell ref="A337:A339"/>
    <mergeCell ref="B337:B339"/>
    <mergeCell ref="C337:C339"/>
    <mergeCell ref="A324:A330"/>
    <mergeCell ref="B324:B330"/>
    <mergeCell ref="C324:C330"/>
    <mergeCell ref="A331:A333"/>
    <mergeCell ref="B331:B333"/>
    <mergeCell ref="C331:C333"/>
    <mergeCell ref="A334:A336"/>
    <mergeCell ref="B334:B336"/>
    <mergeCell ref="C334:C336"/>
    <mergeCell ref="A318:A320"/>
    <mergeCell ref="B318:B320"/>
    <mergeCell ref="C318:C320"/>
    <mergeCell ref="A308:A310"/>
    <mergeCell ref="B308:B310"/>
    <mergeCell ref="C308:C310"/>
    <mergeCell ref="C311:C313"/>
    <mergeCell ref="B311:B313"/>
    <mergeCell ref="A311:A313"/>
    <mergeCell ref="C314:C315"/>
    <mergeCell ref="B314:B315"/>
    <mergeCell ref="A314:A315"/>
    <mergeCell ref="A302:A304"/>
    <mergeCell ref="B302:B304"/>
    <mergeCell ref="C302:C304"/>
    <mergeCell ref="A305:A307"/>
    <mergeCell ref="B305:B307"/>
    <mergeCell ref="C305:C307"/>
    <mergeCell ref="A296:A298"/>
    <mergeCell ref="B296:B298"/>
    <mergeCell ref="C296:C298"/>
    <mergeCell ref="A299:A301"/>
    <mergeCell ref="B299:B301"/>
    <mergeCell ref="C299:C301"/>
    <mergeCell ref="A290:A292"/>
    <mergeCell ref="B290:B292"/>
    <mergeCell ref="C290:C292"/>
    <mergeCell ref="A293:A295"/>
    <mergeCell ref="B293:B295"/>
    <mergeCell ref="C293:C295"/>
    <mergeCell ref="A283:A285"/>
    <mergeCell ref="B283:B285"/>
    <mergeCell ref="C283:C285"/>
    <mergeCell ref="C288:C289"/>
    <mergeCell ref="B288:B289"/>
    <mergeCell ref="A288:A289"/>
    <mergeCell ref="B274:B276"/>
    <mergeCell ref="C274:C276"/>
    <mergeCell ref="A277:A279"/>
    <mergeCell ref="B277:B279"/>
    <mergeCell ref="C277:C279"/>
    <mergeCell ref="A280:A282"/>
    <mergeCell ref="B280:B282"/>
    <mergeCell ref="C280:C282"/>
    <mergeCell ref="A259:A261"/>
    <mergeCell ref="B259:B261"/>
    <mergeCell ref="C259:C261"/>
    <mergeCell ref="A268:A270"/>
    <mergeCell ref="B268:B270"/>
    <mergeCell ref="C268:C270"/>
    <mergeCell ref="A262:A264"/>
    <mergeCell ref="B262:B264"/>
    <mergeCell ref="C262:C264"/>
    <mergeCell ref="C271:C273"/>
    <mergeCell ref="B271:B273"/>
    <mergeCell ref="A271:A273"/>
    <mergeCell ref="A274:A276"/>
    <mergeCell ref="A265:A267"/>
    <mergeCell ref="B265:B267"/>
    <mergeCell ref="C265:C267"/>
    <mergeCell ref="A255:A257"/>
    <mergeCell ref="B255:B257"/>
    <mergeCell ref="C255:C257"/>
    <mergeCell ref="A246:A248"/>
    <mergeCell ref="B246:B248"/>
    <mergeCell ref="C246:C248"/>
    <mergeCell ref="A249:A251"/>
    <mergeCell ref="B249:B251"/>
    <mergeCell ref="C249:C251"/>
    <mergeCell ref="C252:C254"/>
    <mergeCell ref="B252:B254"/>
    <mergeCell ref="A252:A254"/>
    <mergeCell ref="A240:A242"/>
    <mergeCell ref="B240:B242"/>
    <mergeCell ref="C240:C242"/>
    <mergeCell ref="A243:A245"/>
    <mergeCell ref="B243:B245"/>
    <mergeCell ref="C243:C245"/>
    <mergeCell ref="A234:A236"/>
    <mergeCell ref="B234:B236"/>
    <mergeCell ref="C234:C236"/>
    <mergeCell ref="A237:A239"/>
    <mergeCell ref="B237:B239"/>
    <mergeCell ref="C237:C239"/>
    <mergeCell ref="A231:A233"/>
    <mergeCell ref="B231:B233"/>
    <mergeCell ref="C231:C233"/>
    <mergeCell ref="A212:A214"/>
    <mergeCell ref="B212:B214"/>
    <mergeCell ref="C212:C214"/>
    <mergeCell ref="B218:B220"/>
    <mergeCell ref="C218:C220"/>
    <mergeCell ref="A218:A220"/>
    <mergeCell ref="A215:A217"/>
    <mergeCell ref="B215:B217"/>
    <mergeCell ref="C215:C217"/>
    <mergeCell ref="A221:A223"/>
    <mergeCell ref="B221:B223"/>
    <mergeCell ref="C221:C223"/>
    <mergeCell ref="C224:C226"/>
    <mergeCell ref="B224:B226"/>
    <mergeCell ref="A224:A226"/>
    <mergeCell ref="A227:A228"/>
    <mergeCell ref="B227:B228"/>
    <mergeCell ref="C227:C228"/>
    <mergeCell ref="A197:A199"/>
    <mergeCell ref="B197:B199"/>
    <mergeCell ref="C197:C199"/>
    <mergeCell ref="A209:A211"/>
    <mergeCell ref="B209:B211"/>
    <mergeCell ref="C209:C211"/>
    <mergeCell ref="B188:B190"/>
    <mergeCell ref="C188:C190"/>
    <mergeCell ref="A191:A193"/>
    <mergeCell ref="B191:B193"/>
    <mergeCell ref="C191:C193"/>
    <mergeCell ref="A201:A208"/>
    <mergeCell ref="B201:B208"/>
    <mergeCell ref="C201:C208"/>
    <mergeCell ref="C194:C196"/>
    <mergeCell ref="B194:B196"/>
    <mergeCell ref="A194:A196"/>
    <mergeCell ref="C173:C175"/>
    <mergeCell ref="A173:A175"/>
    <mergeCell ref="B173:B175"/>
    <mergeCell ref="A182:A184"/>
    <mergeCell ref="B182:B184"/>
    <mergeCell ref="C182:C184"/>
    <mergeCell ref="A169:A170"/>
    <mergeCell ref="B169:B170"/>
    <mergeCell ref="C169:C170"/>
    <mergeCell ref="A160:A162"/>
    <mergeCell ref="B160:B162"/>
    <mergeCell ref="C160:C162"/>
    <mergeCell ref="A163:A165"/>
    <mergeCell ref="B163:B165"/>
    <mergeCell ref="C163:C165"/>
    <mergeCell ref="C166:C168"/>
    <mergeCell ref="B166:B168"/>
    <mergeCell ref="A166:A168"/>
    <mergeCell ref="A151:A153"/>
    <mergeCell ref="B151:B153"/>
    <mergeCell ref="C151:C153"/>
    <mergeCell ref="A157:A159"/>
    <mergeCell ref="B157:B159"/>
    <mergeCell ref="C157:C159"/>
    <mergeCell ref="A145:A147"/>
    <mergeCell ref="B145:B147"/>
    <mergeCell ref="C145:C147"/>
    <mergeCell ref="A148:A150"/>
    <mergeCell ref="B148:B150"/>
    <mergeCell ref="C148:C150"/>
    <mergeCell ref="A154:A156"/>
    <mergeCell ref="B154:B156"/>
    <mergeCell ref="C154:C156"/>
    <mergeCell ref="B109:B111"/>
    <mergeCell ref="C109:C111"/>
    <mergeCell ref="A109:A111"/>
    <mergeCell ref="A134:A136"/>
    <mergeCell ref="B134:B136"/>
    <mergeCell ref="C134:C136"/>
    <mergeCell ref="A122:A124"/>
    <mergeCell ref="B122:B124"/>
    <mergeCell ref="C122:C124"/>
    <mergeCell ref="A125:A127"/>
    <mergeCell ref="B125:B127"/>
    <mergeCell ref="C125:C127"/>
    <mergeCell ref="A119:A121"/>
    <mergeCell ref="B119:B121"/>
    <mergeCell ref="C119:C121"/>
    <mergeCell ref="B116:B118"/>
    <mergeCell ref="C116:C118"/>
    <mergeCell ref="A116:A118"/>
    <mergeCell ref="C114:C115"/>
    <mergeCell ref="B114:B115"/>
    <mergeCell ref="A114:A115"/>
    <mergeCell ref="A103:A105"/>
    <mergeCell ref="B103:B105"/>
    <mergeCell ref="C103:C105"/>
    <mergeCell ref="A106:A108"/>
    <mergeCell ref="B106:B108"/>
    <mergeCell ref="C106:C108"/>
    <mergeCell ref="A97:A99"/>
    <mergeCell ref="B97:B99"/>
    <mergeCell ref="C97:C99"/>
    <mergeCell ref="A100:A102"/>
    <mergeCell ref="B100:B102"/>
    <mergeCell ref="C100:C102"/>
    <mergeCell ref="A91:A93"/>
    <mergeCell ref="B91:B93"/>
    <mergeCell ref="C91:C93"/>
    <mergeCell ref="A94:A96"/>
    <mergeCell ref="B94:B96"/>
    <mergeCell ref="C94:C96"/>
    <mergeCell ref="A85:A87"/>
    <mergeCell ref="B85:B87"/>
    <mergeCell ref="C85:C87"/>
    <mergeCell ref="A88:A90"/>
    <mergeCell ref="B88:B90"/>
    <mergeCell ref="C88:C90"/>
    <mergeCell ref="A81:A83"/>
    <mergeCell ref="B81:B83"/>
    <mergeCell ref="C81:C83"/>
    <mergeCell ref="A75:A77"/>
    <mergeCell ref="B75:B77"/>
    <mergeCell ref="C75:C77"/>
    <mergeCell ref="A69:A71"/>
    <mergeCell ref="B69:B71"/>
    <mergeCell ref="C69:C71"/>
    <mergeCell ref="A72:A74"/>
    <mergeCell ref="B72:B74"/>
    <mergeCell ref="C72:C74"/>
    <mergeCell ref="C78:C80"/>
    <mergeCell ref="B78:B80"/>
    <mergeCell ref="A78:A80"/>
    <mergeCell ref="A66:A68"/>
    <mergeCell ref="B66:B68"/>
    <mergeCell ref="C66:C68"/>
    <mergeCell ref="A60:A62"/>
    <mergeCell ref="B60:B62"/>
    <mergeCell ref="C60:C62"/>
    <mergeCell ref="A63:A65"/>
    <mergeCell ref="B63:B65"/>
    <mergeCell ref="C63:C65"/>
    <mergeCell ref="A57:A59"/>
    <mergeCell ref="B57:B59"/>
    <mergeCell ref="C57:C59"/>
    <mergeCell ref="A47:A49"/>
    <mergeCell ref="B47:B49"/>
    <mergeCell ref="C47:C49"/>
    <mergeCell ref="C50:C52"/>
    <mergeCell ref="B50:B52"/>
    <mergeCell ref="A50:A52"/>
    <mergeCell ref="C53:C54"/>
    <mergeCell ref="B53:B54"/>
    <mergeCell ref="A53:A54"/>
    <mergeCell ref="B13:B14"/>
    <mergeCell ref="C13:C14"/>
    <mergeCell ref="D13:D14"/>
    <mergeCell ref="E13:E14"/>
    <mergeCell ref="A9:E9"/>
    <mergeCell ref="A10:E10"/>
    <mergeCell ref="A44:A46"/>
    <mergeCell ref="B44:B46"/>
    <mergeCell ref="C44:C46"/>
    <mergeCell ref="B30:B32"/>
    <mergeCell ref="C30:C32"/>
    <mergeCell ref="B33:B41"/>
    <mergeCell ref="C33:C41"/>
    <mergeCell ref="A33:A41"/>
    <mergeCell ref="B42:B43"/>
    <mergeCell ref="C42:C43"/>
    <mergeCell ref="A42:A43"/>
    <mergeCell ref="A30:A32"/>
    <mergeCell ref="C629:C631"/>
    <mergeCell ref="B629:B631"/>
    <mergeCell ref="A629:A631"/>
    <mergeCell ref="C604:C605"/>
    <mergeCell ref="B604:B605"/>
    <mergeCell ref="A604:A605"/>
    <mergeCell ref="C657:C663"/>
    <mergeCell ref="B657:B663"/>
    <mergeCell ref="A657:A663"/>
    <mergeCell ref="A611:A613"/>
    <mergeCell ref="B611:B613"/>
    <mergeCell ref="C611:C613"/>
    <mergeCell ref="A620:A622"/>
    <mergeCell ref="B620:B622"/>
    <mergeCell ref="C620:C622"/>
    <mergeCell ref="A623:A625"/>
    <mergeCell ref="B623:B625"/>
    <mergeCell ref="C623:C625"/>
    <mergeCell ref="A614:A616"/>
    <mergeCell ref="B614:B616"/>
    <mergeCell ref="C614:C616"/>
    <mergeCell ref="A617:A619"/>
    <mergeCell ref="B617:B619"/>
    <mergeCell ref="C617:C619"/>
    <mergeCell ref="C578:C580"/>
    <mergeCell ref="A581:A583"/>
    <mergeCell ref="B581:B583"/>
    <mergeCell ref="C581:C583"/>
    <mergeCell ref="A589:A591"/>
    <mergeCell ref="B589:B591"/>
    <mergeCell ref="C589:C591"/>
    <mergeCell ref="A592:A594"/>
    <mergeCell ref="B592:B594"/>
    <mergeCell ref="C592:C594"/>
    <mergeCell ref="B498:B500"/>
    <mergeCell ref="A467:A469"/>
    <mergeCell ref="B467:B469"/>
    <mergeCell ref="C467:C469"/>
    <mergeCell ref="C470:C472"/>
    <mergeCell ref="B470:B472"/>
    <mergeCell ref="A470:A472"/>
    <mergeCell ref="A464:A466"/>
    <mergeCell ref="B464:B466"/>
    <mergeCell ref="C464:C466"/>
    <mergeCell ref="A473:A475"/>
    <mergeCell ref="B473:B475"/>
    <mergeCell ref="C473:C475"/>
    <mergeCell ref="A476:A478"/>
    <mergeCell ref="B476:B478"/>
    <mergeCell ref="C476:C478"/>
    <mergeCell ref="C485:C487"/>
    <mergeCell ref="B485:B487"/>
    <mergeCell ref="A485:A487"/>
    <mergeCell ref="A498:A500"/>
    <mergeCell ref="A479:A481"/>
    <mergeCell ref="B479:B481"/>
    <mergeCell ref="C479:C481"/>
    <mergeCell ref="A495:A497"/>
    <mergeCell ref="C340:C342"/>
    <mergeCell ref="B340:B342"/>
    <mergeCell ref="A340:A342"/>
    <mergeCell ref="C343:C344"/>
    <mergeCell ref="B343:B344"/>
    <mergeCell ref="A343:A344"/>
    <mergeCell ref="C368:C370"/>
    <mergeCell ref="B368:B370"/>
    <mergeCell ref="A368:A370"/>
    <mergeCell ref="A347:A349"/>
    <mergeCell ref="B347:B349"/>
    <mergeCell ref="C347:C349"/>
    <mergeCell ref="A350:A352"/>
    <mergeCell ref="B350:B352"/>
    <mergeCell ref="C350:C352"/>
    <mergeCell ref="A359:A361"/>
    <mergeCell ref="B359:B361"/>
    <mergeCell ref="C359:C361"/>
    <mergeCell ref="A362:A364"/>
    <mergeCell ref="B362:B364"/>
    <mergeCell ref="C362:C364"/>
    <mergeCell ref="A353:A355"/>
    <mergeCell ref="B353:B355"/>
    <mergeCell ref="C353:C355"/>
    <mergeCell ref="A185:A187"/>
    <mergeCell ref="B185:B187"/>
    <mergeCell ref="C185:C187"/>
    <mergeCell ref="A188:A190"/>
    <mergeCell ref="A176:A178"/>
    <mergeCell ref="B176:B178"/>
    <mergeCell ref="C176:C178"/>
    <mergeCell ref="A179:A181"/>
    <mergeCell ref="B179:B181"/>
    <mergeCell ref="C179:C181"/>
    <mergeCell ref="K3:O3"/>
    <mergeCell ref="K4:O4"/>
    <mergeCell ref="A7:E7"/>
    <mergeCell ref="A8:E8"/>
    <mergeCell ref="K1:O1"/>
    <mergeCell ref="K2:O2"/>
    <mergeCell ref="C27:C29"/>
    <mergeCell ref="B27:B29"/>
    <mergeCell ref="A27:A29"/>
    <mergeCell ref="A19:A21"/>
    <mergeCell ref="B19:B21"/>
    <mergeCell ref="C19:C21"/>
    <mergeCell ref="A22:A24"/>
    <mergeCell ref="B22:B24"/>
    <mergeCell ref="C22:C24"/>
    <mergeCell ref="A11:E11"/>
    <mergeCell ref="D1:E1"/>
    <mergeCell ref="D2:E2"/>
    <mergeCell ref="D3:E3"/>
    <mergeCell ref="D4:E4"/>
    <mergeCell ref="A16:A18"/>
    <mergeCell ref="B16:B18"/>
    <mergeCell ref="C16:C18"/>
    <mergeCell ref="A13:A14"/>
    <mergeCell ref="C137:C140"/>
    <mergeCell ref="B137:B140"/>
    <mergeCell ref="A137:A140"/>
    <mergeCell ref="C143:C144"/>
    <mergeCell ref="B143:B144"/>
    <mergeCell ref="A143:A144"/>
    <mergeCell ref="A128:A130"/>
    <mergeCell ref="B128:B130"/>
    <mergeCell ref="C128:C130"/>
    <mergeCell ref="A131:A133"/>
    <mergeCell ref="B131:B133"/>
    <mergeCell ref="C131:C133"/>
    <mergeCell ref="A404:A409"/>
    <mergeCell ref="C433:C439"/>
    <mergeCell ref="A433:A439"/>
    <mergeCell ref="B433:B439"/>
    <mergeCell ref="B454:B459"/>
    <mergeCell ref="A454:A459"/>
    <mergeCell ref="C454:C459"/>
    <mergeCell ref="C462:C463"/>
    <mergeCell ref="B462:B463"/>
    <mergeCell ref="A462:A463"/>
    <mergeCell ref="C404:C409"/>
    <mergeCell ref="B404:B409"/>
    <mergeCell ref="A446:A448"/>
    <mergeCell ref="B446:B448"/>
    <mergeCell ref="C446:C448"/>
    <mergeCell ref="A440:A442"/>
    <mergeCell ref="B440:B442"/>
    <mergeCell ref="C440:C442"/>
    <mergeCell ref="A443:A445"/>
    <mergeCell ref="B443:B445"/>
    <mergeCell ref="C443:C445"/>
    <mergeCell ref="C416:C418"/>
    <mergeCell ref="C449:C453"/>
    <mergeCell ref="B449:B453"/>
    <mergeCell ref="C687:C689"/>
    <mergeCell ref="B687:B689"/>
    <mergeCell ref="A687:A689"/>
    <mergeCell ref="A719:D719"/>
    <mergeCell ref="A720:D720"/>
    <mergeCell ref="B510:B517"/>
    <mergeCell ref="A510:A517"/>
    <mergeCell ref="C520:C521"/>
    <mergeCell ref="B520:B521"/>
    <mergeCell ref="A520:A521"/>
    <mergeCell ref="C571:C573"/>
    <mergeCell ref="B571:B573"/>
    <mergeCell ref="A571:A573"/>
    <mergeCell ref="C601:C603"/>
    <mergeCell ref="B601:B603"/>
    <mergeCell ref="A601:A603"/>
    <mergeCell ref="A584:A585"/>
    <mergeCell ref="B584:B585"/>
    <mergeCell ref="C584:C585"/>
    <mergeCell ref="A586:A588"/>
    <mergeCell ref="B586:B588"/>
    <mergeCell ref="C586:C588"/>
    <mergeCell ref="A578:A580"/>
    <mergeCell ref="B578:B580"/>
  </mergeCells>
  <pageMargins left="0.74803149606299213" right="0.70866141732283472" top="1.1811023622047245" bottom="0.31496062992125984" header="0" footer="0"/>
  <pageSetup paperSize="9" orientation="landscape" useFirstPageNumber="1" r:id="rId1"/>
  <headerFooter differentFirst="1">
    <oddHeader xml:space="preserve">&amp;C&amp;12&amp;P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7"/>
  <sheetViews>
    <sheetView view="pageBreakPreview" topLeftCell="A637" zoomScale="90" zoomScaleNormal="100" zoomScaleSheetLayoutView="90" zoomScalePageLayoutView="80" workbookViewId="0">
      <selection activeCell="D718" sqref="D718"/>
    </sheetView>
  </sheetViews>
  <sheetFormatPr defaultRowHeight="13.2" x14ac:dyDescent="0.25"/>
  <cols>
    <col min="1" max="1" width="8.44140625" customWidth="1"/>
    <col min="2" max="2" width="34.33203125" style="4" customWidth="1"/>
    <col min="3" max="3" width="15.6640625" style="1" customWidth="1"/>
    <col min="4" max="4" width="53.109375" customWidth="1"/>
    <col min="5" max="5" width="34.33203125" style="93" customWidth="1"/>
  </cols>
  <sheetData>
    <row r="1" spans="1:15" ht="16.95" customHeight="1" x14ac:dyDescent="0.35">
      <c r="A1" s="6"/>
      <c r="B1" s="99"/>
      <c r="C1" s="97"/>
      <c r="D1" s="124" t="s">
        <v>395</v>
      </c>
      <c r="E1" s="124"/>
      <c r="K1" s="122"/>
      <c r="L1" s="122"/>
      <c r="M1" s="122"/>
      <c r="N1" s="122"/>
      <c r="O1" s="122"/>
    </row>
    <row r="2" spans="1:15" ht="16.95" customHeight="1" x14ac:dyDescent="0.35">
      <c r="A2" s="6"/>
      <c r="B2" s="99"/>
      <c r="C2" s="97"/>
      <c r="D2" s="124" t="s">
        <v>394</v>
      </c>
      <c r="E2" s="124"/>
      <c r="K2" s="122"/>
      <c r="L2" s="122"/>
      <c r="M2" s="122"/>
      <c r="N2" s="122"/>
      <c r="O2" s="122"/>
    </row>
    <row r="3" spans="1:15" ht="16.95" customHeight="1" x14ac:dyDescent="0.35">
      <c r="A3" s="6"/>
      <c r="B3" s="99"/>
      <c r="C3" s="97"/>
      <c r="D3" s="124" t="s">
        <v>396</v>
      </c>
      <c r="E3" s="124"/>
      <c r="K3" s="122"/>
      <c r="L3" s="122"/>
      <c r="M3" s="122"/>
      <c r="N3" s="122"/>
      <c r="O3" s="122"/>
    </row>
    <row r="4" spans="1:15" ht="16.95" customHeight="1" x14ac:dyDescent="0.35">
      <c r="A4" s="6"/>
      <c r="B4" s="99"/>
      <c r="C4" s="97"/>
      <c r="D4" s="124" t="s">
        <v>397</v>
      </c>
      <c r="E4" s="124"/>
      <c r="K4" s="122"/>
      <c r="L4" s="122"/>
      <c r="M4" s="122"/>
      <c r="N4" s="122"/>
      <c r="O4" s="122"/>
    </row>
    <row r="5" spans="1:15" ht="16.95" customHeight="1" x14ac:dyDescent="0.25">
      <c r="A5" s="6"/>
      <c r="B5" s="99"/>
      <c r="C5" s="97"/>
      <c r="D5" s="6"/>
      <c r="E5" s="92"/>
    </row>
    <row r="6" spans="1:15" ht="14.25" customHeight="1" x14ac:dyDescent="0.25">
      <c r="A6" s="6"/>
      <c r="B6" s="99"/>
      <c r="C6" s="97"/>
      <c r="D6" s="6"/>
      <c r="E6" s="92"/>
    </row>
    <row r="7" spans="1:15" ht="16.95" customHeight="1" x14ac:dyDescent="0.25">
      <c r="A7" s="123" t="s">
        <v>5</v>
      </c>
      <c r="B7" s="123"/>
      <c r="C7" s="123"/>
      <c r="D7" s="123"/>
      <c r="E7" s="123"/>
      <c r="F7" s="2"/>
      <c r="G7" s="2"/>
      <c r="H7" s="2"/>
      <c r="I7" s="2"/>
      <c r="J7" s="2"/>
    </row>
    <row r="8" spans="1:15" ht="16.95" customHeight="1" x14ac:dyDescent="0.25">
      <c r="A8" s="123" t="s">
        <v>6</v>
      </c>
      <c r="B8" s="123"/>
      <c r="C8" s="123"/>
      <c r="D8" s="123"/>
      <c r="E8" s="123"/>
      <c r="F8" s="2"/>
      <c r="G8" s="2"/>
      <c r="H8" s="2"/>
      <c r="I8" s="2"/>
      <c r="J8" s="2"/>
    </row>
    <row r="9" spans="1:15" ht="16.95" customHeight="1" x14ac:dyDescent="0.25">
      <c r="A9" s="123" t="s">
        <v>393</v>
      </c>
      <c r="B9" s="123"/>
      <c r="C9" s="123"/>
      <c r="D9" s="123"/>
      <c r="E9" s="123"/>
      <c r="F9" s="2"/>
      <c r="G9" s="2"/>
      <c r="H9" s="2"/>
      <c r="I9" s="2"/>
      <c r="J9" s="2"/>
    </row>
    <row r="10" spans="1:15" ht="16.95" customHeight="1" x14ac:dyDescent="0.25">
      <c r="A10" s="123" t="s">
        <v>8</v>
      </c>
      <c r="B10" s="123"/>
      <c r="C10" s="123"/>
      <c r="D10" s="123"/>
      <c r="E10" s="123"/>
      <c r="F10" s="5"/>
      <c r="G10" s="5"/>
      <c r="H10" s="5"/>
      <c r="I10" s="5"/>
      <c r="J10" s="5"/>
    </row>
    <row r="11" spans="1:15" ht="16.95" customHeight="1" x14ac:dyDescent="0.25">
      <c r="A11" s="123" t="s">
        <v>4</v>
      </c>
      <c r="B11" s="123"/>
      <c r="C11" s="123"/>
      <c r="D11" s="123"/>
      <c r="E11" s="123"/>
      <c r="F11" s="5"/>
      <c r="G11" s="5"/>
      <c r="H11" s="5"/>
      <c r="I11" s="5"/>
      <c r="J11" s="5"/>
    </row>
    <row r="12" spans="1:15" ht="17.100000000000001" customHeight="1" x14ac:dyDescent="0.25"/>
    <row r="13" spans="1:15" ht="159.75" customHeight="1" x14ac:dyDescent="0.25">
      <c r="A13" s="125" t="s">
        <v>9</v>
      </c>
      <c r="B13" s="129" t="s">
        <v>10</v>
      </c>
      <c r="C13" s="125" t="s">
        <v>11</v>
      </c>
      <c r="D13" s="125" t="s">
        <v>12</v>
      </c>
      <c r="E13" s="130" t="s">
        <v>13</v>
      </c>
      <c r="F13" s="3"/>
    </row>
    <row r="14" spans="1:15" ht="13.8" hidden="1" x14ac:dyDescent="0.25">
      <c r="A14" s="125"/>
      <c r="B14" s="129"/>
      <c r="C14" s="125"/>
      <c r="D14" s="125"/>
      <c r="E14" s="130"/>
      <c r="F14" s="3"/>
    </row>
    <row r="15" spans="1:15" ht="16.5" customHeight="1" x14ac:dyDescent="0.25">
      <c r="A15" s="7">
        <v>1</v>
      </c>
      <c r="B15" s="7">
        <v>2</v>
      </c>
      <c r="C15" s="7">
        <v>3</v>
      </c>
      <c r="D15" s="7">
        <v>4</v>
      </c>
      <c r="E15" s="100">
        <v>5</v>
      </c>
      <c r="F15" s="3"/>
    </row>
    <row r="16" spans="1:15" ht="16.5" customHeight="1" x14ac:dyDescent="0.25">
      <c r="A16" s="112">
        <v>1</v>
      </c>
      <c r="B16" s="115" t="s">
        <v>402</v>
      </c>
      <c r="C16" s="112" t="s">
        <v>41</v>
      </c>
      <c r="D16" s="9" t="s">
        <v>403</v>
      </c>
      <c r="E16" s="91">
        <v>3702831.57</v>
      </c>
      <c r="F16" s="3"/>
    </row>
    <row r="17" spans="1:6" ht="16.5" customHeight="1" x14ac:dyDescent="0.25">
      <c r="A17" s="113"/>
      <c r="B17" s="116"/>
      <c r="C17" s="113"/>
      <c r="D17" s="9" t="s">
        <v>16</v>
      </c>
      <c r="E17" s="91">
        <v>151890.07999999999</v>
      </c>
      <c r="F17" s="3"/>
    </row>
    <row r="18" spans="1:6" ht="16.5" customHeight="1" x14ac:dyDescent="0.25">
      <c r="A18" s="114"/>
      <c r="B18" s="117"/>
      <c r="C18" s="114"/>
      <c r="D18" s="9" t="s">
        <v>17</v>
      </c>
      <c r="E18" s="91">
        <v>3854721.65</v>
      </c>
      <c r="F18" s="3"/>
    </row>
    <row r="19" spans="1:6" ht="16.5" customHeight="1" x14ac:dyDescent="0.25">
      <c r="A19" s="112">
        <v>2</v>
      </c>
      <c r="B19" s="115" t="s">
        <v>402</v>
      </c>
      <c r="C19" s="112" t="s">
        <v>404</v>
      </c>
      <c r="D19" s="9" t="s">
        <v>403</v>
      </c>
      <c r="E19" s="91">
        <v>7405663.1399999997</v>
      </c>
      <c r="F19" s="3"/>
    </row>
    <row r="20" spans="1:6" ht="16.5" customHeight="1" x14ac:dyDescent="0.25">
      <c r="A20" s="113"/>
      <c r="B20" s="116"/>
      <c r="C20" s="113"/>
      <c r="D20" s="9" t="s">
        <v>16</v>
      </c>
      <c r="E20" s="91">
        <v>303780.15999999997</v>
      </c>
      <c r="F20" s="3"/>
    </row>
    <row r="21" spans="1:6" ht="16.5" customHeight="1" x14ac:dyDescent="0.25">
      <c r="A21" s="114"/>
      <c r="B21" s="117"/>
      <c r="C21" s="114"/>
      <c r="D21" s="9" t="s">
        <v>17</v>
      </c>
      <c r="E21" s="91">
        <v>7709443.2999999998</v>
      </c>
      <c r="F21" s="3"/>
    </row>
    <row r="22" spans="1:6" ht="16.5" customHeight="1" x14ac:dyDescent="0.25">
      <c r="A22" s="7">
        <v>1</v>
      </c>
      <c r="B22" s="7">
        <v>2</v>
      </c>
      <c r="C22" s="7">
        <v>3</v>
      </c>
      <c r="D22" s="7">
        <v>4</v>
      </c>
      <c r="E22" s="100">
        <v>5</v>
      </c>
      <c r="F22" s="3"/>
    </row>
    <row r="23" spans="1:6" ht="16.5" customHeight="1" x14ac:dyDescent="0.25">
      <c r="A23" s="112">
        <v>3</v>
      </c>
      <c r="B23" s="115" t="s">
        <v>402</v>
      </c>
      <c r="C23" s="112" t="s">
        <v>405</v>
      </c>
      <c r="D23" s="9" t="s">
        <v>403</v>
      </c>
      <c r="E23" s="91">
        <v>1851415.78</v>
      </c>
      <c r="F23" s="3"/>
    </row>
    <row r="24" spans="1:6" ht="16.5" customHeight="1" x14ac:dyDescent="0.25">
      <c r="A24" s="113"/>
      <c r="B24" s="116"/>
      <c r="C24" s="113"/>
      <c r="D24" s="9" t="s">
        <v>16</v>
      </c>
      <c r="E24" s="91">
        <v>75945.039999999994</v>
      </c>
      <c r="F24" s="3"/>
    </row>
    <row r="25" spans="1:6" ht="16.5" customHeight="1" x14ac:dyDescent="0.25">
      <c r="A25" s="114"/>
      <c r="B25" s="117"/>
      <c r="C25" s="114"/>
      <c r="D25" s="9" t="s">
        <v>17</v>
      </c>
      <c r="E25" s="91">
        <v>1927360.82</v>
      </c>
      <c r="F25" s="3"/>
    </row>
    <row r="26" spans="1:6" ht="16.5" customHeight="1" x14ac:dyDescent="0.25">
      <c r="A26" s="112">
        <v>4</v>
      </c>
      <c r="B26" s="115" t="s">
        <v>402</v>
      </c>
      <c r="C26" s="112" t="s">
        <v>406</v>
      </c>
      <c r="D26" s="9" t="s">
        <v>408</v>
      </c>
      <c r="E26" s="91">
        <v>4754302.4800000004</v>
      </c>
      <c r="F26" s="3"/>
    </row>
    <row r="27" spans="1:6" ht="16.5" customHeight="1" x14ac:dyDescent="0.25">
      <c r="A27" s="113"/>
      <c r="B27" s="116"/>
      <c r="C27" s="113"/>
      <c r="D27" s="9" t="s">
        <v>403</v>
      </c>
      <c r="E27" s="91">
        <v>7405663.1399999997</v>
      </c>
      <c r="F27" s="3"/>
    </row>
    <row r="28" spans="1:6" ht="16.5" customHeight="1" x14ac:dyDescent="0.25">
      <c r="A28" s="113"/>
      <c r="B28" s="116"/>
      <c r="C28" s="113"/>
      <c r="D28" s="9" t="s">
        <v>16</v>
      </c>
      <c r="E28" s="91">
        <v>551780.16</v>
      </c>
      <c r="F28" s="3"/>
    </row>
    <row r="29" spans="1:6" ht="16.5" customHeight="1" x14ac:dyDescent="0.25">
      <c r="A29" s="114"/>
      <c r="B29" s="117"/>
      <c r="C29" s="114"/>
      <c r="D29" s="9" t="s">
        <v>17</v>
      </c>
      <c r="E29" s="91">
        <v>12711745.779999999</v>
      </c>
      <c r="F29" s="3"/>
    </row>
    <row r="30" spans="1:6" ht="16.5" customHeight="1" x14ac:dyDescent="0.25">
      <c r="A30" s="112">
        <v>5</v>
      </c>
      <c r="B30" s="120" t="s">
        <v>14</v>
      </c>
      <c r="C30" s="119">
        <v>2</v>
      </c>
      <c r="D30" s="9" t="s">
        <v>15</v>
      </c>
      <c r="E30" s="91">
        <v>8274424.8600000003</v>
      </c>
      <c r="F30" s="3"/>
    </row>
    <row r="31" spans="1:6" ht="16.5" customHeight="1" x14ac:dyDescent="0.25">
      <c r="A31" s="113"/>
      <c r="B31" s="120"/>
      <c r="C31" s="119"/>
      <c r="D31" s="9" t="s">
        <v>16</v>
      </c>
      <c r="E31" s="91">
        <v>466942.1</v>
      </c>
      <c r="F31" s="3"/>
    </row>
    <row r="32" spans="1:6" ht="16.5" customHeight="1" x14ac:dyDescent="0.25">
      <c r="A32" s="114"/>
      <c r="B32" s="120"/>
      <c r="C32" s="119"/>
      <c r="D32" s="9" t="s">
        <v>17</v>
      </c>
      <c r="E32" s="91" t="s">
        <v>18</v>
      </c>
      <c r="F32" s="3"/>
    </row>
    <row r="33" spans="1:6" ht="16.5" customHeight="1" x14ac:dyDescent="0.25">
      <c r="A33" s="112">
        <v>6</v>
      </c>
      <c r="B33" s="115" t="s">
        <v>14</v>
      </c>
      <c r="C33" s="112">
        <v>28</v>
      </c>
      <c r="D33" s="9" t="s">
        <v>19</v>
      </c>
      <c r="E33" s="91">
        <v>465992.84</v>
      </c>
      <c r="F33" s="3"/>
    </row>
    <row r="34" spans="1:6" ht="16.5" customHeight="1" x14ac:dyDescent="0.25">
      <c r="A34" s="113"/>
      <c r="B34" s="116"/>
      <c r="C34" s="113"/>
      <c r="D34" s="9" t="s">
        <v>20</v>
      </c>
      <c r="E34" s="91">
        <v>2218277.17</v>
      </c>
      <c r="F34" s="3"/>
    </row>
    <row r="35" spans="1:6" ht="16.5" customHeight="1" x14ac:dyDescent="0.25">
      <c r="A35" s="113"/>
      <c r="B35" s="116"/>
      <c r="C35" s="113"/>
      <c r="D35" s="10" t="s">
        <v>21</v>
      </c>
      <c r="E35" s="94">
        <v>452638.79</v>
      </c>
      <c r="F35" s="3"/>
    </row>
    <row r="36" spans="1:6" ht="16.5" customHeight="1" x14ac:dyDescent="0.25">
      <c r="A36" s="113"/>
      <c r="B36" s="116"/>
      <c r="C36" s="113"/>
      <c r="D36" s="10" t="s">
        <v>22</v>
      </c>
      <c r="E36" s="94">
        <v>498576.42</v>
      </c>
      <c r="F36" s="3"/>
    </row>
    <row r="37" spans="1:6" ht="16.5" customHeight="1" x14ac:dyDescent="0.25">
      <c r="A37" s="113"/>
      <c r="B37" s="116"/>
      <c r="C37" s="113"/>
      <c r="D37" s="10" t="s">
        <v>23</v>
      </c>
      <c r="E37" s="94">
        <v>768107.44</v>
      </c>
      <c r="F37" s="3"/>
    </row>
    <row r="38" spans="1:6" ht="16.5" customHeight="1" x14ac:dyDescent="0.25">
      <c r="A38" s="113"/>
      <c r="B38" s="116"/>
      <c r="C38" s="113"/>
      <c r="D38" s="10" t="s">
        <v>15</v>
      </c>
      <c r="E38" s="94">
        <v>6537367.29</v>
      </c>
      <c r="F38" s="3"/>
    </row>
    <row r="39" spans="1:6" ht="16.5" customHeight="1" x14ac:dyDescent="0.25">
      <c r="A39" s="113"/>
      <c r="B39" s="116"/>
      <c r="C39" s="113"/>
      <c r="D39" s="10" t="s">
        <v>24</v>
      </c>
      <c r="E39" s="94">
        <v>4900694.5599999996</v>
      </c>
      <c r="F39" s="3"/>
    </row>
    <row r="40" spans="1:6" ht="16.5" customHeight="1" x14ac:dyDescent="0.25">
      <c r="A40" s="113"/>
      <c r="B40" s="116"/>
      <c r="C40" s="113"/>
      <c r="D40" s="10" t="s">
        <v>25</v>
      </c>
      <c r="E40" s="94">
        <v>399817.36</v>
      </c>
      <c r="F40" s="3"/>
    </row>
    <row r="41" spans="1:6" ht="16.5" customHeight="1" x14ac:dyDescent="0.25">
      <c r="A41" s="114"/>
      <c r="B41" s="117"/>
      <c r="C41" s="114"/>
      <c r="D41" s="10" t="s">
        <v>17</v>
      </c>
      <c r="E41" s="94">
        <v>16241471.869999999</v>
      </c>
      <c r="F41" s="3"/>
    </row>
    <row r="42" spans="1:6" ht="16.5" customHeight="1" x14ac:dyDescent="0.25">
      <c r="A42" s="112">
        <v>7</v>
      </c>
      <c r="B42" s="120" t="s">
        <v>14</v>
      </c>
      <c r="C42" s="119">
        <v>59</v>
      </c>
      <c r="D42" s="10" t="s">
        <v>26</v>
      </c>
      <c r="E42" s="94">
        <v>1323903.43</v>
      </c>
      <c r="F42" s="3"/>
    </row>
    <row r="43" spans="1:6" ht="16.5" customHeight="1" x14ac:dyDescent="0.25">
      <c r="A43" s="114"/>
      <c r="B43" s="120"/>
      <c r="C43" s="119"/>
      <c r="D43" s="10" t="s">
        <v>17</v>
      </c>
      <c r="E43" s="94">
        <v>1323903.43</v>
      </c>
      <c r="F43" s="3"/>
    </row>
    <row r="44" spans="1:6" ht="16.5" customHeight="1" x14ac:dyDescent="0.25">
      <c r="A44" s="112">
        <v>8</v>
      </c>
      <c r="B44" s="115" t="s">
        <v>407</v>
      </c>
      <c r="C44" s="112">
        <v>71</v>
      </c>
      <c r="D44" s="9" t="s">
        <v>408</v>
      </c>
      <c r="E44" s="91">
        <v>2377151.2400000002</v>
      </c>
      <c r="F44" s="3"/>
    </row>
    <row r="45" spans="1:6" ht="16.5" customHeight="1" x14ac:dyDescent="0.25">
      <c r="A45" s="113"/>
      <c r="B45" s="116"/>
      <c r="C45" s="113"/>
      <c r="D45" s="9" t="s">
        <v>16</v>
      </c>
      <c r="E45" s="91">
        <v>124000</v>
      </c>
      <c r="F45" s="3"/>
    </row>
    <row r="46" spans="1:6" ht="16.5" customHeight="1" x14ac:dyDescent="0.25">
      <c r="A46" s="114"/>
      <c r="B46" s="117"/>
      <c r="C46" s="114"/>
      <c r="D46" s="9" t="s">
        <v>17</v>
      </c>
      <c r="E46" s="91">
        <v>2501151.2400000002</v>
      </c>
      <c r="F46" s="3"/>
    </row>
    <row r="47" spans="1:6" ht="16.5" customHeight="1" x14ac:dyDescent="0.25">
      <c r="A47" s="112">
        <v>9</v>
      </c>
      <c r="B47" s="115" t="s">
        <v>407</v>
      </c>
      <c r="C47" s="112">
        <v>73</v>
      </c>
      <c r="D47" s="9" t="s">
        <v>408</v>
      </c>
      <c r="E47" s="91">
        <v>2377151.2400000002</v>
      </c>
      <c r="F47" s="3"/>
    </row>
    <row r="48" spans="1:6" ht="16.5" customHeight="1" x14ac:dyDescent="0.25">
      <c r="A48" s="113"/>
      <c r="B48" s="116"/>
      <c r="C48" s="113"/>
      <c r="D48" s="9" t="s">
        <v>16</v>
      </c>
      <c r="E48" s="91">
        <v>124000</v>
      </c>
      <c r="F48" s="3"/>
    </row>
    <row r="49" spans="1:6" ht="16.5" customHeight="1" x14ac:dyDescent="0.25">
      <c r="A49" s="114"/>
      <c r="B49" s="117"/>
      <c r="C49" s="114"/>
      <c r="D49" s="9" t="s">
        <v>17</v>
      </c>
      <c r="E49" s="91">
        <v>2501151.2400000002</v>
      </c>
      <c r="F49" s="3"/>
    </row>
    <row r="50" spans="1:6" ht="16.5" customHeight="1" x14ac:dyDescent="0.25">
      <c r="A50" s="7">
        <v>10</v>
      </c>
      <c r="B50" s="98" t="s">
        <v>407</v>
      </c>
      <c r="C50" s="7">
        <v>80</v>
      </c>
      <c r="D50" s="9" t="s">
        <v>408</v>
      </c>
      <c r="E50" s="91">
        <v>2377151.2400000002</v>
      </c>
      <c r="F50" s="3"/>
    </row>
    <row r="51" spans="1:6" ht="16.5" customHeight="1" x14ac:dyDescent="0.25">
      <c r="A51" s="7">
        <v>1</v>
      </c>
      <c r="B51" s="7">
        <v>2</v>
      </c>
      <c r="C51" s="7">
        <v>3</v>
      </c>
      <c r="D51" s="7">
        <v>4</v>
      </c>
      <c r="E51" s="100">
        <v>5</v>
      </c>
      <c r="F51" s="3"/>
    </row>
    <row r="52" spans="1:6" ht="16.5" customHeight="1" x14ac:dyDescent="0.25">
      <c r="A52" s="112"/>
      <c r="B52" s="112"/>
      <c r="C52" s="112"/>
      <c r="D52" s="9" t="s">
        <v>16</v>
      </c>
      <c r="E52" s="91">
        <v>124000</v>
      </c>
      <c r="F52" s="3"/>
    </row>
    <row r="53" spans="1:6" ht="16.5" customHeight="1" x14ac:dyDescent="0.25">
      <c r="A53" s="114"/>
      <c r="B53" s="114"/>
      <c r="C53" s="114"/>
      <c r="D53" s="9" t="s">
        <v>17</v>
      </c>
      <c r="E53" s="91">
        <v>2501151.2400000002</v>
      </c>
      <c r="F53" s="3"/>
    </row>
    <row r="54" spans="1:6" ht="16.5" customHeight="1" x14ac:dyDescent="0.25">
      <c r="A54" s="112">
        <v>11</v>
      </c>
      <c r="B54" s="115" t="s">
        <v>407</v>
      </c>
      <c r="C54" s="112">
        <v>82</v>
      </c>
      <c r="D54" s="9" t="s">
        <v>408</v>
      </c>
      <c r="E54" s="91">
        <v>2377151.2400000002</v>
      </c>
      <c r="F54" s="3"/>
    </row>
    <row r="55" spans="1:6" ht="16.5" customHeight="1" x14ac:dyDescent="0.25">
      <c r="A55" s="113"/>
      <c r="B55" s="116"/>
      <c r="C55" s="113"/>
      <c r="D55" s="9" t="s">
        <v>16</v>
      </c>
      <c r="E55" s="91">
        <v>124000</v>
      </c>
      <c r="F55" s="3"/>
    </row>
    <row r="56" spans="1:6" ht="16.5" customHeight="1" x14ac:dyDescent="0.25">
      <c r="A56" s="114"/>
      <c r="B56" s="117"/>
      <c r="C56" s="114"/>
      <c r="D56" s="9" t="s">
        <v>17</v>
      </c>
      <c r="E56" s="91">
        <v>2501151.2400000002</v>
      </c>
      <c r="F56" s="3"/>
    </row>
    <row r="57" spans="1:6" ht="16.5" customHeight="1" x14ac:dyDescent="0.25">
      <c r="A57" s="112">
        <v>12</v>
      </c>
      <c r="B57" s="115" t="s">
        <v>407</v>
      </c>
      <c r="C57" s="112">
        <v>88</v>
      </c>
      <c r="D57" s="9" t="s">
        <v>408</v>
      </c>
      <c r="E57" s="91">
        <v>2377151.2400000002</v>
      </c>
      <c r="F57" s="3"/>
    </row>
    <row r="58" spans="1:6" ht="16.5" customHeight="1" x14ac:dyDescent="0.25">
      <c r="A58" s="113"/>
      <c r="B58" s="116"/>
      <c r="C58" s="113"/>
      <c r="D58" s="9" t="s">
        <v>16</v>
      </c>
      <c r="E58" s="91">
        <v>124000</v>
      </c>
      <c r="F58" s="3"/>
    </row>
    <row r="59" spans="1:6" ht="16.5" customHeight="1" x14ac:dyDescent="0.25">
      <c r="A59" s="114"/>
      <c r="B59" s="117"/>
      <c r="C59" s="114"/>
      <c r="D59" s="9" t="s">
        <v>17</v>
      </c>
      <c r="E59" s="91">
        <v>2501151.2400000002</v>
      </c>
      <c r="F59" s="3"/>
    </row>
    <row r="60" spans="1:6" ht="16.5" customHeight="1" x14ac:dyDescent="0.25">
      <c r="A60" s="112">
        <v>13</v>
      </c>
      <c r="B60" s="115" t="s">
        <v>407</v>
      </c>
      <c r="C60" s="112">
        <v>89</v>
      </c>
      <c r="D60" s="9" t="s">
        <v>408</v>
      </c>
      <c r="E60" s="91">
        <v>2377151.2400000002</v>
      </c>
      <c r="F60" s="3"/>
    </row>
    <row r="61" spans="1:6" ht="16.5" customHeight="1" x14ac:dyDescent="0.25">
      <c r="A61" s="113"/>
      <c r="B61" s="116"/>
      <c r="C61" s="113"/>
      <c r="D61" s="9" t="s">
        <v>16</v>
      </c>
      <c r="E61" s="91">
        <v>124000</v>
      </c>
      <c r="F61" s="3"/>
    </row>
    <row r="62" spans="1:6" ht="16.5" customHeight="1" x14ac:dyDescent="0.25">
      <c r="A62" s="114"/>
      <c r="B62" s="117"/>
      <c r="C62" s="114"/>
      <c r="D62" s="9" t="s">
        <v>17</v>
      </c>
      <c r="E62" s="91">
        <v>2501151.2400000002</v>
      </c>
      <c r="F62" s="3"/>
    </row>
    <row r="63" spans="1:6" ht="16.5" customHeight="1" x14ac:dyDescent="0.25">
      <c r="A63" s="112">
        <v>14</v>
      </c>
      <c r="B63" s="115" t="s">
        <v>409</v>
      </c>
      <c r="C63" s="112">
        <v>26</v>
      </c>
      <c r="D63" s="9" t="s">
        <v>408</v>
      </c>
      <c r="E63" s="91">
        <v>2377151.2400000002</v>
      </c>
      <c r="F63" s="3"/>
    </row>
    <row r="64" spans="1:6" ht="16.5" customHeight="1" x14ac:dyDescent="0.25">
      <c r="A64" s="113"/>
      <c r="B64" s="116"/>
      <c r="C64" s="113"/>
      <c r="D64" s="9" t="s">
        <v>16</v>
      </c>
      <c r="E64" s="91">
        <v>124000</v>
      </c>
      <c r="F64" s="3"/>
    </row>
    <row r="65" spans="1:6" ht="16.5" customHeight="1" x14ac:dyDescent="0.25">
      <c r="A65" s="114"/>
      <c r="B65" s="117"/>
      <c r="C65" s="114"/>
      <c r="D65" s="9" t="s">
        <v>17</v>
      </c>
      <c r="E65" s="91">
        <v>2501151.2400000002</v>
      </c>
      <c r="F65" s="3"/>
    </row>
    <row r="66" spans="1:6" ht="16.5" customHeight="1" x14ac:dyDescent="0.25">
      <c r="A66" s="112">
        <v>15</v>
      </c>
      <c r="B66" s="115" t="s">
        <v>409</v>
      </c>
      <c r="C66" s="112">
        <v>28</v>
      </c>
      <c r="D66" s="9" t="s">
        <v>408</v>
      </c>
      <c r="E66" s="91">
        <v>2377151.2400000002</v>
      </c>
      <c r="F66" s="3"/>
    </row>
    <row r="67" spans="1:6" ht="16.5" customHeight="1" x14ac:dyDescent="0.25">
      <c r="A67" s="113"/>
      <c r="B67" s="116"/>
      <c r="C67" s="113"/>
      <c r="D67" s="9" t="s">
        <v>16</v>
      </c>
      <c r="E67" s="91">
        <v>124000</v>
      </c>
      <c r="F67" s="3"/>
    </row>
    <row r="68" spans="1:6" ht="16.5" customHeight="1" x14ac:dyDescent="0.25">
      <c r="A68" s="114"/>
      <c r="B68" s="117"/>
      <c r="C68" s="114"/>
      <c r="D68" s="9" t="s">
        <v>17</v>
      </c>
      <c r="E68" s="91">
        <v>2501151.2400000002</v>
      </c>
      <c r="F68" s="3"/>
    </row>
    <row r="69" spans="1:6" ht="16.5" customHeight="1" x14ac:dyDescent="0.25">
      <c r="A69" s="112">
        <v>16</v>
      </c>
      <c r="B69" s="115" t="s">
        <v>409</v>
      </c>
      <c r="C69" s="112" t="s">
        <v>410</v>
      </c>
      <c r="D69" s="9" t="s">
        <v>408</v>
      </c>
      <c r="E69" s="91">
        <v>2377151.2400000002</v>
      </c>
      <c r="F69" s="3"/>
    </row>
    <row r="70" spans="1:6" ht="16.5" customHeight="1" x14ac:dyDescent="0.25">
      <c r="A70" s="113"/>
      <c r="B70" s="116"/>
      <c r="C70" s="113"/>
      <c r="D70" s="9" t="s">
        <v>16</v>
      </c>
      <c r="E70" s="91">
        <v>124000</v>
      </c>
      <c r="F70" s="3"/>
    </row>
    <row r="71" spans="1:6" ht="16.5" customHeight="1" x14ac:dyDescent="0.25">
      <c r="A71" s="114"/>
      <c r="B71" s="117"/>
      <c r="C71" s="114"/>
      <c r="D71" s="9" t="s">
        <v>17</v>
      </c>
      <c r="E71" s="91">
        <v>2501151.2400000002</v>
      </c>
      <c r="F71" s="3"/>
    </row>
    <row r="72" spans="1:6" ht="16.5" customHeight="1" x14ac:dyDescent="0.25">
      <c r="A72" s="112">
        <v>17</v>
      </c>
      <c r="B72" s="115" t="s">
        <v>409</v>
      </c>
      <c r="C72" s="112" t="s">
        <v>411</v>
      </c>
      <c r="D72" s="9" t="s">
        <v>408</v>
      </c>
      <c r="E72" s="91">
        <v>2377151.2400000002</v>
      </c>
      <c r="F72" s="3"/>
    </row>
    <row r="73" spans="1:6" ht="16.5" customHeight="1" x14ac:dyDescent="0.25">
      <c r="A73" s="113"/>
      <c r="B73" s="116"/>
      <c r="C73" s="113"/>
      <c r="D73" s="9" t="s">
        <v>16</v>
      </c>
      <c r="E73" s="91">
        <v>124000</v>
      </c>
      <c r="F73" s="3"/>
    </row>
    <row r="74" spans="1:6" ht="16.5" customHeight="1" x14ac:dyDescent="0.25">
      <c r="A74" s="114"/>
      <c r="B74" s="117"/>
      <c r="C74" s="114"/>
      <c r="D74" s="9" t="s">
        <v>17</v>
      </c>
      <c r="E74" s="91">
        <v>2501151.2400000002</v>
      </c>
      <c r="F74" s="3"/>
    </row>
    <row r="75" spans="1:6" ht="16.5" customHeight="1" x14ac:dyDescent="0.25">
      <c r="A75" s="112">
        <v>18</v>
      </c>
      <c r="B75" s="115" t="s">
        <v>409</v>
      </c>
      <c r="C75" s="112" t="s">
        <v>412</v>
      </c>
      <c r="D75" s="9" t="s">
        <v>408</v>
      </c>
      <c r="E75" s="91">
        <v>2377151.2400000002</v>
      </c>
      <c r="F75" s="3"/>
    </row>
    <row r="76" spans="1:6" ht="16.5" customHeight="1" x14ac:dyDescent="0.25">
      <c r="A76" s="113"/>
      <c r="B76" s="116"/>
      <c r="C76" s="113"/>
      <c r="D76" s="9" t="s">
        <v>16</v>
      </c>
      <c r="E76" s="91">
        <v>124000</v>
      </c>
      <c r="F76" s="3"/>
    </row>
    <row r="77" spans="1:6" ht="16.5" customHeight="1" x14ac:dyDescent="0.25">
      <c r="A77" s="114"/>
      <c r="B77" s="117"/>
      <c r="C77" s="114"/>
      <c r="D77" s="9" t="s">
        <v>17</v>
      </c>
      <c r="E77" s="91">
        <v>2501151.2400000002</v>
      </c>
      <c r="F77" s="3"/>
    </row>
    <row r="78" spans="1:6" ht="16.5" customHeight="1" x14ac:dyDescent="0.25">
      <c r="A78" s="119">
        <v>19</v>
      </c>
      <c r="B78" s="120" t="s">
        <v>409</v>
      </c>
      <c r="C78" s="119" t="s">
        <v>413</v>
      </c>
      <c r="D78" s="9" t="s">
        <v>408</v>
      </c>
      <c r="E78" s="91">
        <v>2377151.2400000002</v>
      </c>
      <c r="F78" s="3"/>
    </row>
    <row r="79" spans="1:6" ht="16.5" customHeight="1" x14ac:dyDescent="0.25">
      <c r="A79" s="119"/>
      <c r="B79" s="120"/>
      <c r="C79" s="119"/>
      <c r="D79" s="96" t="s">
        <v>16</v>
      </c>
      <c r="E79" s="101">
        <v>124000</v>
      </c>
      <c r="F79" s="3"/>
    </row>
    <row r="80" spans="1:6" ht="16.5" customHeight="1" x14ac:dyDescent="0.25">
      <c r="A80" s="7">
        <v>1</v>
      </c>
      <c r="B80" s="7">
        <v>2</v>
      </c>
      <c r="C80" s="7">
        <v>3</v>
      </c>
      <c r="D80" s="7">
        <v>4</v>
      </c>
      <c r="E80" s="100">
        <v>5</v>
      </c>
      <c r="F80" s="3"/>
    </row>
    <row r="81" spans="1:6" ht="16.5" customHeight="1" x14ac:dyDescent="0.25">
      <c r="A81" s="98"/>
      <c r="B81" s="98"/>
      <c r="C81" s="98"/>
      <c r="D81" s="9" t="s">
        <v>17</v>
      </c>
      <c r="E81" s="91">
        <v>2501151.2400000002</v>
      </c>
      <c r="F81" s="3"/>
    </row>
    <row r="82" spans="1:6" ht="16.5" customHeight="1" x14ac:dyDescent="0.25">
      <c r="A82" s="112">
        <v>20</v>
      </c>
      <c r="B82" s="115" t="s">
        <v>409</v>
      </c>
      <c r="C82" s="112" t="s">
        <v>414</v>
      </c>
      <c r="D82" s="9" t="s">
        <v>408</v>
      </c>
      <c r="E82" s="91">
        <v>2377151.2400000002</v>
      </c>
      <c r="F82" s="3"/>
    </row>
    <row r="83" spans="1:6" ht="16.5" customHeight="1" x14ac:dyDescent="0.25">
      <c r="A83" s="113"/>
      <c r="B83" s="116"/>
      <c r="C83" s="113"/>
      <c r="D83" s="9" t="s">
        <v>16</v>
      </c>
      <c r="E83" s="91">
        <v>124000</v>
      </c>
      <c r="F83" s="3"/>
    </row>
    <row r="84" spans="1:6" ht="16.5" customHeight="1" x14ac:dyDescent="0.25">
      <c r="A84" s="114"/>
      <c r="B84" s="117"/>
      <c r="C84" s="114"/>
      <c r="D84" s="9" t="s">
        <v>17</v>
      </c>
      <c r="E84" s="91">
        <v>2501151.2400000002</v>
      </c>
      <c r="F84" s="3"/>
    </row>
    <row r="85" spans="1:6" ht="16.5" customHeight="1" x14ac:dyDescent="0.25">
      <c r="A85" s="112">
        <v>21</v>
      </c>
      <c r="B85" s="115" t="s">
        <v>409</v>
      </c>
      <c r="C85" s="112">
        <v>36</v>
      </c>
      <c r="D85" s="9" t="s">
        <v>408</v>
      </c>
      <c r="E85" s="91">
        <v>2377151.2400000002</v>
      </c>
      <c r="F85" s="3"/>
    </row>
    <row r="86" spans="1:6" ht="16.5" customHeight="1" x14ac:dyDescent="0.25">
      <c r="A86" s="113"/>
      <c r="B86" s="116"/>
      <c r="C86" s="113"/>
      <c r="D86" s="9" t="s">
        <v>16</v>
      </c>
      <c r="E86" s="91">
        <v>124000</v>
      </c>
      <c r="F86" s="3"/>
    </row>
    <row r="87" spans="1:6" ht="16.5" customHeight="1" x14ac:dyDescent="0.25">
      <c r="A87" s="114"/>
      <c r="B87" s="117"/>
      <c r="C87" s="114"/>
      <c r="D87" s="9" t="s">
        <v>17</v>
      </c>
      <c r="E87" s="91">
        <v>2501151.2400000002</v>
      </c>
      <c r="F87" s="3"/>
    </row>
    <row r="88" spans="1:6" ht="16.5" customHeight="1" x14ac:dyDescent="0.25">
      <c r="A88" s="112">
        <v>22</v>
      </c>
      <c r="B88" s="115" t="s">
        <v>409</v>
      </c>
      <c r="C88" s="112">
        <v>38</v>
      </c>
      <c r="D88" s="9" t="s">
        <v>408</v>
      </c>
      <c r="E88" s="91">
        <v>2377151.2400000002</v>
      </c>
      <c r="F88" s="3"/>
    </row>
    <row r="89" spans="1:6" ht="16.5" customHeight="1" x14ac:dyDescent="0.25">
      <c r="A89" s="113"/>
      <c r="B89" s="116"/>
      <c r="C89" s="113"/>
      <c r="D89" s="9" t="s">
        <v>16</v>
      </c>
      <c r="E89" s="91">
        <v>124000</v>
      </c>
      <c r="F89" s="3"/>
    </row>
    <row r="90" spans="1:6" ht="16.5" customHeight="1" x14ac:dyDescent="0.25">
      <c r="A90" s="114"/>
      <c r="B90" s="117"/>
      <c r="C90" s="114"/>
      <c r="D90" s="9" t="s">
        <v>17</v>
      </c>
      <c r="E90" s="91">
        <v>2501151.2400000002</v>
      </c>
      <c r="F90" s="3"/>
    </row>
    <row r="91" spans="1:6" ht="16.5" customHeight="1" x14ac:dyDescent="0.25">
      <c r="A91" s="112">
        <v>23</v>
      </c>
      <c r="B91" s="115" t="s">
        <v>409</v>
      </c>
      <c r="C91" s="112">
        <v>40</v>
      </c>
      <c r="D91" s="9" t="s">
        <v>408</v>
      </c>
      <c r="E91" s="91">
        <v>2377151.2400000002</v>
      </c>
      <c r="F91" s="3"/>
    </row>
    <row r="92" spans="1:6" ht="16.5" customHeight="1" x14ac:dyDescent="0.25">
      <c r="A92" s="113"/>
      <c r="B92" s="116"/>
      <c r="C92" s="113"/>
      <c r="D92" s="9" t="s">
        <v>16</v>
      </c>
      <c r="E92" s="91">
        <v>124000</v>
      </c>
      <c r="F92" s="3"/>
    </row>
    <row r="93" spans="1:6" ht="16.5" customHeight="1" x14ac:dyDescent="0.25">
      <c r="A93" s="114"/>
      <c r="B93" s="117"/>
      <c r="C93" s="114"/>
      <c r="D93" s="9" t="s">
        <v>17</v>
      </c>
      <c r="E93" s="91">
        <v>2501151.2400000002</v>
      </c>
      <c r="F93" s="3"/>
    </row>
    <row r="94" spans="1:6" ht="16.5" customHeight="1" x14ac:dyDescent="0.25">
      <c r="A94" s="112">
        <v>24</v>
      </c>
      <c r="B94" s="115" t="s">
        <v>27</v>
      </c>
      <c r="C94" s="112">
        <v>3</v>
      </c>
      <c r="D94" s="9" t="s">
        <v>408</v>
      </c>
      <c r="E94" s="91">
        <v>2377151.2400000002</v>
      </c>
      <c r="F94" s="3"/>
    </row>
    <row r="95" spans="1:6" ht="16.5" customHeight="1" x14ac:dyDescent="0.25">
      <c r="A95" s="113"/>
      <c r="B95" s="116"/>
      <c r="C95" s="113"/>
      <c r="D95" s="9" t="s">
        <v>16</v>
      </c>
      <c r="E95" s="91">
        <v>124000</v>
      </c>
      <c r="F95" s="3"/>
    </row>
    <row r="96" spans="1:6" ht="16.5" customHeight="1" x14ac:dyDescent="0.25">
      <c r="A96" s="114"/>
      <c r="B96" s="117"/>
      <c r="C96" s="114"/>
      <c r="D96" s="9" t="s">
        <v>17</v>
      </c>
      <c r="E96" s="91">
        <v>2501151.2400000002</v>
      </c>
      <c r="F96" s="3"/>
    </row>
    <row r="97" spans="1:6" ht="16.5" customHeight="1" x14ac:dyDescent="0.25">
      <c r="A97" s="112">
        <v>25</v>
      </c>
      <c r="B97" s="115" t="s">
        <v>27</v>
      </c>
      <c r="C97" s="112">
        <v>5</v>
      </c>
      <c r="D97" s="9" t="s">
        <v>408</v>
      </c>
      <c r="E97" s="91">
        <v>2377151.2400000002</v>
      </c>
      <c r="F97" s="3"/>
    </row>
    <row r="98" spans="1:6" ht="16.5" customHeight="1" x14ac:dyDescent="0.25">
      <c r="A98" s="113"/>
      <c r="B98" s="116"/>
      <c r="C98" s="113"/>
      <c r="D98" s="9" t="s">
        <v>16</v>
      </c>
      <c r="E98" s="91">
        <v>124000</v>
      </c>
      <c r="F98" s="3"/>
    </row>
    <row r="99" spans="1:6" ht="16.5" customHeight="1" x14ac:dyDescent="0.25">
      <c r="A99" s="114"/>
      <c r="B99" s="117"/>
      <c r="C99" s="114"/>
      <c r="D99" s="9" t="s">
        <v>17</v>
      </c>
      <c r="E99" s="91">
        <v>2501151.2400000002</v>
      </c>
      <c r="F99" s="3"/>
    </row>
    <row r="100" spans="1:6" ht="16.5" customHeight="1" x14ac:dyDescent="0.25">
      <c r="A100" s="112">
        <v>26</v>
      </c>
      <c r="B100" s="115" t="s">
        <v>27</v>
      </c>
      <c r="C100" s="112">
        <v>9</v>
      </c>
      <c r="D100" s="9" t="s">
        <v>408</v>
      </c>
      <c r="E100" s="91">
        <v>2377151.2400000002</v>
      </c>
      <c r="F100" s="3"/>
    </row>
    <row r="101" spans="1:6" ht="16.5" customHeight="1" x14ac:dyDescent="0.25">
      <c r="A101" s="113"/>
      <c r="B101" s="116"/>
      <c r="C101" s="113"/>
      <c r="D101" s="9" t="s">
        <v>16</v>
      </c>
      <c r="E101" s="91">
        <v>124000</v>
      </c>
      <c r="F101" s="3"/>
    </row>
    <row r="102" spans="1:6" ht="16.5" customHeight="1" x14ac:dyDescent="0.25">
      <c r="A102" s="114"/>
      <c r="B102" s="117"/>
      <c r="C102" s="114"/>
      <c r="D102" s="9" t="s">
        <v>17</v>
      </c>
      <c r="E102" s="91">
        <v>2501151.2400000002</v>
      </c>
      <c r="F102" s="3"/>
    </row>
    <row r="103" spans="1:6" ht="16.5" customHeight="1" x14ac:dyDescent="0.25">
      <c r="A103" s="112">
        <v>27</v>
      </c>
      <c r="B103" s="115" t="s">
        <v>27</v>
      </c>
      <c r="C103" s="112">
        <v>11</v>
      </c>
      <c r="D103" s="9" t="s">
        <v>408</v>
      </c>
      <c r="E103" s="91">
        <v>2377151.2400000002</v>
      </c>
      <c r="F103" s="3"/>
    </row>
    <row r="104" spans="1:6" ht="16.5" customHeight="1" x14ac:dyDescent="0.25">
      <c r="A104" s="113"/>
      <c r="B104" s="116"/>
      <c r="C104" s="113"/>
      <c r="D104" s="9" t="s">
        <v>16</v>
      </c>
      <c r="E104" s="91">
        <v>124000</v>
      </c>
      <c r="F104" s="3"/>
    </row>
    <row r="105" spans="1:6" ht="16.5" customHeight="1" x14ac:dyDescent="0.25">
      <c r="A105" s="114"/>
      <c r="B105" s="117"/>
      <c r="C105" s="114"/>
      <c r="D105" s="9" t="s">
        <v>17</v>
      </c>
      <c r="E105" s="91">
        <v>2501151.2400000002</v>
      </c>
      <c r="F105" s="3"/>
    </row>
    <row r="106" spans="1:6" ht="16.5" customHeight="1" x14ac:dyDescent="0.25">
      <c r="A106" s="112">
        <v>28</v>
      </c>
      <c r="B106" s="115" t="s">
        <v>27</v>
      </c>
      <c r="C106" s="112">
        <v>18</v>
      </c>
      <c r="D106" s="9" t="s">
        <v>408</v>
      </c>
      <c r="E106" s="91">
        <v>2377151.2400000002</v>
      </c>
      <c r="F106" s="3"/>
    </row>
    <row r="107" spans="1:6" ht="16.5" customHeight="1" x14ac:dyDescent="0.25">
      <c r="A107" s="113"/>
      <c r="B107" s="116"/>
      <c r="C107" s="113"/>
      <c r="D107" s="9" t="s">
        <v>16</v>
      </c>
      <c r="E107" s="91">
        <v>124000</v>
      </c>
      <c r="F107" s="3"/>
    </row>
    <row r="108" spans="1:6" ht="16.5" customHeight="1" x14ac:dyDescent="0.25">
      <c r="A108" s="114"/>
      <c r="B108" s="117"/>
      <c r="C108" s="114"/>
      <c r="D108" s="9" t="s">
        <v>17</v>
      </c>
      <c r="E108" s="91">
        <v>2501151.2400000002</v>
      </c>
      <c r="F108" s="3"/>
    </row>
    <row r="109" spans="1:6" ht="16.5" customHeight="1" x14ac:dyDescent="0.25">
      <c r="A109" s="7">
        <v>1</v>
      </c>
      <c r="B109" s="7">
        <v>2</v>
      </c>
      <c r="C109" s="7">
        <v>3</v>
      </c>
      <c r="D109" s="7">
        <v>4</v>
      </c>
      <c r="E109" s="100">
        <v>5</v>
      </c>
      <c r="F109" s="3"/>
    </row>
    <row r="110" spans="1:6" ht="16.5" customHeight="1" x14ac:dyDescent="0.25">
      <c r="A110" s="112">
        <v>29</v>
      </c>
      <c r="B110" s="120" t="s">
        <v>27</v>
      </c>
      <c r="C110" s="119" t="s">
        <v>28</v>
      </c>
      <c r="D110" s="10" t="s">
        <v>15</v>
      </c>
      <c r="E110" s="94">
        <v>15638645.640000001</v>
      </c>
      <c r="F110" s="3"/>
    </row>
    <row r="111" spans="1:6" ht="16.5" customHeight="1" x14ac:dyDescent="0.25">
      <c r="A111" s="113"/>
      <c r="B111" s="120"/>
      <c r="C111" s="119"/>
      <c r="D111" s="10" t="s">
        <v>25</v>
      </c>
      <c r="E111" s="94">
        <v>742257.6</v>
      </c>
      <c r="F111" s="3"/>
    </row>
    <row r="112" spans="1:6" ht="16.5" customHeight="1" x14ac:dyDescent="0.25">
      <c r="A112" s="114"/>
      <c r="B112" s="120"/>
      <c r="C112" s="119"/>
      <c r="D112" s="10" t="s">
        <v>17</v>
      </c>
      <c r="E112" s="94">
        <v>16380903.24</v>
      </c>
      <c r="F112" s="3"/>
    </row>
    <row r="113" spans="1:6" ht="16.5" customHeight="1" x14ac:dyDescent="0.25">
      <c r="A113" s="112">
        <v>30</v>
      </c>
      <c r="B113" s="115" t="s">
        <v>29</v>
      </c>
      <c r="C113" s="112">
        <v>12</v>
      </c>
      <c r="D113" s="9" t="s">
        <v>408</v>
      </c>
      <c r="E113" s="91">
        <v>4754302.4800000004</v>
      </c>
      <c r="F113" s="3"/>
    </row>
    <row r="114" spans="1:6" ht="16.5" customHeight="1" x14ac:dyDescent="0.25">
      <c r="A114" s="113"/>
      <c r="B114" s="116"/>
      <c r="C114" s="113"/>
      <c r="D114" s="9" t="s">
        <v>16</v>
      </c>
      <c r="E114" s="91">
        <v>248000</v>
      </c>
      <c r="F114" s="3"/>
    </row>
    <row r="115" spans="1:6" ht="16.5" customHeight="1" x14ac:dyDescent="0.25">
      <c r="A115" s="114"/>
      <c r="B115" s="117"/>
      <c r="C115" s="114"/>
      <c r="D115" s="9" t="s">
        <v>17</v>
      </c>
      <c r="E115" s="91">
        <v>5002302.4800000004</v>
      </c>
      <c r="F115" s="3"/>
    </row>
    <row r="116" spans="1:6" ht="16.5" customHeight="1" x14ac:dyDescent="0.25">
      <c r="A116" s="112">
        <v>31</v>
      </c>
      <c r="B116" s="120" t="s">
        <v>29</v>
      </c>
      <c r="C116" s="119">
        <v>19</v>
      </c>
      <c r="D116" s="10" t="s">
        <v>15</v>
      </c>
      <c r="E116" s="94">
        <v>10377091.949999999</v>
      </c>
      <c r="F116" s="3"/>
    </row>
    <row r="117" spans="1:6" ht="16.5" customHeight="1" x14ac:dyDescent="0.25">
      <c r="A117" s="113"/>
      <c r="B117" s="120"/>
      <c r="C117" s="119"/>
      <c r="D117" s="10" t="s">
        <v>25</v>
      </c>
      <c r="E117" s="94">
        <v>685877.2</v>
      </c>
      <c r="F117" s="3"/>
    </row>
    <row r="118" spans="1:6" ht="16.5" customHeight="1" x14ac:dyDescent="0.25">
      <c r="A118" s="114"/>
      <c r="B118" s="120"/>
      <c r="C118" s="119"/>
      <c r="D118" s="10" t="s">
        <v>17</v>
      </c>
      <c r="E118" s="94">
        <v>11062969.15</v>
      </c>
      <c r="F118" s="3"/>
    </row>
    <row r="119" spans="1:6" ht="16.5" customHeight="1" x14ac:dyDescent="0.25">
      <c r="A119" s="112">
        <v>32</v>
      </c>
      <c r="B119" s="115" t="s">
        <v>29</v>
      </c>
      <c r="C119" s="112">
        <v>25</v>
      </c>
      <c r="D119" s="9" t="s">
        <v>408</v>
      </c>
      <c r="E119" s="91">
        <v>2377151.2400000002</v>
      </c>
      <c r="F119" s="3"/>
    </row>
    <row r="120" spans="1:6" ht="16.5" customHeight="1" x14ac:dyDescent="0.25">
      <c r="A120" s="113"/>
      <c r="B120" s="116"/>
      <c r="C120" s="113"/>
      <c r="D120" s="9" t="s">
        <v>16</v>
      </c>
      <c r="E120" s="91">
        <v>124000</v>
      </c>
      <c r="F120" s="3"/>
    </row>
    <row r="121" spans="1:6" ht="16.5" customHeight="1" x14ac:dyDescent="0.25">
      <c r="A121" s="114"/>
      <c r="B121" s="117"/>
      <c r="C121" s="114"/>
      <c r="D121" s="9" t="s">
        <v>17</v>
      </c>
      <c r="E121" s="91">
        <v>2501151.2400000002</v>
      </c>
      <c r="F121" s="3"/>
    </row>
    <row r="122" spans="1:6" ht="16.5" customHeight="1" x14ac:dyDescent="0.25">
      <c r="A122" s="112">
        <v>33</v>
      </c>
      <c r="B122" s="115" t="s">
        <v>29</v>
      </c>
      <c r="C122" s="112" t="s">
        <v>415</v>
      </c>
      <c r="D122" s="9" t="s">
        <v>408</v>
      </c>
      <c r="E122" s="91">
        <v>2377151.2400000002</v>
      </c>
      <c r="F122" s="3"/>
    </row>
    <row r="123" spans="1:6" ht="16.5" customHeight="1" x14ac:dyDescent="0.25">
      <c r="A123" s="113"/>
      <c r="B123" s="116"/>
      <c r="C123" s="113"/>
      <c r="D123" s="9" t="s">
        <v>16</v>
      </c>
      <c r="E123" s="91">
        <v>124000</v>
      </c>
      <c r="F123" s="3"/>
    </row>
    <row r="124" spans="1:6" ht="16.5" customHeight="1" x14ac:dyDescent="0.25">
      <c r="A124" s="114"/>
      <c r="B124" s="117"/>
      <c r="C124" s="114"/>
      <c r="D124" s="9" t="s">
        <v>17</v>
      </c>
      <c r="E124" s="91">
        <v>2501151.2400000002</v>
      </c>
      <c r="F124" s="3"/>
    </row>
    <row r="125" spans="1:6" ht="16.5" customHeight="1" x14ac:dyDescent="0.25">
      <c r="A125" s="112">
        <v>34</v>
      </c>
      <c r="B125" s="115" t="s">
        <v>29</v>
      </c>
      <c r="C125" s="112" t="s">
        <v>416</v>
      </c>
      <c r="D125" s="9" t="s">
        <v>408</v>
      </c>
      <c r="E125" s="91">
        <v>4754302.4800000004</v>
      </c>
      <c r="F125" s="3"/>
    </row>
    <row r="126" spans="1:6" ht="16.5" customHeight="1" x14ac:dyDescent="0.25">
      <c r="A126" s="113"/>
      <c r="B126" s="116"/>
      <c r="C126" s="113"/>
      <c r="D126" s="9" t="s">
        <v>16</v>
      </c>
      <c r="E126" s="91">
        <v>248000</v>
      </c>
      <c r="F126" s="3"/>
    </row>
    <row r="127" spans="1:6" ht="16.5" customHeight="1" x14ac:dyDescent="0.25">
      <c r="A127" s="114"/>
      <c r="B127" s="117"/>
      <c r="C127" s="114"/>
      <c r="D127" s="9" t="s">
        <v>17</v>
      </c>
      <c r="E127" s="91">
        <v>5002302.4800000004</v>
      </c>
      <c r="F127" s="3"/>
    </row>
    <row r="128" spans="1:6" ht="16.5" customHeight="1" x14ac:dyDescent="0.25">
      <c r="A128" s="112">
        <v>35</v>
      </c>
      <c r="B128" s="115" t="s">
        <v>29</v>
      </c>
      <c r="C128" s="112" t="s">
        <v>417</v>
      </c>
      <c r="D128" s="9" t="s">
        <v>408</v>
      </c>
      <c r="E128" s="91">
        <v>2377151.2400000002</v>
      </c>
      <c r="F128" s="3"/>
    </row>
    <row r="129" spans="1:6" ht="16.5" customHeight="1" x14ac:dyDescent="0.25">
      <c r="A129" s="113"/>
      <c r="B129" s="116"/>
      <c r="C129" s="113"/>
      <c r="D129" s="9" t="s">
        <v>16</v>
      </c>
      <c r="E129" s="91">
        <v>124000</v>
      </c>
      <c r="F129" s="3"/>
    </row>
    <row r="130" spans="1:6" ht="16.5" customHeight="1" x14ac:dyDescent="0.25">
      <c r="A130" s="114"/>
      <c r="B130" s="117"/>
      <c r="C130" s="114"/>
      <c r="D130" s="9" t="s">
        <v>17</v>
      </c>
      <c r="E130" s="91">
        <v>2501151.2400000002</v>
      </c>
      <c r="F130" s="3"/>
    </row>
    <row r="131" spans="1:6" ht="16.5" customHeight="1" x14ac:dyDescent="0.25">
      <c r="A131" s="112">
        <v>36</v>
      </c>
      <c r="B131" s="115" t="s">
        <v>29</v>
      </c>
      <c r="C131" s="112" t="s">
        <v>418</v>
      </c>
      <c r="D131" s="9" t="s">
        <v>408</v>
      </c>
      <c r="E131" s="91">
        <v>2377151.2400000002</v>
      </c>
      <c r="F131" s="3"/>
    </row>
    <row r="132" spans="1:6" ht="16.5" customHeight="1" x14ac:dyDescent="0.25">
      <c r="A132" s="113"/>
      <c r="B132" s="116"/>
      <c r="C132" s="113"/>
      <c r="D132" s="9" t="s">
        <v>16</v>
      </c>
      <c r="E132" s="91">
        <v>124000</v>
      </c>
      <c r="F132" s="3"/>
    </row>
    <row r="133" spans="1:6" ht="16.5" customHeight="1" x14ac:dyDescent="0.25">
      <c r="A133" s="114"/>
      <c r="B133" s="117"/>
      <c r="C133" s="114"/>
      <c r="D133" s="9" t="s">
        <v>17</v>
      </c>
      <c r="E133" s="91">
        <v>2501151.2400000002</v>
      </c>
      <c r="F133" s="3"/>
    </row>
    <row r="134" spans="1:6" ht="16.5" customHeight="1" x14ac:dyDescent="0.25">
      <c r="A134" s="112">
        <v>37</v>
      </c>
      <c r="B134" s="115" t="s">
        <v>29</v>
      </c>
      <c r="C134" s="112">
        <v>27</v>
      </c>
      <c r="D134" s="9" t="s">
        <v>408</v>
      </c>
      <c r="E134" s="91">
        <v>2377151.2400000002</v>
      </c>
      <c r="F134" s="3"/>
    </row>
    <row r="135" spans="1:6" ht="16.5" customHeight="1" x14ac:dyDescent="0.25">
      <c r="A135" s="113"/>
      <c r="B135" s="116"/>
      <c r="C135" s="113"/>
      <c r="D135" s="9" t="s">
        <v>16</v>
      </c>
      <c r="E135" s="91">
        <v>124000</v>
      </c>
      <c r="F135" s="3"/>
    </row>
    <row r="136" spans="1:6" ht="16.5" customHeight="1" x14ac:dyDescent="0.25">
      <c r="A136" s="114"/>
      <c r="B136" s="117"/>
      <c r="C136" s="114"/>
      <c r="D136" s="9" t="s">
        <v>17</v>
      </c>
      <c r="E136" s="91">
        <v>2501151.2400000002</v>
      </c>
      <c r="F136" s="3"/>
    </row>
    <row r="137" spans="1:6" ht="16.5" customHeight="1" x14ac:dyDescent="0.25">
      <c r="A137" s="7">
        <v>38</v>
      </c>
      <c r="B137" s="98" t="s">
        <v>29</v>
      </c>
      <c r="C137" s="7">
        <v>29</v>
      </c>
      <c r="D137" s="9" t="s">
        <v>408</v>
      </c>
      <c r="E137" s="91">
        <v>2377151.2400000002</v>
      </c>
      <c r="F137" s="3"/>
    </row>
    <row r="138" spans="1:6" ht="16.5" customHeight="1" x14ac:dyDescent="0.25">
      <c r="A138" s="7">
        <v>1</v>
      </c>
      <c r="B138" s="7">
        <v>2</v>
      </c>
      <c r="C138" s="7">
        <v>3</v>
      </c>
      <c r="D138" s="7">
        <v>4</v>
      </c>
      <c r="E138" s="100">
        <v>5</v>
      </c>
      <c r="F138" s="3"/>
    </row>
    <row r="139" spans="1:6" ht="16.5" customHeight="1" x14ac:dyDescent="0.25">
      <c r="A139" s="113"/>
      <c r="B139" s="113"/>
      <c r="C139" s="113"/>
      <c r="D139" s="102" t="s">
        <v>15</v>
      </c>
      <c r="E139" s="103">
        <v>17203759.719999999</v>
      </c>
      <c r="F139" s="3"/>
    </row>
    <row r="140" spans="1:6" ht="16.5" customHeight="1" x14ac:dyDescent="0.25">
      <c r="A140" s="113"/>
      <c r="B140" s="113"/>
      <c r="C140" s="113"/>
      <c r="D140" s="10" t="s">
        <v>25</v>
      </c>
      <c r="E140" s="94">
        <v>884248.6</v>
      </c>
      <c r="F140" s="3"/>
    </row>
    <row r="141" spans="1:6" ht="16.5" customHeight="1" x14ac:dyDescent="0.25">
      <c r="A141" s="114"/>
      <c r="B141" s="114"/>
      <c r="C141" s="114"/>
      <c r="D141" s="10" t="s">
        <v>17</v>
      </c>
      <c r="E141" s="94">
        <v>20465159.559999999</v>
      </c>
      <c r="F141" s="3"/>
    </row>
    <row r="142" spans="1:6" ht="16.5" customHeight="1" x14ac:dyDescent="0.25">
      <c r="A142" s="112">
        <v>39</v>
      </c>
      <c r="B142" s="115" t="s">
        <v>29</v>
      </c>
      <c r="C142" s="112">
        <v>31</v>
      </c>
      <c r="D142" s="9" t="s">
        <v>408</v>
      </c>
      <c r="E142" s="91">
        <v>2377151.2400000002</v>
      </c>
      <c r="F142" s="3"/>
    </row>
    <row r="143" spans="1:6" ht="16.5" customHeight="1" x14ac:dyDescent="0.25">
      <c r="A143" s="113"/>
      <c r="B143" s="116"/>
      <c r="C143" s="113"/>
      <c r="D143" s="9" t="s">
        <v>16</v>
      </c>
      <c r="E143" s="91">
        <v>124000</v>
      </c>
      <c r="F143" s="3"/>
    </row>
    <row r="144" spans="1:6" ht="16.5" customHeight="1" x14ac:dyDescent="0.25">
      <c r="A144" s="114"/>
      <c r="B144" s="117"/>
      <c r="C144" s="114"/>
      <c r="D144" s="9" t="s">
        <v>17</v>
      </c>
      <c r="E144" s="91">
        <v>2501151.2400000002</v>
      </c>
      <c r="F144" s="3"/>
    </row>
    <row r="145" spans="1:6" ht="16.5" customHeight="1" x14ac:dyDescent="0.25">
      <c r="A145" s="112">
        <v>40</v>
      </c>
      <c r="B145" s="115" t="s">
        <v>29</v>
      </c>
      <c r="C145" s="112">
        <v>33</v>
      </c>
      <c r="D145" s="9" t="s">
        <v>408</v>
      </c>
      <c r="E145" s="91">
        <v>2377151.2400000002</v>
      </c>
      <c r="F145" s="3"/>
    </row>
    <row r="146" spans="1:6" ht="16.5" customHeight="1" x14ac:dyDescent="0.25">
      <c r="A146" s="113"/>
      <c r="B146" s="116"/>
      <c r="C146" s="113"/>
      <c r="D146" s="9" t="s">
        <v>16</v>
      </c>
      <c r="E146" s="91">
        <v>124000</v>
      </c>
      <c r="F146" s="3"/>
    </row>
    <row r="147" spans="1:6" ht="16.5" customHeight="1" x14ac:dyDescent="0.25">
      <c r="A147" s="114"/>
      <c r="B147" s="117"/>
      <c r="C147" s="114"/>
      <c r="D147" s="9" t="s">
        <v>17</v>
      </c>
      <c r="E147" s="91">
        <v>2501151.2400000002</v>
      </c>
      <c r="F147" s="3"/>
    </row>
    <row r="148" spans="1:6" ht="16.5" customHeight="1" x14ac:dyDescent="0.25">
      <c r="A148" s="112">
        <v>41</v>
      </c>
      <c r="B148" s="115" t="s">
        <v>29</v>
      </c>
      <c r="C148" s="112">
        <v>35</v>
      </c>
      <c r="D148" s="9" t="s">
        <v>408</v>
      </c>
      <c r="E148" s="91">
        <v>2377151.2400000002</v>
      </c>
      <c r="F148" s="3"/>
    </row>
    <row r="149" spans="1:6" ht="16.5" customHeight="1" x14ac:dyDescent="0.25">
      <c r="A149" s="113"/>
      <c r="B149" s="116"/>
      <c r="C149" s="113"/>
      <c r="D149" s="9" t="s">
        <v>16</v>
      </c>
      <c r="E149" s="91">
        <v>124000</v>
      </c>
      <c r="F149" s="3"/>
    </row>
    <row r="150" spans="1:6" ht="16.5" customHeight="1" x14ac:dyDescent="0.25">
      <c r="A150" s="114"/>
      <c r="B150" s="117"/>
      <c r="C150" s="114"/>
      <c r="D150" s="9" t="s">
        <v>17</v>
      </c>
      <c r="E150" s="91">
        <v>2501151.2400000002</v>
      </c>
      <c r="F150" s="3"/>
    </row>
    <row r="151" spans="1:6" ht="16.5" customHeight="1" x14ac:dyDescent="0.25">
      <c r="A151" s="112">
        <v>42</v>
      </c>
      <c r="B151" s="115" t="s">
        <v>29</v>
      </c>
      <c r="C151" s="112" t="s">
        <v>419</v>
      </c>
      <c r="D151" s="9" t="s">
        <v>408</v>
      </c>
      <c r="E151" s="91">
        <v>2377151.2400000002</v>
      </c>
      <c r="F151" s="3"/>
    </row>
    <row r="152" spans="1:6" ht="16.5" customHeight="1" x14ac:dyDescent="0.25">
      <c r="A152" s="113"/>
      <c r="B152" s="116"/>
      <c r="C152" s="113"/>
      <c r="D152" s="9" t="s">
        <v>16</v>
      </c>
      <c r="E152" s="91">
        <v>124000</v>
      </c>
      <c r="F152" s="3"/>
    </row>
    <row r="153" spans="1:6" ht="16.5" customHeight="1" x14ac:dyDescent="0.25">
      <c r="A153" s="114"/>
      <c r="B153" s="117"/>
      <c r="C153" s="114"/>
      <c r="D153" s="9" t="s">
        <v>17</v>
      </c>
      <c r="E153" s="91">
        <v>2501151.2400000002</v>
      </c>
      <c r="F153" s="3"/>
    </row>
    <row r="154" spans="1:6" ht="16.5" customHeight="1" x14ac:dyDescent="0.25">
      <c r="A154" s="112">
        <v>43</v>
      </c>
      <c r="B154" s="115" t="s">
        <v>29</v>
      </c>
      <c r="C154" s="112">
        <v>37</v>
      </c>
      <c r="D154" s="9" t="s">
        <v>408</v>
      </c>
      <c r="E154" s="91">
        <v>2377151.2400000002</v>
      </c>
      <c r="F154" s="3"/>
    </row>
    <row r="155" spans="1:6" ht="16.5" customHeight="1" x14ac:dyDescent="0.25">
      <c r="A155" s="113"/>
      <c r="B155" s="116"/>
      <c r="C155" s="113"/>
      <c r="D155" s="9" t="s">
        <v>16</v>
      </c>
      <c r="E155" s="91">
        <v>124000</v>
      </c>
      <c r="F155" s="3"/>
    </row>
    <row r="156" spans="1:6" ht="16.5" customHeight="1" x14ac:dyDescent="0.25">
      <c r="A156" s="114"/>
      <c r="B156" s="117"/>
      <c r="C156" s="114"/>
      <c r="D156" s="9" t="s">
        <v>17</v>
      </c>
      <c r="E156" s="91">
        <v>2501151.2400000002</v>
      </c>
      <c r="F156" s="3"/>
    </row>
    <row r="157" spans="1:6" ht="16.5" customHeight="1" x14ac:dyDescent="0.25">
      <c r="A157" s="112">
        <v>44</v>
      </c>
      <c r="B157" s="115" t="s">
        <v>29</v>
      </c>
      <c r="C157" s="112">
        <v>41</v>
      </c>
      <c r="D157" s="9" t="s">
        <v>408</v>
      </c>
      <c r="E157" s="91">
        <v>2377151.2400000002</v>
      </c>
      <c r="F157" s="3"/>
    </row>
    <row r="158" spans="1:6" ht="16.5" customHeight="1" x14ac:dyDescent="0.25">
      <c r="A158" s="113"/>
      <c r="B158" s="116"/>
      <c r="C158" s="113"/>
      <c r="D158" s="9" t="s">
        <v>16</v>
      </c>
      <c r="E158" s="91">
        <v>124000</v>
      </c>
      <c r="F158" s="3"/>
    </row>
    <row r="159" spans="1:6" ht="16.5" customHeight="1" x14ac:dyDescent="0.25">
      <c r="A159" s="114"/>
      <c r="B159" s="117"/>
      <c r="C159" s="114"/>
      <c r="D159" s="9" t="s">
        <v>17</v>
      </c>
      <c r="E159" s="91">
        <v>2501151.2400000002</v>
      </c>
      <c r="F159" s="3"/>
    </row>
    <row r="160" spans="1:6" ht="16.5" customHeight="1" x14ac:dyDescent="0.25">
      <c r="A160" s="112">
        <v>45</v>
      </c>
      <c r="B160" s="115" t="s">
        <v>29</v>
      </c>
      <c r="C160" s="112">
        <v>43</v>
      </c>
      <c r="D160" s="9" t="s">
        <v>408</v>
      </c>
      <c r="E160" s="91">
        <v>2377151.2400000002</v>
      </c>
      <c r="F160" s="3"/>
    </row>
    <row r="161" spans="1:6" ht="16.5" customHeight="1" x14ac:dyDescent="0.25">
      <c r="A161" s="113"/>
      <c r="B161" s="116"/>
      <c r="C161" s="113"/>
      <c r="D161" s="9" t="s">
        <v>16</v>
      </c>
      <c r="E161" s="91">
        <v>124000</v>
      </c>
      <c r="F161" s="3"/>
    </row>
    <row r="162" spans="1:6" ht="16.5" customHeight="1" x14ac:dyDescent="0.25">
      <c r="A162" s="114"/>
      <c r="B162" s="117"/>
      <c r="C162" s="114"/>
      <c r="D162" s="9" t="s">
        <v>17</v>
      </c>
      <c r="E162" s="91">
        <v>2501151.2400000002</v>
      </c>
      <c r="F162" s="3"/>
    </row>
    <row r="163" spans="1:6" ht="16.5" customHeight="1" x14ac:dyDescent="0.25">
      <c r="A163" s="112">
        <v>46</v>
      </c>
      <c r="B163" s="115" t="s">
        <v>29</v>
      </c>
      <c r="C163" s="112">
        <v>45</v>
      </c>
      <c r="D163" s="9" t="s">
        <v>408</v>
      </c>
      <c r="E163" s="91">
        <v>2377151.2400000002</v>
      </c>
      <c r="F163" s="3"/>
    </row>
    <row r="164" spans="1:6" ht="16.5" customHeight="1" x14ac:dyDescent="0.25">
      <c r="A164" s="113"/>
      <c r="B164" s="116"/>
      <c r="C164" s="113"/>
      <c r="D164" s="9" t="s">
        <v>16</v>
      </c>
      <c r="E164" s="91">
        <v>124000</v>
      </c>
      <c r="F164" s="3"/>
    </row>
    <row r="165" spans="1:6" ht="16.5" customHeight="1" x14ac:dyDescent="0.25">
      <c r="A165" s="114"/>
      <c r="B165" s="117"/>
      <c r="C165" s="114"/>
      <c r="D165" s="9" t="s">
        <v>17</v>
      </c>
      <c r="E165" s="91">
        <v>2501151.2400000002</v>
      </c>
      <c r="F165" s="3"/>
    </row>
    <row r="166" spans="1:6" ht="16.5" customHeight="1" x14ac:dyDescent="0.25">
      <c r="A166" s="7">
        <v>47</v>
      </c>
      <c r="B166" s="98" t="s">
        <v>29</v>
      </c>
      <c r="C166" s="7">
        <v>47</v>
      </c>
      <c r="D166" s="9" t="s">
        <v>408</v>
      </c>
      <c r="E166" s="91">
        <v>2377151.2400000002</v>
      </c>
      <c r="F166" s="3"/>
    </row>
    <row r="167" spans="1:6" ht="16.5" customHeight="1" x14ac:dyDescent="0.25">
      <c r="A167" s="7">
        <v>1</v>
      </c>
      <c r="B167" s="7">
        <v>2</v>
      </c>
      <c r="C167" s="7">
        <v>3</v>
      </c>
      <c r="D167" s="7">
        <v>4</v>
      </c>
      <c r="E167" s="100">
        <v>5</v>
      </c>
      <c r="F167" s="3"/>
    </row>
    <row r="168" spans="1:6" ht="16.5" customHeight="1" x14ac:dyDescent="0.25">
      <c r="A168" s="112"/>
      <c r="B168" s="112"/>
      <c r="C168" s="112"/>
      <c r="D168" s="9" t="s">
        <v>16</v>
      </c>
      <c r="E168" s="91">
        <v>124000</v>
      </c>
      <c r="F168" s="3"/>
    </row>
    <row r="169" spans="1:6" ht="16.5" customHeight="1" x14ac:dyDescent="0.25">
      <c r="A169" s="114"/>
      <c r="B169" s="114"/>
      <c r="C169" s="114"/>
      <c r="D169" s="9" t="s">
        <v>17</v>
      </c>
      <c r="E169" s="91">
        <v>2501151.2400000002</v>
      </c>
      <c r="F169" s="3"/>
    </row>
    <row r="170" spans="1:6" ht="16.5" customHeight="1" x14ac:dyDescent="0.25">
      <c r="A170" s="112">
        <v>48</v>
      </c>
      <c r="B170" s="115" t="s">
        <v>29</v>
      </c>
      <c r="C170" s="112" t="s">
        <v>420</v>
      </c>
      <c r="D170" s="9" t="s">
        <v>408</v>
      </c>
      <c r="E170" s="91">
        <v>2377151.2400000002</v>
      </c>
      <c r="F170" s="3"/>
    </row>
    <row r="171" spans="1:6" ht="16.5" customHeight="1" x14ac:dyDescent="0.25">
      <c r="A171" s="113"/>
      <c r="B171" s="116"/>
      <c r="C171" s="113"/>
      <c r="D171" s="9" t="s">
        <v>16</v>
      </c>
      <c r="E171" s="91">
        <v>124000</v>
      </c>
      <c r="F171" s="3"/>
    </row>
    <row r="172" spans="1:6" ht="16.5" customHeight="1" x14ac:dyDescent="0.25">
      <c r="A172" s="114"/>
      <c r="B172" s="117"/>
      <c r="C172" s="114"/>
      <c r="D172" s="9" t="s">
        <v>17</v>
      </c>
      <c r="E172" s="91">
        <v>2501151.2400000002</v>
      </c>
      <c r="F172" s="3"/>
    </row>
    <row r="173" spans="1:6" ht="16.5" customHeight="1" x14ac:dyDescent="0.25">
      <c r="A173" s="112">
        <v>49</v>
      </c>
      <c r="B173" s="115" t="s">
        <v>421</v>
      </c>
      <c r="C173" s="112">
        <v>1</v>
      </c>
      <c r="D173" s="9" t="s">
        <v>403</v>
      </c>
      <c r="E173" s="94">
        <v>5554247.3499999996</v>
      </c>
      <c r="F173" s="3"/>
    </row>
    <row r="174" spans="1:6" ht="16.5" customHeight="1" x14ac:dyDescent="0.25">
      <c r="A174" s="113"/>
      <c r="B174" s="116"/>
      <c r="C174" s="113"/>
      <c r="D174" s="9" t="s">
        <v>16</v>
      </c>
      <c r="E174" s="94">
        <v>227835.12</v>
      </c>
      <c r="F174" s="3"/>
    </row>
    <row r="175" spans="1:6" ht="16.5" customHeight="1" x14ac:dyDescent="0.25">
      <c r="A175" s="114"/>
      <c r="B175" s="117"/>
      <c r="C175" s="114"/>
      <c r="D175" s="9" t="s">
        <v>17</v>
      </c>
      <c r="E175" s="94">
        <v>5782082.4699999997</v>
      </c>
      <c r="F175" s="3"/>
    </row>
    <row r="176" spans="1:6" ht="16.5" customHeight="1" x14ac:dyDescent="0.25">
      <c r="A176" s="119">
        <v>50</v>
      </c>
      <c r="B176" s="120" t="s">
        <v>422</v>
      </c>
      <c r="C176" s="119">
        <v>3</v>
      </c>
      <c r="D176" s="9" t="s">
        <v>408</v>
      </c>
      <c r="E176" s="91">
        <v>2377151.2400000002</v>
      </c>
      <c r="F176" s="3"/>
    </row>
    <row r="177" spans="1:6" ht="16.5" customHeight="1" x14ac:dyDescent="0.25">
      <c r="A177" s="119"/>
      <c r="B177" s="120"/>
      <c r="C177" s="119"/>
      <c r="D177" s="9" t="s">
        <v>16</v>
      </c>
      <c r="E177" s="91">
        <v>124000</v>
      </c>
      <c r="F177" s="3"/>
    </row>
    <row r="178" spans="1:6" ht="16.5" customHeight="1" x14ac:dyDescent="0.25">
      <c r="A178" s="119"/>
      <c r="B178" s="120"/>
      <c r="C178" s="119"/>
      <c r="D178" s="9" t="s">
        <v>17</v>
      </c>
      <c r="E178" s="91">
        <v>2501151.2400000002</v>
      </c>
      <c r="F178" s="3"/>
    </row>
    <row r="179" spans="1:6" ht="16.5" customHeight="1" x14ac:dyDescent="0.25">
      <c r="A179" s="119">
        <v>51</v>
      </c>
      <c r="B179" s="120" t="s">
        <v>422</v>
      </c>
      <c r="C179" s="119">
        <v>12</v>
      </c>
      <c r="D179" s="9" t="s">
        <v>408</v>
      </c>
      <c r="E179" s="91">
        <v>2377151.2400000002</v>
      </c>
      <c r="F179" s="3"/>
    </row>
    <row r="180" spans="1:6" ht="16.5" customHeight="1" x14ac:dyDescent="0.25">
      <c r="A180" s="119"/>
      <c r="B180" s="120"/>
      <c r="C180" s="119"/>
      <c r="D180" s="9" t="s">
        <v>16</v>
      </c>
      <c r="E180" s="91">
        <v>124000</v>
      </c>
      <c r="F180" s="3"/>
    </row>
    <row r="181" spans="1:6" ht="16.5" customHeight="1" x14ac:dyDescent="0.25">
      <c r="A181" s="119"/>
      <c r="B181" s="120"/>
      <c r="C181" s="119"/>
      <c r="D181" s="9" t="s">
        <v>17</v>
      </c>
      <c r="E181" s="91">
        <v>2501151.2400000002</v>
      </c>
      <c r="F181" s="3"/>
    </row>
    <row r="182" spans="1:6" ht="16.5" customHeight="1" x14ac:dyDescent="0.25">
      <c r="A182" s="119">
        <v>52</v>
      </c>
      <c r="B182" s="120" t="s">
        <v>422</v>
      </c>
      <c r="C182" s="119">
        <v>14</v>
      </c>
      <c r="D182" s="9" t="s">
        <v>408</v>
      </c>
      <c r="E182" s="91">
        <v>2377151.2400000002</v>
      </c>
      <c r="F182" s="3"/>
    </row>
    <row r="183" spans="1:6" ht="16.5" customHeight="1" x14ac:dyDescent="0.25">
      <c r="A183" s="119"/>
      <c r="B183" s="120"/>
      <c r="C183" s="119"/>
      <c r="D183" s="9" t="s">
        <v>16</v>
      </c>
      <c r="E183" s="91">
        <v>124000</v>
      </c>
      <c r="F183" s="3"/>
    </row>
    <row r="184" spans="1:6" ht="16.5" customHeight="1" x14ac:dyDescent="0.25">
      <c r="A184" s="119"/>
      <c r="B184" s="120"/>
      <c r="C184" s="119"/>
      <c r="D184" s="9" t="s">
        <v>17</v>
      </c>
      <c r="E184" s="91">
        <v>2501151.2400000002</v>
      </c>
      <c r="F184" s="3"/>
    </row>
    <row r="185" spans="1:6" ht="16.5" customHeight="1" x14ac:dyDescent="0.25">
      <c r="A185" s="119">
        <v>53</v>
      </c>
      <c r="B185" s="120" t="s">
        <v>423</v>
      </c>
      <c r="C185" s="119">
        <v>6</v>
      </c>
      <c r="D185" s="9" t="s">
        <v>408</v>
      </c>
      <c r="E185" s="91">
        <v>2377151.2400000002</v>
      </c>
      <c r="F185" s="3"/>
    </row>
    <row r="186" spans="1:6" ht="16.5" customHeight="1" x14ac:dyDescent="0.25">
      <c r="A186" s="119"/>
      <c r="B186" s="120"/>
      <c r="C186" s="119"/>
      <c r="D186" s="9" t="s">
        <v>16</v>
      </c>
      <c r="E186" s="91">
        <v>124000</v>
      </c>
      <c r="F186" s="3"/>
    </row>
    <row r="187" spans="1:6" ht="16.5" customHeight="1" x14ac:dyDescent="0.25">
      <c r="A187" s="119"/>
      <c r="B187" s="120"/>
      <c r="C187" s="119"/>
      <c r="D187" s="9" t="s">
        <v>17</v>
      </c>
      <c r="E187" s="91">
        <v>2501151.2400000002</v>
      </c>
      <c r="F187" s="3"/>
    </row>
    <row r="188" spans="1:6" ht="16.5" customHeight="1" x14ac:dyDescent="0.25">
      <c r="A188" s="119">
        <v>54</v>
      </c>
      <c r="B188" s="120" t="s">
        <v>423</v>
      </c>
      <c r="C188" s="119">
        <v>8</v>
      </c>
      <c r="D188" s="9" t="s">
        <v>408</v>
      </c>
      <c r="E188" s="91">
        <v>2377151.2400000002</v>
      </c>
      <c r="F188" s="3"/>
    </row>
    <row r="189" spans="1:6" ht="16.5" customHeight="1" x14ac:dyDescent="0.25">
      <c r="A189" s="119"/>
      <c r="B189" s="120"/>
      <c r="C189" s="119"/>
      <c r="D189" s="9" t="s">
        <v>16</v>
      </c>
      <c r="E189" s="91">
        <v>124000</v>
      </c>
      <c r="F189" s="3"/>
    </row>
    <row r="190" spans="1:6" ht="16.5" customHeight="1" x14ac:dyDescent="0.25">
      <c r="A190" s="119"/>
      <c r="B190" s="120"/>
      <c r="C190" s="119"/>
      <c r="D190" s="9" t="s">
        <v>17</v>
      </c>
      <c r="E190" s="91">
        <v>2501151.2400000002</v>
      </c>
      <c r="F190" s="3"/>
    </row>
    <row r="191" spans="1:6" ht="16.5" customHeight="1" x14ac:dyDescent="0.25">
      <c r="A191" s="119">
        <v>55</v>
      </c>
      <c r="B191" s="120" t="s">
        <v>423</v>
      </c>
      <c r="C191" s="119">
        <v>13</v>
      </c>
      <c r="D191" s="9" t="s">
        <v>408</v>
      </c>
      <c r="E191" s="91">
        <v>2377151.2400000002</v>
      </c>
      <c r="F191" s="3"/>
    </row>
    <row r="192" spans="1:6" ht="16.5" customHeight="1" x14ac:dyDescent="0.25">
      <c r="A192" s="119"/>
      <c r="B192" s="120"/>
      <c r="C192" s="119"/>
      <c r="D192" s="9" t="s">
        <v>16</v>
      </c>
      <c r="E192" s="91">
        <v>124000</v>
      </c>
      <c r="F192" s="3"/>
    </row>
    <row r="193" spans="1:6" ht="16.5" customHeight="1" x14ac:dyDescent="0.25">
      <c r="A193" s="119"/>
      <c r="B193" s="120"/>
      <c r="C193" s="119"/>
      <c r="D193" s="9" t="s">
        <v>17</v>
      </c>
      <c r="E193" s="91">
        <v>2501151.2400000002</v>
      </c>
      <c r="F193" s="3"/>
    </row>
    <row r="194" spans="1:6" ht="16.5" customHeight="1" x14ac:dyDescent="0.25">
      <c r="A194" s="119">
        <v>56</v>
      </c>
      <c r="B194" s="120" t="s">
        <v>423</v>
      </c>
      <c r="C194" s="119">
        <v>15</v>
      </c>
      <c r="D194" s="9" t="s">
        <v>408</v>
      </c>
      <c r="E194" s="91">
        <v>2377151.2400000002</v>
      </c>
      <c r="F194" s="3"/>
    </row>
    <row r="195" spans="1:6" ht="16.5" customHeight="1" x14ac:dyDescent="0.25">
      <c r="A195" s="119"/>
      <c r="B195" s="120"/>
      <c r="C195" s="119"/>
      <c r="D195" s="9" t="s">
        <v>16</v>
      </c>
      <c r="E195" s="91">
        <v>124000</v>
      </c>
      <c r="F195" s="3"/>
    </row>
    <row r="196" spans="1:6" ht="16.5" customHeight="1" x14ac:dyDescent="0.25">
      <c r="A196" s="7">
        <v>1</v>
      </c>
      <c r="B196" s="7">
        <v>2</v>
      </c>
      <c r="C196" s="7">
        <v>3</v>
      </c>
      <c r="D196" s="7">
        <v>4</v>
      </c>
      <c r="E196" s="100">
        <v>5</v>
      </c>
      <c r="F196" s="3"/>
    </row>
    <row r="197" spans="1:6" ht="16.5" customHeight="1" x14ac:dyDescent="0.25">
      <c r="A197" s="95"/>
      <c r="B197" s="95"/>
      <c r="C197" s="95"/>
      <c r="D197" s="9" t="s">
        <v>17</v>
      </c>
      <c r="E197" s="91">
        <v>2501151.2400000002</v>
      </c>
      <c r="F197" s="3"/>
    </row>
    <row r="198" spans="1:6" ht="16.5" customHeight="1" x14ac:dyDescent="0.25">
      <c r="A198" s="112">
        <v>57</v>
      </c>
      <c r="B198" s="115" t="s">
        <v>424</v>
      </c>
      <c r="C198" s="112">
        <v>33</v>
      </c>
      <c r="D198" s="9" t="s">
        <v>403</v>
      </c>
      <c r="E198" s="94">
        <v>1851415.78</v>
      </c>
      <c r="F198" s="3"/>
    </row>
    <row r="199" spans="1:6" ht="16.5" customHeight="1" x14ac:dyDescent="0.25">
      <c r="A199" s="113"/>
      <c r="B199" s="116"/>
      <c r="C199" s="113"/>
      <c r="D199" s="9" t="s">
        <v>16</v>
      </c>
      <c r="E199" s="94">
        <v>75945.039999999994</v>
      </c>
      <c r="F199" s="3"/>
    </row>
    <row r="200" spans="1:6" ht="16.5" customHeight="1" x14ac:dyDescent="0.25">
      <c r="A200" s="114"/>
      <c r="B200" s="117"/>
      <c r="C200" s="114"/>
      <c r="D200" s="9" t="s">
        <v>17</v>
      </c>
      <c r="E200" s="94">
        <v>1927360.82</v>
      </c>
      <c r="F200" s="3"/>
    </row>
    <row r="201" spans="1:6" ht="16.5" customHeight="1" x14ac:dyDescent="0.25">
      <c r="A201" s="119">
        <v>58</v>
      </c>
      <c r="B201" s="120" t="s">
        <v>30</v>
      </c>
      <c r="C201" s="119">
        <v>10</v>
      </c>
      <c r="D201" s="10" t="s">
        <v>20</v>
      </c>
      <c r="E201" s="94">
        <v>16221481.800000001</v>
      </c>
      <c r="F201" s="3"/>
    </row>
    <row r="202" spans="1:6" ht="16.5" customHeight="1" x14ac:dyDescent="0.25">
      <c r="A202" s="119"/>
      <c r="B202" s="120"/>
      <c r="C202" s="119"/>
      <c r="D202" s="10" t="s">
        <v>21</v>
      </c>
      <c r="E202" s="94">
        <v>3145419.05</v>
      </c>
      <c r="F202" s="3"/>
    </row>
    <row r="203" spans="1:6" ht="16.5" customHeight="1" x14ac:dyDescent="0.25">
      <c r="A203" s="119"/>
      <c r="B203" s="120"/>
      <c r="C203" s="119"/>
      <c r="D203" s="10" t="s">
        <v>22</v>
      </c>
      <c r="E203" s="94">
        <v>3344936.8</v>
      </c>
      <c r="F203" s="3"/>
    </row>
    <row r="204" spans="1:6" ht="16.5" customHeight="1" x14ac:dyDescent="0.25">
      <c r="A204" s="119"/>
      <c r="B204" s="120"/>
      <c r="C204" s="119"/>
      <c r="D204" s="10" t="s">
        <v>23</v>
      </c>
      <c r="E204" s="94">
        <v>3372346.42</v>
      </c>
      <c r="F204" s="3"/>
    </row>
    <row r="205" spans="1:6" ht="16.5" customHeight="1" x14ac:dyDescent="0.25">
      <c r="A205" s="119"/>
      <c r="B205" s="120"/>
      <c r="C205" s="119"/>
      <c r="D205" s="10" t="s">
        <v>15</v>
      </c>
      <c r="E205" s="94">
        <v>18884217.879999999</v>
      </c>
      <c r="F205" s="3"/>
    </row>
    <row r="206" spans="1:6" ht="16.5" customHeight="1" x14ac:dyDescent="0.25">
      <c r="A206" s="119"/>
      <c r="B206" s="120"/>
      <c r="C206" s="119"/>
      <c r="D206" s="10" t="s">
        <v>24</v>
      </c>
      <c r="E206" s="94">
        <v>17406327.41</v>
      </c>
      <c r="F206" s="3"/>
    </row>
    <row r="207" spans="1:6" ht="16.5" customHeight="1" x14ac:dyDescent="0.25">
      <c r="A207" s="119"/>
      <c r="B207" s="120"/>
      <c r="C207" s="119"/>
      <c r="D207" s="10" t="s">
        <v>25</v>
      </c>
      <c r="E207" s="94">
        <v>1112855.68</v>
      </c>
      <c r="F207" s="3"/>
    </row>
    <row r="208" spans="1:6" ht="16.5" customHeight="1" x14ac:dyDescent="0.25">
      <c r="A208" s="119"/>
      <c r="B208" s="120"/>
      <c r="C208" s="119"/>
      <c r="D208" s="10" t="s">
        <v>17</v>
      </c>
      <c r="E208" s="94">
        <v>63487585.039999999</v>
      </c>
      <c r="F208" s="3"/>
    </row>
    <row r="209" spans="1:6" ht="16.5" customHeight="1" x14ac:dyDescent="0.25">
      <c r="A209" s="119">
        <v>59</v>
      </c>
      <c r="B209" s="120" t="s">
        <v>425</v>
      </c>
      <c r="C209" s="119">
        <v>3</v>
      </c>
      <c r="D209" s="9" t="s">
        <v>403</v>
      </c>
      <c r="E209" s="94">
        <v>3702831.57</v>
      </c>
      <c r="F209" s="3"/>
    </row>
    <row r="210" spans="1:6" ht="16.5" customHeight="1" x14ac:dyDescent="0.25">
      <c r="A210" s="119"/>
      <c r="B210" s="120"/>
      <c r="C210" s="119"/>
      <c r="D210" s="9" t="s">
        <v>16</v>
      </c>
      <c r="E210" s="94">
        <v>151890.07999999999</v>
      </c>
      <c r="F210" s="3"/>
    </row>
    <row r="211" spans="1:6" ht="16.5" customHeight="1" x14ac:dyDescent="0.25">
      <c r="A211" s="119"/>
      <c r="B211" s="120"/>
      <c r="C211" s="119"/>
      <c r="D211" s="9" t="s">
        <v>17</v>
      </c>
      <c r="E211" s="94">
        <v>3854721.65</v>
      </c>
      <c r="F211" s="3"/>
    </row>
    <row r="212" spans="1:6" ht="16.5" customHeight="1" x14ac:dyDescent="0.25">
      <c r="A212" s="119">
        <v>60</v>
      </c>
      <c r="B212" s="120" t="s">
        <v>425</v>
      </c>
      <c r="C212" s="119">
        <v>34</v>
      </c>
      <c r="D212" s="9" t="s">
        <v>403</v>
      </c>
      <c r="E212" s="94">
        <v>3702831.57</v>
      </c>
      <c r="F212" s="3"/>
    </row>
    <row r="213" spans="1:6" ht="16.5" customHeight="1" x14ac:dyDescent="0.25">
      <c r="A213" s="119"/>
      <c r="B213" s="120"/>
      <c r="C213" s="119"/>
      <c r="D213" s="9" t="s">
        <v>16</v>
      </c>
      <c r="E213" s="94">
        <v>151890.07999999999</v>
      </c>
      <c r="F213" s="3"/>
    </row>
    <row r="214" spans="1:6" ht="16.5" customHeight="1" x14ac:dyDescent="0.25">
      <c r="A214" s="119"/>
      <c r="B214" s="120"/>
      <c r="C214" s="119"/>
      <c r="D214" s="9" t="s">
        <v>17</v>
      </c>
      <c r="E214" s="94">
        <v>3854721.65</v>
      </c>
      <c r="F214" s="3"/>
    </row>
    <row r="215" spans="1:6" ht="16.5" customHeight="1" x14ac:dyDescent="0.25">
      <c r="A215" s="119">
        <v>61</v>
      </c>
      <c r="B215" s="120" t="s">
        <v>31</v>
      </c>
      <c r="C215" s="119">
        <v>73</v>
      </c>
      <c r="D215" s="10" t="s">
        <v>32</v>
      </c>
      <c r="E215" s="94">
        <v>1215410.51</v>
      </c>
      <c r="F215" s="3"/>
    </row>
    <row r="216" spans="1:6" ht="16.5" customHeight="1" x14ac:dyDescent="0.25">
      <c r="A216" s="119"/>
      <c r="B216" s="120"/>
      <c r="C216" s="119"/>
      <c r="D216" s="10" t="s">
        <v>25</v>
      </c>
      <c r="E216" s="94">
        <v>224000</v>
      </c>
      <c r="F216" s="3"/>
    </row>
    <row r="217" spans="1:6" ht="16.5" customHeight="1" x14ac:dyDescent="0.25">
      <c r="A217" s="119"/>
      <c r="B217" s="120"/>
      <c r="C217" s="119"/>
      <c r="D217" s="10" t="s">
        <v>17</v>
      </c>
      <c r="E217" s="94">
        <v>1439410.51</v>
      </c>
      <c r="F217" s="3"/>
    </row>
    <row r="218" spans="1:6" ht="16.5" customHeight="1" x14ac:dyDescent="0.25">
      <c r="A218" s="112">
        <v>62</v>
      </c>
      <c r="B218" s="120" t="s">
        <v>33</v>
      </c>
      <c r="C218" s="112" t="s">
        <v>426</v>
      </c>
      <c r="D218" s="9" t="s">
        <v>408</v>
      </c>
      <c r="E218" s="91">
        <v>2377151.2400000002</v>
      </c>
      <c r="F218" s="3"/>
    </row>
    <row r="219" spans="1:6" ht="16.5" customHeight="1" x14ac:dyDescent="0.25">
      <c r="A219" s="113"/>
      <c r="B219" s="120"/>
      <c r="C219" s="113"/>
      <c r="D219" s="9" t="s">
        <v>16</v>
      </c>
      <c r="E219" s="91">
        <v>124000</v>
      </c>
      <c r="F219" s="3"/>
    </row>
    <row r="220" spans="1:6" ht="16.5" customHeight="1" x14ac:dyDescent="0.25">
      <c r="A220" s="114"/>
      <c r="B220" s="120"/>
      <c r="C220" s="114"/>
      <c r="D220" s="9" t="s">
        <v>17</v>
      </c>
      <c r="E220" s="91">
        <v>2501151.2400000002</v>
      </c>
      <c r="F220" s="3"/>
    </row>
    <row r="221" spans="1:6" ht="16.5" customHeight="1" x14ac:dyDescent="0.25">
      <c r="A221" s="112">
        <v>63</v>
      </c>
      <c r="B221" s="120" t="s">
        <v>33</v>
      </c>
      <c r="C221" s="112" t="s">
        <v>427</v>
      </c>
      <c r="D221" s="9" t="s">
        <v>408</v>
      </c>
      <c r="E221" s="91">
        <v>2377151.2400000002</v>
      </c>
      <c r="F221" s="3"/>
    </row>
    <row r="222" spans="1:6" ht="16.5" customHeight="1" x14ac:dyDescent="0.25">
      <c r="A222" s="113"/>
      <c r="B222" s="120"/>
      <c r="C222" s="113"/>
      <c r="D222" s="9" t="s">
        <v>16</v>
      </c>
      <c r="E222" s="91">
        <v>124000</v>
      </c>
      <c r="F222" s="3"/>
    </row>
    <row r="223" spans="1:6" ht="16.5" customHeight="1" x14ac:dyDescent="0.25">
      <c r="A223" s="114"/>
      <c r="B223" s="120"/>
      <c r="C223" s="114"/>
      <c r="D223" s="9" t="s">
        <v>17</v>
      </c>
      <c r="E223" s="91">
        <v>2501151.2400000002</v>
      </c>
      <c r="F223" s="3"/>
    </row>
    <row r="224" spans="1:6" ht="16.5" customHeight="1" x14ac:dyDescent="0.25">
      <c r="A224" s="7">
        <v>64</v>
      </c>
      <c r="B224" s="98" t="s">
        <v>33</v>
      </c>
      <c r="C224" s="98" t="s">
        <v>428</v>
      </c>
      <c r="D224" s="9" t="s">
        <v>408</v>
      </c>
      <c r="E224" s="91">
        <v>4754302.4800000004</v>
      </c>
      <c r="F224" s="3"/>
    </row>
    <row r="225" spans="1:6" ht="16.5" customHeight="1" x14ac:dyDescent="0.25">
      <c r="A225" s="7">
        <v>1</v>
      </c>
      <c r="B225" s="7">
        <v>2</v>
      </c>
      <c r="C225" s="7">
        <v>3</v>
      </c>
      <c r="D225" s="7">
        <v>4</v>
      </c>
      <c r="E225" s="100">
        <v>5</v>
      </c>
      <c r="F225" s="3"/>
    </row>
    <row r="226" spans="1:6" ht="16.5" customHeight="1" x14ac:dyDescent="0.25">
      <c r="A226" s="112"/>
      <c r="B226" s="112"/>
      <c r="C226" s="112"/>
      <c r="D226" s="90" t="s">
        <v>16</v>
      </c>
      <c r="E226" s="104">
        <v>248000</v>
      </c>
      <c r="F226" s="3"/>
    </row>
    <row r="227" spans="1:6" ht="16.5" customHeight="1" x14ac:dyDescent="0.25">
      <c r="A227" s="114"/>
      <c r="B227" s="114"/>
      <c r="C227" s="114"/>
      <c r="D227" s="9" t="s">
        <v>17</v>
      </c>
      <c r="E227" s="91">
        <v>5002302.4800000004</v>
      </c>
      <c r="F227" s="3"/>
    </row>
    <row r="228" spans="1:6" ht="16.5" customHeight="1" x14ac:dyDescent="0.25">
      <c r="A228" s="112">
        <v>65</v>
      </c>
      <c r="B228" s="120" t="s">
        <v>33</v>
      </c>
      <c r="C228" s="112" t="s">
        <v>429</v>
      </c>
      <c r="D228" s="9" t="s">
        <v>408</v>
      </c>
      <c r="E228" s="91">
        <v>2377151.2400000002</v>
      </c>
      <c r="F228" s="3"/>
    </row>
    <row r="229" spans="1:6" ht="16.5" customHeight="1" x14ac:dyDescent="0.25">
      <c r="A229" s="113"/>
      <c r="B229" s="120"/>
      <c r="C229" s="113"/>
      <c r="D229" s="9" t="s">
        <v>16</v>
      </c>
      <c r="E229" s="91">
        <v>124000</v>
      </c>
      <c r="F229" s="3"/>
    </row>
    <row r="230" spans="1:6" ht="16.5" customHeight="1" x14ac:dyDescent="0.25">
      <c r="A230" s="114"/>
      <c r="B230" s="120"/>
      <c r="C230" s="114"/>
      <c r="D230" s="9" t="s">
        <v>17</v>
      </c>
      <c r="E230" s="91">
        <v>2501151.2400000002</v>
      </c>
      <c r="F230" s="3"/>
    </row>
    <row r="231" spans="1:6" ht="16.5" customHeight="1" x14ac:dyDescent="0.25">
      <c r="A231" s="112">
        <v>66</v>
      </c>
      <c r="B231" s="120" t="s">
        <v>33</v>
      </c>
      <c r="C231" s="112" t="s">
        <v>430</v>
      </c>
      <c r="D231" s="9" t="s">
        <v>408</v>
      </c>
      <c r="E231" s="91">
        <v>2377151.2400000002</v>
      </c>
      <c r="F231" s="3"/>
    </row>
    <row r="232" spans="1:6" ht="16.5" customHeight="1" x14ac:dyDescent="0.25">
      <c r="A232" s="113"/>
      <c r="B232" s="120"/>
      <c r="C232" s="113"/>
      <c r="D232" s="9" t="s">
        <v>16</v>
      </c>
      <c r="E232" s="91">
        <v>124000</v>
      </c>
      <c r="F232" s="3"/>
    </row>
    <row r="233" spans="1:6" ht="16.5" customHeight="1" x14ac:dyDescent="0.25">
      <c r="A233" s="114"/>
      <c r="B233" s="120"/>
      <c r="C233" s="114"/>
      <c r="D233" s="9" t="s">
        <v>17</v>
      </c>
      <c r="E233" s="91">
        <v>2501151.2400000002</v>
      </c>
      <c r="F233" s="3"/>
    </row>
    <row r="234" spans="1:6" ht="16.5" customHeight="1" x14ac:dyDescent="0.25">
      <c r="A234" s="112">
        <v>67</v>
      </c>
      <c r="B234" s="120" t="s">
        <v>33</v>
      </c>
      <c r="C234" s="112" t="s">
        <v>431</v>
      </c>
      <c r="D234" s="9" t="s">
        <v>408</v>
      </c>
      <c r="E234" s="91">
        <v>2377151.2400000002</v>
      </c>
      <c r="F234" s="3"/>
    </row>
    <row r="235" spans="1:6" ht="16.5" customHeight="1" x14ac:dyDescent="0.25">
      <c r="A235" s="113"/>
      <c r="B235" s="120"/>
      <c r="C235" s="113"/>
      <c r="D235" s="9" t="s">
        <v>16</v>
      </c>
      <c r="E235" s="91">
        <v>124000</v>
      </c>
      <c r="F235" s="3"/>
    </row>
    <row r="236" spans="1:6" ht="16.5" customHeight="1" x14ac:dyDescent="0.25">
      <c r="A236" s="114"/>
      <c r="B236" s="120"/>
      <c r="C236" s="114"/>
      <c r="D236" s="9" t="s">
        <v>17</v>
      </c>
      <c r="E236" s="91">
        <v>2501151.2400000002</v>
      </c>
      <c r="F236" s="3"/>
    </row>
    <row r="237" spans="1:6" ht="16.5" customHeight="1" x14ac:dyDescent="0.25">
      <c r="A237" s="112">
        <v>68</v>
      </c>
      <c r="B237" s="120" t="s">
        <v>33</v>
      </c>
      <c r="C237" s="112" t="s">
        <v>41</v>
      </c>
      <c r="D237" s="9" t="s">
        <v>408</v>
      </c>
      <c r="E237" s="91">
        <v>2377151.2400000002</v>
      </c>
      <c r="F237" s="3"/>
    </row>
    <row r="238" spans="1:6" ht="16.5" customHeight="1" x14ac:dyDescent="0.25">
      <c r="A238" s="113"/>
      <c r="B238" s="120"/>
      <c r="C238" s="113"/>
      <c r="D238" s="9" t="s">
        <v>16</v>
      </c>
      <c r="E238" s="91">
        <v>124000</v>
      </c>
      <c r="F238" s="3"/>
    </row>
    <row r="239" spans="1:6" ht="16.5" customHeight="1" x14ac:dyDescent="0.25">
      <c r="A239" s="114"/>
      <c r="B239" s="120"/>
      <c r="C239" s="114"/>
      <c r="D239" s="9" t="s">
        <v>17</v>
      </c>
      <c r="E239" s="91">
        <v>2501151.2400000002</v>
      </c>
      <c r="F239" s="3"/>
    </row>
    <row r="240" spans="1:6" ht="16.5" customHeight="1" x14ac:dyDescent="0.25">
      <c r="A240" s="112">
        <v>69</v>
      </c>
      <c r="B240" s="120" t="s">
        <v>33</v>
      </c>
      <c r="C240" s="112">
        <v>13</v>
      </c>
      <c r="D240" s="9" t="s">
        <v>408</v>
      </c>
      <c r="E240" s="91">
        <v>2377151.2400000002</v>
      </c>
      <c r="F240" s="3"/>
    </row>
    <row r="241" spans="1:6" ht="16.5" customHeight="1" x14ac:dyDescent="0.25">
      <c r="A241" s="113"/>
      <c r="B241" s="120"/>
      <c r="C241" s="113"/>
      <c r="D241" s="9" t="s">
        <v>16</v>
      </c>
      <c r="E241" s="91">
        <v>124000</v>
      </c>
      <c r="F241" s="3"/>
    </row>
    <row r="242" spans="1:6" ht="16.5" customHeight="1" x14ac:dyDescent="0.25">
      <c r="A242" s="114"/>
      <c r="B242" s="120"/>
      <c r="C242" s="114"/>
      <c r="D242" s="9" t="s">
        <v>17</v>
      </c>
      <c r="E242" s="91">
        <v>2501151.2400000002</v>
      </c>
      <c r="F242" s="3"/>
    </row>
    <row r="243" spans="1:6" ht="16.5" customHeight="1" x14ac:dyDescent="0.25">
      <c r="A243" s="112">
        <v>70</v>
      </c>
      <c r="B243" s="120" t="s">
        <v>33</v>
      </c>
      <c r="C243" s="112" t="s">
        <v>432</v>
      </c>
      <c r="D243" s="9" t="s">
        <v>408</v>
      </c>
      <c r="E243" s="91">
        <v>2377151.2400000002</v>
      </c>
      <c r="F243" s="3"/>
    </row>
    <row r="244" spans="1:6" ht="16.5" customHeight="1" x14ac:dyDescent="0.25">
      <c r="A244" s="113"/>
      <c r="B244" s="120"/>
      <c r="C244" s="113"/>
      <c r="D244" s="9" t="s">
        <v>16</v>
      </c>
      <c r="E244" s="91">
        <v>124000</v>
      </c>
      <c r="F244" s="3"/>
    </row>
    <row r="245" spans="1:6" ht="16.5" customHeight="1" x14ac:dyDescent="0.25">
      <c r="A245" s="114"/>
      <c r="B245" s="120"/>
      <c r="C245" s="114"/>
      <c r="D245" s="9" t="s">
        <v>17</v>
      </c>
      <c r="E245" s="91">
        <v>2501151.2400000002</v>
      </c>
      <c r="F245" s="3"/>
    </row>
    <row r="246" spans="1:6" ht="16.5" customHeight="1" x14ac:dyDescent="0.25">
      <c r="A246" s="112">
        <v>71</v>
      </c>
      <c r="B246" s="120" t="s">
        <v>33</v>
      </c>
      <c r="C246" s="112" t="s">
        <v>433</v>
      </c>
      <c r="D246" s="9" t="s">
        <v>408</v>
      </c>
      <c r="E246" s="91">
        <v>2377151.2400000002</v>
      </c>
      <c r="F246" s="3"/>
    </row>
    <row r="247" spans="1:6" ht="16.5" customHeight="1" x14ac:dyDescent="0.25">
      <c r="A247" s="113"/>
      <c r="B247" s="120"/>
      <c r="C247" s="113"/>
      <c r="D247" s="9" t="s">
        <v>16</v>
      </c>
      <c r="E247" s="91">
        <v>124000</v>
      </c>
      <c r="F247" s="3"/>
    </row>
    <row r="248" spans="1:6" ht="16.5" customHeight="1" x14ac:dyDescent="0.25">
      <c r="A248" s="114"/>
      <c r="B248" s="120"/>
      <c r="C248" s="114"/>
      <c r="D248" s="9" t="s">
        <v>17</v>
      </c>
      <c r="E248" s="91">
        <v>2501151.2400000002</v>
      </c>
      <c r="F248" s="3"/>
    </row>
    <row r="249" spans="1:6" ht="16.5" customHeight="1" x14ac:dyDescent="0.25">
      <c r="A249" s="112">
        <v>72</v>
      </c>
      <c r="B249" s="120" t="s">
        <v>33</v>
      </c>
      <c r="C249" s="112" t="s">
        <v>434</v>
      </c>
      <c r="D249" s="9" t="s">
        <v>408</v>
      </c>
      <c r="E249" s="91">
        <v>2377151.2400000002</v>
      </c>
      <c r="F249" s="3"/>
    </row>
    <row r="250" spans="1:6" ht="16.5" customHeight="1" x14ac:dyDescent="0.25">
      <c r="A250" s="113"/>
      <c r="B250" s="120"/>
      <c r="C250" s="113"/>
      <c r="D250" s="9" t="s">
        <v>16</v>
      </c>
      <c r="E250" s="91">
        <v>124000</v>
      </c>
      <c r="F250" s="3"/>
    </row>
    <row r="251" spans="1:6" ht="16.5" customHeight="1" x14ac:dyDescent="0.25">
      <c r="A251" s="114"/>
      <c r="B251" s="120"/>
      <c r="C251" s="114"/>
      <c r="D251" s="9" t="s">
        <v>17</v>
      </c>
      <c r="E251" s="91">
        <v>2501151.2400000002</v>
      </c>
      <c r="F251" s="3"/>
    </row>
    <row r="252" spans="1:6" ht="16.5" customHeight="1" x14ac:dyDescent="0.25">
      <c r="A252" s="119">
        <v>73</v>
      </c>
      <c r="B252" s="119" t="s">
        <v>33</v>
      </c>
      <c r="C252" s="119">
        <v>19</v>
      </c>
      <c r="D252" s="9" t="s">
        <v>408</v>
      </c>
      <c r="E252" s="91">
        <v>2377151.2400000002</v>
      </c>
      <c r="F252" s="3"/>
    </row>
    <row r="253" spans="1:6" ht="16.5" customHeight="1" x14ac:dyDescent="0.25">
      <c r="A253" s="119"/>
      <c r="B253" s="119"/>
      <c r="C253" s="119"/>
      <c r="D253" s="9" t="s">
        <v>16</v>
      </c>
      <c r="E253" s="91">
        <v>124000</v>
      </c>
      <c r="F253" s="3"/>
    </row>
    <row r="254" spans="1:6" ht="16.5" customHeight="1" x14ac:dyDescent="0.25">
      <c r="A254" s="7">
        <v>1</v>
      </c>
      <c r="B254" s="7">
        <v>2</v>
      </c>
      <c r="C254" s="7">
        <v>3</v>
      </c>
      <c r="D254" s="7">
        <v>4</v>
      </c>
      <c r="E254" s="100">
        <v>5</v>
      </c>
      <c r="F254" s="3"/>
    </row>
    <row r="255" spans="1:6" ht="16.5" customHeight="1" x14ac:dyDescent="0.25">
      <c r="A255" s="95"/>
      <c r="B255" s="95"/>
      <c r="C255" s="95"/>
      <c r="D255" s="9" t="s">
        <v>17</v>
      </c>
      <c r="E255" s="91">
        <v>2501151.2400000002</v>
      </c>
      <c r="F255" s="3"/>
    </row>
    <row r="256" spans="1:6" ht="16.5" customHeight="1" x14ac:dyDescent="0.25">
      <c r="A256" s="112">
        <v>74</v>
      </c>
      <c r="B256" s="120" t="s">
        <v>33</v>
      </c>
      <c r="C256" s="112">
        <v>72</v>
      </c>
      <c r="D256" s="9" t="s">
        <v>408</v>
      </c>
      <c r="E256" s="91">
        <v>2377151.2400000002</v>
      </c>
      <c r="F256" s="3"/>
    </row>
    <row r="257" spans="1:6" ht="16.5" customHeight="1" x14ac:dyDescent="0.25">
      <c r="A257" s="113"/>
      <c r="B257" s="120"/>
      <c r="C257" s="113"/>
      <c r="D257" s="9" t="s">
        <v>16</v>
      </c>
      <c r="E257" s="91">
        <v>124000</v>
      </c>
      <c r="F257" s="3"/>
    </row>
    <row r="258" spans="1:6" ht="16.5" customHeight="1" x14ac:dyDescent="0.25">
      <c r="A258" s="114"/>
      <c r="B258" s="120"/>
      <c r="C258" s="114"/>
      <c r="D258" s="9" t="s">
        <v>17</v>
      </c>
      <c r="E258" s="91">
        <v>2501151.2400000002</v>
      </c>
      <c r="F258" s="3"/>
    </row>
    <row r="259" spans="1:6" ht="16.5" customHeight="1" x14ac:dyDescent="0.25">
      <c r="A259" s="112">
        <v>75</v>
      </c>
      <c r="B259" s="120" t="s">
        <v>33</v>
      </c>
      <c r="C259" s="112" t="s">
        <v>435</v>
      </c>
      <c r="D259" s="9" t="s">
        <v>408</v>
      </c>
      <c r="E259" s="91">
        <v>4754302.4800000004</v>
      </c>
      <c r="F259" s="3"/>
    </row>
    <row r="260" spans="1:6" ht="16.5" customHeight="1" x14ac:dyDescent="0.25">
      <c r="A260" s="113"/>
      <c r="B260" s="120"/>
      <c r="C260" s="113"/>
      <c r="D260" s="9" t="s">
        <v>16</v>
      </c>
      <c r="E260" s="91">
        <v>248000</v>
      </c>
      <c r="F260" s="3"/>
    </row>
    <row r="261" spans="1:6" ht="16.5" customHeight="1" x14ac:dyDescent="0.25">
      <c r="A261" s="114"/>
      <c r="B261" s="120"/>
      <c r="C261" s="114"/>
      <c r="D261" s="9" t="s">
        <v>17</v>
      </c>
      <c r="E261" s="91">
        <v>5002302.4800000004</v>
      </c>
      <c r="F261" s="3"/>
    </row>
    <row r="262" spans="1:6" ht="16.5" customHeight="1" x14ac:dyDescent="0.25">
      <c r="A262" s="112">
        <v>76</v>
      </c>
      <c r="B262" s="120" t="s">
        <v>33</v>
      </c>
      <c r="C262" s="119" t="s">
        <v>436</v>
      </c>
      <c r="D262" s="9" t="s">
        <v>408</v>
      </c>
      <c r="E262" s="94">
        <v>7131453.7199999997</v>
      </c>
      <c r="F262" s="3"/>
    </row>
    <row r="263" spans="1:6" ht="16.5" customHeight="1" x14ac:dyDescent="0.25">
      <c r="A263" s="113"/>
      <c r="B263" s="120"/>
      <c r="C263" s="119"/>
      <c r="D263" s="9" t="s">
        <v>16</v>
      </c>
      <c r="E263" s="94">
        <v>372000</v>
      </c>
      <c r="F263" s="3"/>
    </row>
    <row r="264" spans="1:6" ht="16.5" customHeight="1" x14ac:dyDescent="0.25">
      <c r="A264" s="114"/>
      <c r="B264" s="120"/>
      <c r="C264" s="119"/>
      <c r="D264" s="9" t="s">
        <v>17</v>
      </c>
      <c r="E264" s="94">
        <v>7503453.7199999997</v>
      </c>
      <c r="F264" s="3"/>
    </row>
    <row r="265" spans="1:6" ht="16.5" customHeight="1" x14ac:dyDescent="0.25">
      <c r="A265" s="112">
        <v>77</v>
      </c>
      <c r="B265" s="120" t="s">
        <v>33</v>
      </c>
      <c r="C265" s="119" t="s">
        <v>34</v>
      </c>
      <c r="D265" s="10" t="s">
        <v>15</v>
      </c>
      <c r="E265" s="94">
        <v>20897700.289999999</v>
      </c>
      <c r="F265" s="3"/>
    </row>
    <row r="266" spans="1:6" ht="16.5" customHeight="1" x14ac:dyDescent="0.25">
      <c r="A266" s="113"/>
      <c r="B266" s="120"/>
      <c r="C266" s="119"/>
      <c r="D266" s="10" t="s">
        <v>25</v>
      </c>
      <c r="E266" s="94">
        <v>741812.5</v>
      </c>
      <c r="F266" s="3"/>
    </row>
    <row r="267" spans="1:6" ht="16.5" customHeight="1" x14ac:dyDescent="0.25">
      <c r="A267" s="114"/>
      <c r="B267" s="120"/>
      <c r="C267" s="119"/>
      <c r="D267" s="10" t="s">
        <v>17</v>
      </c>
      <c r="E267" s="94">
        <v>21639512.789999999</v>
      </c>
      <c r="F267" s="3"/>
    </row>
    <row r="268" spans="1:6" ht="16.5" customHeight="1" x14ac:dyDescent="0.25">
      <c r="A268" s="112">
        <v>78</v>
      </c>
      <c r="B268" s="115" t="s">
        <v>33</v>
      </c>
      <c r="C268" s="112" t="s">
        <v>35</v>
      </c>
      <c r="D268" s="10" t="s">
        <v>15</v>
      </c>
      <c r="E268" s="94">
        <v>9632734.5399999991</v>
      </c>
      <c r="F268" s="3"/>
    </row>
    <row r="269" spans="1:6" ht="16.5" customHeight="1" x14ac:dyDescent="0.25">
      <c r="A269" s="113"/>
      <c r="B269" s="116"/>
      <c r="C269" s="113"/>
      <c r="D269" s="10" t="s">
        <v>25</v>
      </c>
      <c r="E269" s="94">
        <v>670285.1</v>
      </c>
      <c r="F269" s="3"/>
    </row>
    <row r="270" spans="1:6" ht="16.5" customHeight="1" x14ac:dyDescent="0.25">
      <c r="A270" s="114"/>
      <c r="B270" s="117"/>
      <c r="C270" s="114"/>
      <c r="D270" s="10" t="s">
        <v>17</v>
      </c>
      <c r="E270" s="94">
        <v>10303019.640000001</v>
      </c>
      <c r="F270" s="3"/>
    </row>
    <row r="271" spans="1:6" ht="16.5" customHeight="1" x14ac:dyDescent="0.25">
      <c r="A271" s="112">
        <v>79</v>
      </c>
      <c r="B271" s="115" t="s">
        <v>437</v>
      </c>
      <c r="C271" s="112">
        <v>1</v>
      </c>
      <c r="D271" s="9" t="s">
        <v>403</v>
      </c>
      <c r="E271" s="94">
        <v>1851415.78</v>
      </c>
      <c r="F271" s="3"/>
    </row>
    <row r="272" spans="1:6" ht="16.5" customHeight="1" x14ac:dyDescent="0.25">
      <c r="A272" s="113"/>
      <c r="B272" s="116"/>
      <c r="C272" s="113"/>
      <c r="D272" s="9" t="s">
        <v>16</v>
      </c>
      <c r="E272" s="94">
        <v>75945.039999999994</v>
      </c>
      <c r="F272" s="3"/>
    </row>
    <row r="273" spans="1:6" ht="16.5" customHeight="1" x14ac:dyDescent="0.25">
      <c r="A273" s="114"/>
      <c r="B273" s="117"/>
      <c r="C273" s="114"/>
      <c r="D273" s="9" t="s">
        <v>17</v>
      </c>
      <c r="E273" s="94">
        <v>1927360.82</v>
      </c>
      <c r="F273" s="3"/>
    </row>
    <row r="274" spans="1:6" ht="16.5" customHeight="1" x14ac:dyDescent="0.25">
      <c r="A274" s="112">
        <v>80</v>
      </c>
      <c r="B274" s="115" t="s">
        <v>437</v>
      </c>
      <c r="C274" s="112">
        <v>7</v>
      </c>
      <c r="D274" s="9" t="s">
        <v>403</v>
      </c>
      <c r="E274" s="94">
        <v>3702831.57</v>
      </c>
      <c r="F274" s="3"/>
    </row>
    <row r="275" spans="1:6" ht="16.5" customHeight="1" x14ac:dyDescent="0.25">
      <c r="A275" s="113"/>
      <c r="B275" s="116"/>
      <c r="C275" s="113"/>
      <c r="D275" s="9" t="s">
        <v>16</v>
      </c>
      <c r="E275" s="94">
        <v>151890.07999999999</v>
      </c>
      <c r="F275" s="3"/>
    </row>
    <row r="276" spans="1:6" ht="16.5" customHeight="1" x14ac:dyDescent="0.25">
      <c r="A276" s="114"/>
      <c r="B276" s="117"/>
      <c r="C276" s="114"/>
      <c r="D276" s="9" t="s">
        <v>17</v>
      </c>
      <c r="E276" s="94">
        <v>3854721.65</v>
      </c>
      <c r="F276" s="3"/>
    </row>
    <row r="277" spans="1:6" ht="16.5" customHeight="1" x14ac:dyDescent="0.25">
      <c r="A277" s="112">
        <v>81</v>
      </c>
      <c r="B277" s="115" t="s">
        <v>437</v>
      </c>
      <c r="C277" s="112">
        <v>11</v>
      </c>
      <c r="D277" s="9" t="s">
        <v>403</v>
      </c>
      <c r="E277" s="91">
        <v>7405663.1399999997</v>
      </c>
      <c r="F277" s="3"/>
    </row>
    <row r="278" spans="1:6" ht="16.5" customHeight="1" x14ac:dyDescent="0.25">
      <c r="A278" s="113"/>
      <c r="B278" s="116"/>
      <c r="C278" s="113"/>
      <c r="D278" s="9" t="s">
        <v>16</v>
      </c>
      <c r="E278" s="91">
        <v>303780.15999999997</v>
      </c>
      <c r="F278" s="3"/>
    </row>
    <row r="279" spans="1:6" ht="16.5" customHeight="1" x14ac:dyDescent="0.25">
      <c r="A279" s="114"/>
      <c r="B279" s="117"/>
      <c r="C279" s="114"/>
      <c r="D279" s="9" t="s">
        <v>17</v>
      </c>
      <c r="E279" s="91">
        <v>7709443.2999999998</v>
      </c>
      <c r="F279" s="3"/>
    </row>
    <row r="280" spans="1:6" ht="16.5" customHeight="1" x14ac:dyDescent="0.25">
      <c r="A280" s="112">
        <v>82</v>
      </c>
      <c r="B280" s="115" t="s">
        <v>437</v>
      </c>
      <c r="C280" s="112">
        <v>19</v>
      </c>
      <c r="D280" s="9" t="s">
        <v>403</v>
      </c>
      <c r="E280" s="94">
        <v>1851415.78</v>
      </c>
      <c r="F280" s="3"/>
    </row>
    <row r="281" spans="1:6" ht="16.5" customHeight="1" x14ac:dyDescent="0.25">
      <c r="A281" s="113"/>
      <c r="B281" s="116"/>
      <c r="C281" s="113"/>
      <c r="D281" s="9" t="s">
        <v>16</v>
      </c>
      <c r="E281" s="94">
        <v>75945.039999999994</v>
      </c>
      <c r="F281" s="3"/>
    </row>
    <row r="282" spans="1:6" ht="16.5" customHeight="1" x14ac:dyDescent="0.25">
      <c r="A282" s="114"/>
      <c r="B282" s="117"/>
      <c r="C282" s="114"/>
      <c r="D282" s="9" t="s">
        <v>17</v>
      </c>
      <c r="E282" s="94">
        <v>1927360.82</v>
      </c>
      <c r="F282" s="3"/>
    </row>
    <row r="283" spans="1:6" ht="16.5" customHeight="1" x14ac:dyDescent="0.25">
      <c r="A283" s="7">
        <v>1</v>
      </c>
      <c r="B283" s="7">
        <v>2</v>
      </c>
      <c r="C283" s="7">
        <v>3</v>
      </c>
      <c r="D283" s="7">
        <v>4</v>
      </c>
      <c r="E283" s="100">
        <v>5</v>
      </c>
      <c r="F283" s="3"/>
    </row>
    <row r="284" spans="1:6" ht="16.5" customHeight="1" x14ac:dyDescent="0.25">
      <c r="A284" s="112">
        <v>83</v>
      </c>
      <c r="B284" s="115" t="s">
        <v>437</v>
      </c>
      <c r="C284" s="112">
        <v>21</v>
      </c>
      <c r="D284" s="9" t="s">
        <v>403</v>
      </c>
      <c r="E284" s="94">
        <v>1851415.78</v>
      </c>
      <c r="F284" s="3"/>
    </row>
    <row r="285" spans="1:6" ht="16.5" customHeight="1" x14ac:dyDescent="0.25">
      <c r="A285" s="113"/>
      <c r="B285" s="116"/>
      <c r="C285" s="113"/>
      <c r="D285" s="9" t="s">
        <v>16</v>
      </c>
      <c r="E285" s="94">
        <v>75945.039999999994</v>
      </c>
      <c r="F285" s="3"/>
    </row>
    <row r="286" spans="1:6" ht="16.5" customHeight="1" x14ac:dyDescent="0.25">
      <c r="A286" s="114"/>
      <c r="B286" s="117"/>
      <c r="C286" s="114"/>
      <c r="D286" s="9" t="s">
        <v>17</v>
      </c>
      <c r="E286" s="94">
        <v>1927360.82</v>
      </c>
      <c r="F286" s="3"/>
    </row>
    <row r="287" spans="1:6" ht="16.5" customHeight="1" x14ac:dyDescent="0.25">
      <c r="A287" s="112">
        <v>84</v>
      </c>
      <c r="B287" s="115" t="s">
        <v>437</v>
      </c>
      <c r="C287" s="112">
        <v>22</v>
      </c>
      <c r="D287" s="9" t="s">
        <v>403</v>
      </c>
      <c r="E287" s="94">
        <v>3702831.57</v>
      </c>
      <c r="F287" s="3"/>
    </row>
    <row r="288" spans="1:6" ht="16.5" customHeight="1" x14ac:dyDescent="0.25">
      <c r="A288" s="113"/>
      <c r="B288" s="116"/>
      <c r="C288" s="113"/>
      <c r="D288" s="9" t="s">
        <v>16</v>
      </c>
      <c r="E288" s="94">
        <v>151890.07999999999</v>
      </c>
      <c r="F288" s="3"/>
    </row>
    <row r="289" spans="1:6" ht="16.5" customHeight="1" x14ac:dyDescent="0.25">
      <c r="A289" s="114"/>
      <c r="B289" s="117"/>
      <c r="C289" s="114"/>
      <c r="D289" s="9" t="s">
        <v>17</v>
      </c>
      <c r="E289" s="94">
        <v>3854721.65</v>
      </c>
      <c r="F289" s="3"/>
    </row>
    <row r="290" spans="1:6" ht="16.5" customHeight="1" x14ac:dyDescent="0.25">
      <c r="A290" s="112">
        <v>85</v>
      </c>
      <c r="B290" s="115" t="s">
        <v>437</v>
      </c>
      <c r="C290" s="112">
        <v>23</v>
      </c>
      <c r="D290" s="9" t="s">
        <v>403</v>
      </c>
      <c r="E290" s="94">
        <v>1851415.78</v>
      </c>
      <c r="F290" s="3"/>
    </row>
    <row r="291" spans="1:6" ht="16.5" customHeight="1" x14ac:dyDescent="0.25">
      <c r="A291" s="113"/>
      <c r="B291" s="116"/>
      <c r="C291" s="113"/>
      <c r="D291" s="9" t="s">
        <v>16</v>
      </c>
      <c r="E291" s="94">
        <v>75945.039999999994</v>
      </c>
      <c r="F291" s="3"/>
    </row>
    <row r="292" spans="1:6" ht="16.5" customHeight="1" x14ac:dyDescent="0.25">
      <c r="A292" s="114"/>
      <c r="B292" s="117"/>
      <c r="C292" s="114"/>
      <c r="D292" s="9" t="s">
        <v>17</v>
      </c>
      <c r="E292" s="94">
        <v>1927360.82</v>
      </c>
      <c r="F292" s="3"/>
    </row>
    <row r="293" spans="1:6" ht="16.5" customHeight="1" x14ac:dyDescent="0.25">
      <c r="A293" s="112">
        <v>86</v>
      </c>
      <c r="B293" s="115" t="s">
        <v>437</v>
      </c>
      <c r="C293" s="112">
        <v>24</v>
      </c>
      <c r="D293" s="9" t="s">
        <v>403</v>
      </c>
      <c r="E293" s="94">
        <v>1851415.78</v>
      </c>
      <c r="F293" s="3"/>
    </row>
    <row r="294" spans="1:6" ht="16.5" customHeight="1" x14ac:dyDescent="0.25">
      <c r="A294" s="113"/>
      <c r="B294" s="116"/>
      <c r="C294" s="113"/>
      <c r="D294" s="9" t="s">
        <v>16</v>
      </c>
      <c r="E294" s="94">
        <v>75945.039999999994</v>
      </c>
      <c r="F294" s="3"/>
    </row>
    <row r="295" spans="1:6" ht="16.5" customHeight="1" x14ac:dyDescent="0.25">
      <c r="A295" s="114"/>
      <c r="B295" s="117"/>
      <c r="C295" s="114"/>
      <c r="D295" s="9" t="s">
        <v>17</v>
      </c>
      <c r="E295" s="94">
        <v>1927360.82</v>
      </c>
      <c r="F295" s="3"/>
    </row>
    <row r="296" spans="1:6" ht="16.5" customHeight="1" x14ac:dyDescent="0.25">
      <c r="A296" s="112">
        <v>87</v>
      </c>
      <c r="B296" s="115" t="s">
        <v>437</v>
      </c>
      <c r="C296" s="112">
        <v>25</v>
      </c>
      <c r="D296" s="9" t="s">
        <v>403</v>
      </c>
      <c r="E296" s="94">
        <v>3702831.57</v>
      </c>
      <c r="F296" s="3"/>
    </row>
    <row r="297" spans="1:6" ht="16.5" customHeight="1" x14ac:dyDescent="0.25">
      <c r="A297" s="113"/>
      <c r="B297" s="116"/>
      <c r="C297" s="113"/>
      <c r="D297" s="9" t="s">
        <v>16</v>
      </c>
      <c r="E297" s="94">
        <v>151890.07999999999</v>
      </c>
      <c r="F297" s="3"/>
    </row>
    <row r="298" spans="1:6" ht="16.5" customHeight="1" x14ac:dyDescent="0.25">
      <c r="A298" s="114"/>
      <c r="B298" s="117"/>
      <c r="C298" s="114"/>
      <c r="D298" s="9" t="s">
        <v>17</v>
      </c>
      <c r="E298" s="94">
        <v>3854721.65</v>
      </c>
      <c r="F298" s="3"/>
    </row>
    <row r="299" spans="1:6" ht="16.5" customHeight="1" x14ac:dyDescent="0.25">
      <c r="A299" s="112">
        <v>88</v>
      </c>
      <c r="B299" s="115" t="s">
        <v>437</v>
      </c>
      <c r="C299" s="112">
        <v>26</v>
      </c>
      <c r="D299" s="9" t="s">
        <v>403</v>
      </c>
      <c r="E299" s="91">
        <v>7405663.1399999997</v>
      </c>
      <c r="F299" s="3"/>
    </row>
    <row r="300" spans="1:6" ht="16.5" customHeight="1" x14ac:dyDescent="0.25">
      <c r="A300" s="113"/>
      <c r="B300" s="116"/>
      <c r="C300" s="113"/>
      <c r="D300" s="9" t="s">
        <v>16</v>
      </c>
      <c r="E300" s="91">
        <v>303780.15999999997</v>
      </c>
      <c r="F300" s="3"/>
    </row>
    <row r="301" spans="1:6" ht="16.5" customHeight="1" x14ac:dyDescent="0.25">
      <c r="A301" s="114"/>
      <c r="B301" s="117"/>
      <c r="C301" s="114"/>
      <c r="D301" s="9" t="s">
        <v>17</v>
      </c>
      <c r="E301" s="91">
        <v>7709443.2999999998</v>
      </c>
      <c r="F301" s="3"/>
    </row>
    <row r="302" spans="1:6" ht="16.5" customHeight="1" x14ac:dyDescent="0.25">
      <c r="A302" s="112">
        <v>89</v>
      </c>
      <c r="B302" s="115" t="s">
        <v>437</v>
      </c>
      <c r="C302" s="112">
        <v>28</v>
      </c>
      <c r="D302" s="9" t="s">
        <v>403</v>
      </c>
      <c r="E302" s="94">
        <v>1851415.78</v>
      </c>
      <c r="F302" s="3"/>
    </row>
    <row r="303" spans="1:6" ht="16.5" customHeight="1" x14ac:dyDescent="0.25">
      <c r="A303" s="113"/>
      <c r="B303" s="116"/>
      <c r="C303" s="113"/>
      <c r="D303" s="9" t="s">
        <v>16</v>
      </c>
      <c r="E303" s="94">
        <v>75945.039999999994</v>
      </c>
      <c r="F303" s="3"/>
    </row>
    <row r="304" spans="1:6" ht="16.5" customHeight="1" x14ac:dyDescent="0.25">
      <c r="A304" s="114"/>
      <c r="B304" s="117"/>
      <c r="C304" s="114"/>
      <c r="D304" s="9" t="s">
        <v>17</v>
      </c>
      <c r="E304" s="94">
        <v>1927360.82</v>
      </c>
      <c r="F304" s="3"/>
    </row>
    <row r="305" spans="1:6" ht="16.5" customHeight="1" x14ac:dyDescent="0.25">
      <c r="A305" s="112">
        <v>90</v>
      </c>
      <c r="B305" s="115" t="s">
        <v>437</v>
      </c>
      <c r="C305" s="112">
        <v>33</v>
      </c>
      <c r="D305" s="9" t="s">
        <v>403</v>
      </c>
      <c r="E305" s="91">
        <v>7405663.1399999997</v>
      </c>
      <c r="F305" s="3"/>
    </row>
    <row r="306" spans="1:6" ht="16.5" customHeight="1" x14ac:dyDescent="0.25">
      <c r="A306" s="113"/>
      <c r="B306" s="116"/>
      <c r="C306" s="113"/>
      <c r="D306" s="9" t="s">
        <v>16</v>
      </c>
      <c r="E306" s="91">
        <v>303780.15999999997</v>
      </c>
      <c r="F306" s="3"/>
    </row>
    <row r="307" spans="1:6" ht="16.5" customHeight="1" x14ac:dyDescent="0.25">
      <c r="A307" s="114"/>
      <c r="B307" s="117"/>
      <c r="C307" s="114"/>
      <c r="D307" s="9" t="s">
        <v>17</v>
      </c>
      <c r="E307" s="91">
        <v>7709443.2999999998</v>
      </c>
      <c r="F307" s="3"/>
    </row>
    <row r="308" spans="1:6" ht="16.5" customHeight="1" x14ac:dyDescent="0.25">
      <c r="A308" s="112">
        <v>91</v>
      </c>
      <c r="B308" s="115" t="s">
        <v>437</v>
      </c>
      <c r="C308" s="112">
        <v>34</v>
      </c>
      <c r="D308" s="9" t="s">
        <v>403</v>
      </c>
      <c r="E308" s="94">
        <v>1851415.78</v>
      </c>
      <c r="F308" s="3"/>
    </row>
    <row r="309" spans="1:6" ht="16.5" customHeight="1" x14ac:dyDescent="0.25">
      <c r="A309" s="113"/>
      <c r="B309" s="116"/>
      <c r="C309" s="113"/>
      <c r="D309" s="9" t="s">
        <v>16</v>
      </c>
      <c r="E309" s="94">
        <v>75945.039999999994</v>
      </c>
      <c r="F309" s="3"/>
    </row>
    <row r="310" spans="1:6" ht="16.5" customHeight="1" x14ac:dyDescent="0.25">
      <c r="A310" s="114"/>
      <c r="B310" s="117"/>
      <c r="C310" s="114"/>
      <c r="D310" s="9" t="s">
        <v>17</v>
      </c>
      <c r="E310" s="94">
        <v>1927360.82</v>
      </c>
      <c r="F310" s="3"/>
    </row>
    <row r="311" spans="1:6" ht="16.5" customHeight="1" x14ac:dyDescent="0.25">
      <c r="A311" s="7">
        <v>92</v>
      </c>
      <c r="B311" s="7" t="s">
        <v>437</v>
      </c>
      <c r="C311" s="7">
        <v>36</v>
      </c>
      <c r="D311" s="9" t="s">
        <v>403</v>
      </c>
      <c r="E311" s="94">
        <v>3702831.57</v>
      </c>
      <c r="F311" s="3"/>
    </row>
    <row r="312" spans="1:6" ht="16.5" customHeight="1" x14ac:dyDescent="0.25">
      <c r="A312" s="7">
        <v>1</v>
      </c>
      <c r="B312" s="7">
        <v>2</v>
      </c>
      <c r="C312" s="7">
        <v>3</v>
      </c>
      <c r="D312" s="7">
        <v>4</v>
      </c>
      <c r="E312" s="100">
        <v>5</v>
      </c>
      <c r="F312" s="3"/>
    </row>
    <row r="313" spans="1:6" ht="16.5" customHeight="1" x14ac:dyDescent="0.25">
      <c r="A313" s="113"/>
      <c r="B313" s="113"/>
      <c r="C313" s="113"/>
      <c r="D313" s="9" t="s">
        <v>16</v>
      </c>
      <c r="E313" s="94">
        <v>151890.07999999999</v>
      </c>
      <c r="F313" s="3"/>
    </row>
    <row r="314" spans="1:6" ht="16.5" customHeight="1" x14ac:dyDescent="0.25">
      <c r="A314" s="114"/>
      <c r="B314" s="114"/>
      <c r="C314" s="114"/>
      <c r="D314" s="9" t="s">
        <v>17</v>
      </c>
      <c r="E314" s="94">
        <v>3854721.65</v>
      </c>
      <c r="F314" s="3"/>
    </row>
    <row r="315" spans="1:6" ht="16.5" customHeight="1" x14ac:dyDescent="0.25">
      <c r="A315" s="112">
        <v>93</v>
      </c>
      <c r="B315" s="120" t="s">
        <v>438</v>
      </c>
      <c r="C315" s="112">
        <v>1</v>
      </c>
      <c r="D315" s="9" t="s">
        <v>408</v>
      </c>
      <c r="E315" s="91">
        <v>2377151.2400000002</v>
      </c>
      <c r="F315" s="3"/>
    </row>
    <row r="316" spans="1:6" ht="16.5" customHeight="1" x14ac:dyDescent="0.25">
      <c r="A316" s="113"/>
      <c r="B316" s="120"/>
      <c r="C316" s="113"/>
      <c r="D316" s="9" t="s">
        <v>16</v>
      </c>
      <c r="E316" s="91">
        <v>124000</v>
      </c>
      <c r="F316" s="3"/>
    </row>
    <row r="317" spans="1:6" ht="16.5" customHeight="1" x14ac:dyDescent="0.25">
      <c r="A317" s="114"/>
      <c r="B317" s="120"/>
      <c r="C317" s="114"/>
      <c r="D317" s="9" t="s">
        <v>17</v>
      </c>
      <c r="E317" s="91">
        <v>2501151.2400000002</v>
      </c>
      <c r="F317" s="3"/>
    </row>
    <row r="318" spans="1:6" ht="16.5" customHeight="1" x14ac:dyDescent="0.25">
      <c r="A318" s="112">
        <v>94</v>
      </c>
      <c r="B318" s="120" t="s">
        <v>438</v>
      </c>
      <c r="C318" s="112">
        <v>8</v>
      </c>
      <c r="D318" s="9" t="s">
        <v>408</v>
      </c>
      <c r="E318" s="91">
        <v>2377151.2400000002</v>
      </c>
      <c r="F318" s="3"/>
    </row>
    <row r="319" spans="1:6" ht="16.5" customHeight="1" x14ac:dyDescent="0.25">
      <c r="A319" s="113"/>
      <c r="B319" s="120"/>
      <c r="C319" s="113"/>
      <c r="D319" s="9" t="s">
        <v>16</v>
      </c>
      <c r="E319" s="91">
        <v>124000</v>
      </c>
      <c r="F319" s="3"/>
    </row>
    <row r="320" spans="1:6" ht="16.5" customHeight="1" x14ac:dyDescent="0.25">
      <c r="A320" s="114"/>
      <c r="B320" s="120"/>
      <c r="C320" s="114"/>
      <c r="D320" s="9" t="s">
        <v>17</v>
      </c>
      <c r="E320" s="91">
        <v>2501151.2400000002</v>
      </c>
      <c r="F320" s="3"/>
    </row>
    <row r="321" spans="1:6" ht="16.5" customHeight="1" x14ac:dyDescent="0.25">
      <c r="A321" s="112">
        <v>95</v>
      </c>
      <c r="B321" s="120" t="s">
        <v>438</v>
      </c>
      <c r="C321" s="112">
        <v>10</v>
      </c>
      <c r="D321" s="9" t="s">
        <v>408</v>
      </c>
      <c r="E321" s="91">
        <v>2377151.2400000002</v>
      </c>
      <c r="F321" s="3"/>
    </row>
    <row r="322" spans="1:6" ht="16.5" customHeight="1" x14ac:dyDescent="0.25">
      <c r="A322" s="113"/>
      <c r="B322" s="120"/>
      <c r="C322" s="113"/>
      <c r="D322" s="9" t="s">
        <v>16</v>
      </c>
      <c r="E322" s="91">
        <v>124000</v>
      </c>
      <c r="F322" s="3"/>
    </row>
    <row r="323" spans="1:6" ht="16.5" customHeight="1" x14ac:dyDescent="0.25">
      <c r="A323" s="114"/>
      <c r="B323" s="120"/>
      <c r="C323" s="114"/>
      <c r="D323" s="9" t="s">
        <v>17</v>
      </c>
      <c r="E323" s="91">
        <v>2501151.2400000002</v>
      </c>
      <c r="F323" s="3"/>
    </row>
    <row r="324" spans="1:6" ht="16.5" customHeight="1" x14ac:dyDescent="0.25">
      <c r="A324" s="119">
        <v>96</v>
      </c>
      <c r="B324" s="120" t="s">
        <v>36</v>
      </c>
      <c r="C324" s="119">
        <v>23</v>
      </c>
      <c r="D324" s="10" t="s">
        <v>20</v>
      </c>
      <c r="E324" s="94">
        <v>19917322.890000001</v>
      </c>
      <c r="F324" s="3"/>
    </row>
    <row r="325" spans="1:6" ht="16.5" customHeight="1" x14ac:dyDescent="0.25">
      <c r="A325" s="119"/>
      <c r="B325" s="120"/>
      <c r="C325" s="119"/>
      <c r="D325" s="10" t="s">
        <v>21</v>
      </c>
      <c r="E325" s="94">
        <v>3866136.66</v>
      </c>
      <c r="F325" s="3"/>
    </row>
    <row r="326" spans="1:6" ht="16.5" customHeight="1" x14ac:dyDescent="0.25">
      <c r="A326" s="119"/>
      <c r="B326" s="120"/>
      <c r="C326" s="119"/>
      <c r="D326" s="10" t="s">
        <v>22</v>
      </c>
      <c r="E326" s="94">
        <v>3823919.55</v>
      </c>
      <c r="F326" s="3"/>
    </row>
    <row r="327" spans="1:6" ht="16.5" customHeight="1" x14ac:dyDescent="0.25">
      <c r="A327" s="119"/>
      <c r="B327" s="120"/>
      <c r="C327" s="119"/>
      <c r="D327" s="10" t="s">
        <v>32</v>
      </c>
      <c r="E327" s="94">
        <v>1215410.51</v>
      </c>
      <c r="F327" s="3"/>
    </row>
    <row r="328" spans="1:6" ht="16.5" customHeight="1" x14ac:dyDescent="0.25">
      <c r="A328" s="119"/>
      <c r="B328" s="120"/>
      <c r="C328" s="119"/>
      <c r="D328" s="10" t="s">
        <v>23</v>
      </c>
      <c r="E328" s="94">
        <v>3832541.35</v>
      </c>
      <c r="F328" s="3"/>
    </row>
    <row r="329" spans="1:6" ht="16.5" customHeight="1" x14ac:dyDescent="0.25">
      <c r="A329" s="119"/>
      <c r="B329" s="120"/>
      <c r="C329" s="119"/>
      <c r="D329" s="10" t="s">
        <v>25</v>
      </c>
      <c r="E329" s="94">
        <v>1457558.06</v>
      </c>
      <c r="F329" s="3"/>
    </row>
    <row r="330" spans="1:6" ht="16.5" customHeight="1" x14ac:dyDescent="0.25">
      <c r="A330" s="119"/>
      <c r="B330" s="120"/>
      <c r="C330" s="119"/>
      <c r="D330" s="10" t="s">
        <v>17</v>
      </c>
      <c r="E330" s="94">
        <v>34112889.020000003</v>
      </c>
      <c r="F330" s="3"/>
    </row>
    <row r="331" spans="1:6" ht="16.5" customHeight="1" x14ac:dyDescent="0.25">
      <c r="A331" s="125">
        <v>97</v>
      </c>
      <c r="B331" s="129" t="s">
        <v>37</v>
      </c>
      <c r="C331" s="125">
        <v>4</v>
      </c>
      <c r="D331" s="10" t="s">
        <v>38</v>
      </c>
      <c r="E331" s="94">
        <v>1787495.94</v>
      </c>
      <c r="F331" s="3"/>
    </row>
    <row r="332" spans="1:6" ht="16.5" customHeight="1" x14ac:dyDescent="0.25">
      <c r="A332" s="125"/>
      <c r="B332" s="129"/>
      <c r="C332" s="125"/>
      <c r="D332" s="10" t="s">
        <v>25</v>
      </c>
      <c r="E332" s="94">
        <v>486639.82</v>
      </c>
      <c r="F332" s="3"/>
    </row>
    <row r="333" spans="1:6" ht="16.5" customHeight="1" x14ac:dyDescent="0.25">
      <c r="A333" s="125"/>
      <c r="B333" s="129"/>
      <c r="C333" s="125"/>
      <c r="D333" s="10" t="s">
        <v>17</v>
      </c>
      <c r="E333" s="94">
        <v>2274135.7599999998</v>
      </c>
      <c r="F333" s="3"/>
    </row>
    <row r="334" spans="1:6" ht="16.5" customHeight="1" x14ac:dyDescent="0.25">
      <c r="A334" s="119">
        <v>98</v>
      </c>
      <c r="B334" s="120" t="s">
        <v>37</v>
      </c>
      <c r="C334" s="119" t="s">
        <v>39</v>
      </c>
      <c r="D334" s="10" t="s">
        <v>32</v>
      </c>
      <c r="E334" s="94">
        <v>1215410.51</v>
      </c>
      <c r="F334" s="3"/>
    </row>
    <row r="335" spans="1:6" ht="16.5" customHeight="1" x14ac:dyDescent="0.25">
      <c r="A335" s="119"/>
      <c r="B335" s="120"/>
      <c r="C335" s="119"/>
      <c r="D335" s="10" t="s">
        <v>25</v>
      </c>
      <c r="E335" s="94">
        <v>224000</v>
      </c>
      <c r="F335" s="3"/>
    </row>
    <row r="336" spans="1:6" ht="16.5" customHeight="1" x14ac:dyDescent="0.25">
      <c r="A336" s="119"/>
      <c r="B336" s="120"/>
      <c r="C336" s="119"/>
      <c r="D336" s="10" t="s">
        <v>17</v>
      </c>
      <c r="E336" s="94">
        <v>1439410.51</v>
      </c>
      <c r="F336" s="3"/>
    </row>
    <row r="337" spans="1:6" ht="16.5" customHeight="1" x14ac:dyDescent="0.25">
      <c r="A337" s="125">
        <v>99</v>
      </c>
      <c r="B337" s="120" t="s">
        <v>439</v>
      </c>
      <c r="C337" s="119" t="s">
        <v>440</v>
      </c>
      <c r="D337" s="9" t="s">
        <v>403</v>
      </c>
      <c r="E337" s="94">
        <v>5554247.3499999996</v>
      </c>
      <c r="F337" s="3"/>
    </row>
    <row r="338" spans="1:6" ht="16.5" customHeight="1" x14ac:dyDescent="0.25">
      <c r="A338" s="125"/>
      <c r="B338" s="120"/>
      <c r="C338" s="119"/>
      <c r="D338" s="10" t="s">
        <v>25</v>
      </c>
      <c r="E338" s="94">
        <v>227835.12</v>
      </c>
      <c r="F338" s="3"/>
    </row>
    <row r="339" spans="1:6" ht="16.5" customHeight="1" x14ac:dyDescent="0.25">
      <c r="A339" s="125"/>
      <c r="B339" s="120"/>
      <c r="C339" s="119"/>
      <c r="D339" s="10" t="s">
        <v>17</v>
      </c>
      <c r="E339" s="94">
        <v>5782082.4699999997</v>
      </c>
      <c r="F339" s="3"/>
    </row>
    <row r="340" spans="1:6" ht="16.5" customHeight="1" x14ac:dyDescent="0.25">
      <c r="A340" s="7">
        <v>100</v>
      </c>
      <c r="B340" s="9" t="s">
        <v>441</v>
      </c>
      <c r="C340" s="7">
        <v>102</v>
      </c>
      <c r="D340" s="9" t="s">
        <v>403</v>
      </c>
      <c r="E340" s="91">
        <v>7405663.1399999997</v>
      </c>
      <c r="F340" s="3"/>
    </row>
    <row r="341" spans="1:6" ht="16.5" customHeight="1" x14ac:dyDescent="0.25">
      <c r="A341" s="7">
        <v>1</v>
      </c>
      <c r="B341" s="7">
        <v>2</v>
      </c>
      <c r="C341" s="7">
        <v>3</v>
      </c>
      <c r="D341" s="7">
        <v>4</v>
      </c>
      <c r="E341" s="100">
        <v>5</v>
      </c>
      <c r="F341" s="3"/>
    </row>
    <row r="342" spans="1:6" ht="16.5" customHeight="1" x14ac:dyDescent="0.25">
      <c r="A342" s="119"/>
      <c r="B342" s="119"/>
      <c r="C342" s="119"/>
      <c r="D342" s="9" t="s">
        <v>16</v>
      </c>
      <c r="E342" s="91">
        <v>303780.15999999997</v>
      </c>
      <c r="F342" s="3"/>
    </row>
    <row r="343" spans="1:6" ht="16.5" customHeight="1" x14ac:dyDescent="0.25">
      <c r="A343" s="119"/>
      <c r="B343" s="119"/>
      <c r="C343" s="119"/>
      <c r="D343" s="9" t="s">
        <v>17</v>
      </c>
      <c r="E343" s="91">
        <v>7709443.2999999998</v>
      </c>
      <c r="F343" s="3"/>
    </row>
    <row r="344" spans="1:6" ht="16.5" customHeight="1" x14ac:dyDescent="0.25">
      <c r="A344" s="125">
        <v>101</v>
      </c>
      <c r="B344" s="120" t="s">
        <v>441</v>
      </c>
      <c r="C344" s="119" t="s">
        <v>442</v>
      </c>
      <c r="D344" s="9" t="s">
        <v>403</v>
      </c>
      <c r="E344" s="94">
        <v>1851415.78</v>
      </c>
      <c r="F344" s="3"/>
    </row>
    <row r="345" spans="1:6" ht="16.5" customHeight="1" x14ac:dyDescent="0.25">
      <c r="A345" s="125"/>
      <c r="B345" s="120"/>
      <c r="C345" s="119"/>
      <c r="D345" s="9" t="s">
        <v>16</v>
      </c>
      <c r="E345" s="94">
        <v>75945.039999999994</v>
      </c>
      <c r="F345" s="3"/>
    </row>
    <row r="346" spans="1:6" ht="16.5" customHeight="1" x14ac:dyDescent="0.25">
      <c r="A346" s="125"/>
      <c r="B346" s="120"/>
      <c r="C346" s="119"/>
      <c r="D346" s="9" t="s">
        <v>17</v>
      </c>
      <c r="E346" s="94">
        <v>1927360.82</v>
      </c>
      <c r="F346" s="3"/>
    </row>
    <row r="347" spans="1:6" ht="16.5" customHeight="1" x14ac:dyDescent="0.25">
      <c r="A347" s="119">
        <v>102</v>
      </c>
      <c r="B347" s="120" t="s">
        <v>441</v>
      </c>
      <c r="C347" s="119" t="s">
        <v>443</v>
      </c>
      <c r="D347" s="9" t="s">
        <v>403</v>
      </c>
      <c r="E347" s="94">
        <v>1851415.78</v>
      </c>
      <c r="F347" s="3"/>
    </row>
    <row r="348" spans="1:6" ht="16.5" customHeight="1" x14ac:dyDescent="0.25">
      <c r="A348" s="119"/>
      <c r="B348" s="120"/>
      <c r="C348" s="119"/>
      <c r="D348" s="9" t="s">
        <v>16</v>
      </c>
      <c r="E348" s="94">
        <v>75945.039999999994</v>
      </c>
      <c r="F348" s="3"/>
    </row>
    <row r="349" spans="1:6" ht="16.5" customHeight="1" x14ac:dyDescent="0.25">
      <c r="A349" s="119"/>
      <c r="B349" s="120"/>
      <c r="C349" s="119"/>
      <c r="D349" s="9" t="s">
        <v>17</v>
      </c>
      <c r="E349" s="94">
        <v>1927360.82</v>
      </c>
      <c r="F349" s="3"/>
    </row>
    <row r="350" spans="1:6" ht="16.5" customHeight="1" x14ac:dyDescent="0.25">
      <c r="A350" s="125">
        <v>103</v>
      </c>
      <c r="B350" s="120" t="s">
        <v>441</v>
      </c>
      <c r="C350" s="119" t="s">
        <v>444</v>
      </c>
      <c r="D350" s="9" t="s">
        <v>403</v>
      </c>
      <c r="E350" s="94">
        <v>3702831.57</v>
      </c>
      <c r="F350" s="3"/>
    </row>
    <row r="351" spans="1:6" ht="16.5" customHeight="1" x14ac:dyDescent="0.25">
      <c r="A351" s="125"/>
      <c r="B351" s="120"/>
      <c r="C351" s="119"/>
      <c r="D351" s="9" t="s">
        <v>16</v>
      </c>
      <c r="E351" s="94">
        <v>151890.07999999999</v>
      </c>
      <c r="F351" s="3"/>
    </row>
    <row r="352" spans="1:6" ht="16.5" customHeight="1" x14ac:dyDescent="0.25">
      <c r="A352" s="125"/>
      <c r="B352" s="120"/>
      <c r="C352" s="119"/>
      <c r="D352" s="9" t="s">
        <v>17</v>
      </c>
      <c r="E352" s="94">
        <v>3854721.65</v>
      </c>
      <c r="F352" s="3"/>
    </row>
    <row r="353" spans="1:6" ht="16.5" customHeight="1" x14ac:dyDescent="0.25">
      <c r="A353" s="119">
        <v>104</v>
      </c>
      <c r="B353" s="120" t="s">
        <v>441</v>
      </c>
      <c r="C353" s="119" t="s">
        <v>445</v>
      </c>
      <c r="D353" s="9" t="s">
        <v>403</v>
      </c>
      <c r="E353" s="94">
        <v>1851415.78</v>
      </c>
      <c r="F353" s="3"/>
    </row>
    <row r="354" spans="1:6" ht="16.5" customHeight="1" x14ac:dyDescent="0.25">
      <c r="A354" s="119"/>
      <c r="B354" s="120"/>
      <c r="C354" s="119"/>
      <c r="D354" s="9" t="s">
        <v>16</v>
      </c>
      <c r="E354" s="94">
        <v>75945.039999999994</v>
      </c>
      <c r="F354" s="3"/>
    </row>
    <row r="355" spans="1:6" ht="16.5" customHeight="1" x14ac:dyDescent="0.25">
      <c r="A355" s="119"/>
      <c r="B355" s="120"/>
      <c r="C355" s="119"/>
      <c r="D355" s="9" t="s">
        <v>17</v>
      </c>
      <c r="E355" s="94">
        <v>1927360.82</v>
      </c>
      <c r="F355" s="3"/>
    </row>
    <row r="356" spans="1:6" ht="16.5" customHeight="1" x14ac:dyDescent="0.25">
      <c r="A356" s="125">
        <v>105</v>
      </c>
      <c r="B356" s="120" t="s">
        <v>441</v>
      </c>
      <c r="C356" s="119" t="s">
        <v>446</v>
      </c>
      <c r="D356" s="9" t="s">
        <v>403</v>
      </c>
      <c r="E356" s="94">
        <v>3702831.57</v>
      </c>
      <c r="F356" s="3"/>
    </row>
    <row r="357" spans="1:6" ht="16.5" customHeight="1" x14ac:dyDescent="0.25">
      <c r="A357" s="125"/>
      <c r="B357" s="120"/>
      <c r="C357" s="119"/>
      <c r="D357" s="9" t="s">
        <v>16</v>
      </c>
      <c r="E357" s="94">
        <v>151890.07999999999</v>
      </c>
      <c r="F357" s="3"/>
    </row>
    <row r="358" spans="1:6" ht="16.5" customHeight="1" x14ac:dyDescent="0.25">
      <c r="A358" s="125"/>
      <c r="B358" s="120"/>
      <c r="C358" s="119"/>
      <c r="D358" s="9" t="s">
        <v>17</v>
      </c>
      <c r="E358" s="94">
        <v>3854721.65</v>
      </c>
      <c r="F358" s="3"/>
    </row>
    <row r="359" spans="1:6" ht="16.5" customHeight="1" x14ac:dyDescent="0.25">
      <c r="A359" s="119">
        <v>106</v>
      </c>
      <c r="B359" s="120" t="s">
        <v>441</v>
      </c>
      <c r="C359" s="119">
        <v>160</v>
      </c>
      <c r="D359" s="9" t="s">
        <v>403</v>
      </c>
      <c r="E359" s="91">
        <v>7405663.1399999997</v>
      </c>
      <c r="F359" s="3"/>
    </row>
    <row r="360" spans="1:6" ht="16.5" customHeight="1" x14ac:dyDescent="0.25">
      <c r="A360" s="119"/>
      <c r="B360" s="120"/>
      <c r="C360" s="119"/>
      <c r="D360" s="9" t="s">
        <v>16</v>
      </c>
      <c r="E360" s="91">
        <v>303780.15999999997</v>
      </c>
      <c r="F360" s="3"/>
    </row>
    <row r="361" spans="1:6" ht="16.5" customHeight="1" x14ac:dyDescent="0.25">
      <c r="A361" s="119"/>
      <c r="B361" s="120"/>
      <c r="C361" s="119"/>
      <c r="D361" s="9" t="s">
        <v>17</v>
      </c>
      <c r="E361" s="91">
        <v>7709443.2999999998</v>
      </c>
      <c r="F361" s="3"/>
    </row>
    <row r="362" spans="1:6" ht="16.5" customHeight="1" x14ac:dyDescent="0.25">
      <c r="A362" s="125">
        <v>107</v>
      </c>
      <c r="B362" s="120" t="s">
        <v>441</v>
      </c>
      <c r="C362" s="119">
        <v>164</v>
      </c>
      <c r="D362" s="9" t="s">
        <v>403</v>
      </c>
      <c r="E362" s="91">
        <v>7405663.1399999997</v>
      </c>
      <c r="F362" s="3"/>
    </row>
    <row r="363" spans="1:6" ht="16.5" customHeight="1" x14ac:dyDescent="0.25">
      <c r="A363" s="125"/>
      <c r="B363" s="120"/>
      <c r="C363" s="119"/>
      <c r="D363" s="9" t="s">
        <v>16</v>
      </c>
      <c r="E363" s="91">
        <v>303780.15999999997</v>
      </c>
      <c r="F363" s="3"/>
    </row>
    <row r="364" spans="1:6" ht="16.5" customHeight="1" x14ac:dyDescent="0.25">
      <c r="A364" s="125"/>
      <c r="B364" s="120"/>
      <c r="C364" s="119"/>
      <c r="D364" s="9" t="s">
        <v>17</v>
      </c>
      <c r="E364" s="91">
        <v>7709443.2999999998</v>
      </c>
      <c r="F364" s="3"/>
    </row>
    <row r="365" spans="1:6" ht="16.5" customHeight="1" x14ac:dyDescent="0.25">
      <c r="A365" s="119">
        <v>108</v>
      </c>
      <c r="B365" s="120" t="s">
        <v>441</v>
      </c>
      <c r="C365" s="119">
        <v>166</v>
      </c>
      <c r="D365" s="9" t="s">
        <v>403</v>
      </c>
      <c r="E365" s="94">
        <v>3702831.57</v>
      </c>
      <c r="F365" s="3"/>
    </row>
    <row r="366" spans="1:6" ht="16.5" customHeight="1" x14ac:dyDescent="0.25">
      <c r="A366" s="119"/>
      <c r="B366" s="120"/>
      <c r="C366" s="119"/>
      <c r="D366" s="9" t="s">
        <v>16</v>
      </c>
      <c r="E366" s="94">
        <v>151890.07999999999</v>
      </c>
      <c r="F366" s="3"/>
    </row>
    <row r="367" spans="1:6" ht="16.5" customHeight="1" x14ac:dyDescent="0.25">
      <c r="A367" s="119"/>
      <c r="B367" s="120"/>
      <c r="C367" s="119"/>
      <c r="D367" s="9" t="s">
        <v>17</v>
      </c>
      <c r="E367" s="94">
        <v>3854721.65</v>
      </c>
      <c r="F367" s="3"/>
    </row>
    <row r="368" spans="1:6" ht="16.5" customHeight="1" x14ac:dyDescent="0.25">
      <c r="A368" s="125">
        <v>109</v>
      </c>
      <c r="B368" s="120" t="s">
        <v>441</v>
      </c>
      <c r="C368" s="119">
        <v>168</v>
      </c>
      <c r="D368" s="9" t="s">
        <v>403</v>
      </c>
      <c r="E368" s="91">
        <v>7405663.1399999997</v>
      </c>
      <c r="F368" s="3"/>
    </row>
    <row r="369" spans="1:6" ht="16.5" customHeight="1" x14ac:dyDescent="0.25">
      <c r="A369" s="125"/>
      <c r="B369" s="120"/>
      <c r="C369" s="119"/>
      <c r="D369" s="9" t="s">
        <v>16</v>
      </c>
      <c r="E369" s="91">
        <v>303780.15999999997</v>
      </c>
      <c r="F369" s="3"/>
    </row>
    <row r="370" spans="1:6" ht="16.5" customHeight="1" x14ac:dyDescent="0.25">
      <c r="A370" s="7">
        <v>1</v>
      </c>
      <c r="B370" s="7">
        <v>2</v>
      </c>
      <c r="C370" s="7">
        <v>3</v>
      </c>
      <c r="D370" s="7">
        <v>4</v>
      </c>
      <c r="E370" s="100">
        <v>5</v>
      </c>
      <c r="F370" s="3"/>
    </row>
    <row r="371" spans="1:6" ht="16.5" customHeight="1" x14ac:dyDescent="0.25">
      <c r="A371" s="105"/>
      <c r="B371" s="98"/>
      <c r="C371" s="98"/>
      <c r="D371" s="9" t="s">
        <v>17</v>
      </c>
      <c r="E371" s="91">
        <v>7709443.2999999998</v>
      </c>
      <c r="F371" s="3"/>
    </row>
    <row r="372" spans="1:6" ht="16.5" customHeight="1" x14ac:dyDescent="0.25">
      <c r="A372" s="119">
        <v>110</v>
      </c>
      <c r="B372" s="120" t="s">
        <v>441</v>
      </c>
      <c r="C372" s="119" t="s">
        <v>447</v>
      </c>
      <c r="D372" s="9" t="s">
        <v>403</v>
      </c>
      <c r="E372" s="94">
        <v>5554247.3499999996</v>
      </c>
      <c r="F372" s="3"/>
    </row>
    <row r="373" spans="1:6" ht="16.5" customHeight="1" x14ac:dyDescent="0.25">
      <c r="A373" s="119"/>
      <c r="B373" s="120"/>
      <c r="C373" s="119"/>
      <c r="D373" s="9" t="s">
        <v>16</v>
      </c>
      <c r="E373" s="94">
        <v>227835.12</v>
      </c>
      <c r="F373" s="3"/>
    </row>
    <row r="374" spans="1:6" ht="16.5" customHeight="1" x14ac:dyDescent="0.25">
      <c r="A374" s="119"/>
      <c r="B374" s="120"/>
      <c r="C374" s="119"/>
      <c r="D374" s="9" t="s">
        <v>17</v>
      </c>
      <c r="E374" s="94">
        <v>5782082.4699999997</v>
      </c>
      <c r="F374" s="3"/>
    </row>
    <row r="375" spans="1:6" ht="16.5" customHeight="1" x14ac:dyDescent="0.25">
      <c r="A375" s="125">
        <v>111</v>
      </c>
      <c r="B375" s="120" t="s">
        <v>441</v>
      </c>
      <c r="C375" s="119" t="s">
        <v>448</v>
      </c>
      <c r="D375" s="9" t="s">
        <v>403</v>
      </c>
      <c r="E375" s="94">
        <v>3702831.57</v>
      </c>
      <c r="F375" s="3"/>
    </row>
    <row r="376" spans="1:6" ht="16.5" customHeight="1" x14ac:dyDescent="0.25">
      <c r="A376" s="125"/>
      <c r="B376" s="120"/>
      <c r="C376" s="119"/>
      <c r="D376" s="9" t="s">
        <v>16</v>
      </c>
      <c r="E376" s="94">
        <v>151890.07999999999</v>
      </c>
      <c r="F376" s="3"/>
    </row>
    <row r="377" spans="1:6" ht="16.5" customHeight="1" x14ac:dyDescent="0.25">
      <c r="A377" s="125"/>
      <c r="B377" s="120"/>
      <c r="C377" s="119"/>
      <c r="D377" s="9" t="s">
        <v>17</v>
      </c>
      <c r="E377" s="94">
        <v>3854721.65</v>
      </c>
      <c r="F377" s="3"/>
    </row>
    <row r="378" spans="1:6" ht="16.5" customHeight="1" x14ac:dyDescent="0.25">
      <c r="A378" s="119">
        <v>112</v>
      </c>
      <c r="B378" s="120" t="s">
        <v>441</v>
      </c>
      <c r="C378" s="119">
        <v>210</v>
      </c>
      <c r="D378" s="9" t="s">
        <v>403</v>
      </c>
      <c r="E378" s="94">
        <v>1851415.78</v>
      </c>
      <c r="F378" s="3"/>
    </row>
    <row r="379" spans="1:6" ht="16.5" customHeight="1" x14ac:dyDescent="0.25">
      <c r="A379" s="119"/>
      <c r="B379" s="120"/>
      <c r="C379" s="119"/>
      <c r="D379" s="9" t="s">
        <v>16</v>
      </c>
      <c r="E379" s="94">
        <v>75945.039999999994</v>
      </c>
      <c r="F379" s="3"/>
    </row>
    <row r="380" spans="1:6" ht="16.5" customHeight="1" x14ac:dyDescent="0.25">
      <c r="A380" s="119"/>
      <c r="B380" s="120"/>
      <c r="C380" s="119"/>
      <c r="D380" s="9" t="s">
        <v>17</v>
      </c>
      <c r="E380" s="94">
        <v>1927360.82</v>
      </c>
      <c r="F380" s="3"/>
    </row>
    <row r="381" spans="1:6" ht="16.5" customHeight="1" x14ac:dyDescent="0.25">
      <c r="A381" s="125">
        <v>113</v>
      </c>
      <c r="B381" s="120" t="s">
        <v>441</v>
      </c>
      <c r="C381" s="119">
        <v>212</v>
      </c>
      <c r="D381" s="9" t="s">
        <v>403</v>
      </c>
      <c r="E381" s="94">
        <v>1851415.78</v>
      </c>
      <c r="F381" s="3"/>
    </row>
    <row r="382" spans="1:6" ht="16.5" customHeight="1" x14ac:dyDescent="0.25">
      <c r="A382" s="125"/>
      <c r="B382" s="120"/>
      <c r="C382" s="119"/>
      <c r="D382" s="9" t="s">
        <v>16</v>
      </c>
      <c r="E382" s="94">
        <v>75945.039999999994</v>
      </c>
      <c r="F382" s="3"/>
    </row>
    <row r="383" spans="1:6" ht="16.5" customHeight="1" x14ac:dyDescent="0.25">
      <c r="A383" s="125"/>
      <c r="B383" s="120"/>
      <c r="C383" s="119"/>
      <c r="D383" s="9" t="s">
        <v>17</v>
      </c>
      <c r="E383" s="94">
        <v>1927360.82</v>
      </c>
      <c r="F383" s="3"/>
    </row>
    <row r="384" spans="1:6" ht="16.5" customHeight="1" x14ac:dyDescent="0.25">
      <c r="A384" s="119">
        <v>114</v>
      </c>
      <c r="B384" s="120" t="s">
        <v>449</v>
      </c>
      <c r="C384" s="119">
        <v>2</v>
      </c>
      <c r="D384" s="9" t="s">
        <v>403</v>
      </c>
      <c r="E384" s="94">
        <v>3702831.57</v>
      </c>
      <c r="F384" s="3"/>
    </row>
    <row r="385" spans="1:6" ht="16.5" customHeight="1" x14ac:dyDescent="0.25">
      <c r="A385" s="119"/>
      <c r="B385" s="120"/>
      <c r="C385" s="119"/>
      <c r="D385" s="9" t="s">
        <v>16</v>
      </c>
      <c r="E385" s="94">
        <v>151890.07999999999</v>
      </c>
      <c r="F385" s="3"/>
    </row>
    <row r="386" spans="1:6" ht="16.5" customHeight="1" x14ac:dyDescent="0.25">
      <c r="A386" s="119"/>
      <c r="B386" s="120"/>
      <c r="C386" s="119"/>
      <c r="D386" s="9" t="s">
        <v>17</v>
      </c>
      <c r="E386" s="94">
        <v>3854721.65</v>
      </c>
      <c r="F386" s="3"/>
    </row>
    <row r="387" spans="1:6" ht="16.5" customHeight="1" x14ac:dyDescent="0.25">
      <c r="A387" s="125">
        <v>115</v>
      </c>
      <c r="B387" s="120" t="s">
        <v>40</v>
      </c>
      <c r="C387" s="119" t="s">
        <v>41</v>
      </c>
      <c r="D387" s="10" t="s">
        <v>19</v>
      </c>
      <c r="E387" s="94">
        <v>3044590.83</v>
      </c>
      <c r="F387" s="3"/>
    </row>
    <row r="388" spans="1:6" ht="16.5" customHeight="1" x14ac:dyDescent="0.25">
      <c r="A388" s="125"/>
      <c r="B388" s="120"/>
      <c r="C388" s="119"/>
      <c r="D388" s="10" t="s">
        <v>25</v>
      </c>
      <c r="E388" s="94">
        <v>805361.2</v>
      </c>
      <c r="F388" s="3"/>
    </row>
    <row r="389" spans="1:6" ht="16.5" customHeight="1" x14ac:dyDescent="0.25">
      <c r="A389" s="125"/>
      <c r="B389" s="120"/>
      <c r="C389" s="119"/>
      <c r="D389" s="10" t="s">
        <v>17</v>
      </c>
      <c r="E389" s="94">
        <v>3849952.03</v>
      </c>
      <c r="F389" s="3"/>
    </row>
    <row r="390" spans="1:6" ht="16.5" customHeight="1" x14ac:dyDescent="0.25">
      <c r="A390" s="119">
        <v>116</v>
      </c>
      <c r="B390" s="120" t="s">
        <v>42</v>
      </c>
      <c r="C390" s="119">
        <v>3</v>
      </c>
      <c r="D390" s="10" t="s">
        <v>15</v>
      </c>
      <c r="E390" s="94">
        <v>11199405.039999999</v>
      </c>
      <c r="F390" s="3"/>
    </row>
    <row r="391" spans="1:6" ht="16.5" customHeight="1" x14ac:dyDescent="0.25">
      <c r="A391" s="119"/>
      <c r="B391" s="120"/>
      <c r="C391" s="119"/>
      <c r="D391" s="10" t="s">
        <v>25</v>
      </c>
      <c r="E391" s="94">
        <v>559881.46</v>
      </c>
      <c r="F391" s="3"/>
    </row>
    <row r="392" spans="1:6" ht="16.5" customHeight="1" x14ac:dyDescent="0.25">
      <c r="A392" s="119"/>
      <c r="B392" s="120"/>
      <c r="C392" s="119"/>
      <c r="D392" s="10" t="s">
        <v>17</v>
      </c>
      <c r="E392" s="94">
        <v>11759286.5</v>
      </c>
      <c r="F392" s="3"/>
    </row>
    <row r="393" spans="1:6" ht="16.5" customHeight="1" x14ac:dyDescent="0.25">
      <c r="A393" s="125">
        <v>117</v>
      </c>
      <c r="B393" s="120" t="s">
        <v>450</v>
      </c>
      <c r="C393" s="119">
        <v>1</v>
      </c>
      <c r="D393" s="9" t="s">
        <v>403</v>
      </c>
      <c r="E393" s="94">
        <v>3702831.57</v>
      </c>
      <c r="F393" s="3"/>
    </row>
    <row r="394" spans="1:6" ht="16.5" customHeight="1" x14ac:dyDescent="0.25">
      <c r="A394" s="125"/>
      <c r="B394" s="120"/>
      <c r="C394" s="119"/>
      <c r="D394" s="9" t="s">
        <v>16</v>
      </c>
      <c r="E394" s="94">
        <v>151890.07999999999</v>
      </c>
      <c r="F394" s="3"/>
    </row>
    <row r="395" spans="1:6" ht="16.5" customHeight="1" x14ac:dyDescent="0.25">
      <c r="A395" s="125"/>
      <c r="B395" s="120"/>
      <c r="C395" s="119"/>
      <c r="D395" s="9" t="s">
        <v>17</v>
      </c>
      <c r="E395" s="94">
        <v>3854721.65</v>
      </c>
      <c r="F395" s="3"/>
    </row>
    <row r="396" spans="1:6" ht="16.5" customHeight="1" x14ac:dyDescent="0.25">
      <c r="A396" s="119">
        <v>118</v>
      </c>
      <c r="B396" s="120" t="s">
        <v>450</v>
      </c>
      <c r="C396" s="119">
        <v>9</v>
      </c>
      <c r="D396" s="9" t="s">
        <v>403</v>
      </c>
      <c r="E396" s="94">
        <v>11108494.710000001</v>
      </c>
      <c r="F396" s="3"/>
    </row>
    <row r="397" spans="1:6" ht="16.5" customHeight="1" x14ac:dyDescent="0.25">
      <c r="A397" s="119"/>
      <c r="B397" s="120"/>
      <c r="C397" s="119"/>
      <c r="D397" s="9" t="s">
        <v>16</v>
      </c>
      <c r="E397" s="94">
        <v>455670.24</v>
      </c>
      <c r="F397" s="3"/>
    </row>
    <row r="398" spans="1:6" ht="16.5" customHeight="1" x14ac:dyDescent="0.25">
      <c r="A398" s="119"/>
      <c r="B398" s="120"/>
      <c r="C398" s="119"/>
      <c r="D398" s="9" t="s">
        <v>17</v>
      </c>
      <c r="E398" s="94">
        <v>11564164.949999999</v>
      </c>
      <c r="F398" s="3"/>
    </row>
    <row r="399" spans="1:6" ht="16.5" customHeight="1" x14ac:dyDescent="0.25">
      <c r="A399" s="7">
        <v>1</v>
      </c>
      <c r="B399" s="7">
        <v>2</v>
      </c>
      <c r="C399" s="7">
        <v>3</v>
      </c>
      <c r="D399" s="7">
        <v>4</v>
      </c>
      <c r="E399" s="100">
        <v>5</v>
      </c>
      <c r="F399" s="3"/>
    </row>
    <row r="400" spans="1:6" ht="16.5" customHeight="1" x14ac:dyDescent="0.25">
      <c r="A400" s="125">
        <v>119</v>
      </c>
      <c r="B400" s="120" t="s">
        <v>43</v>
      </c>
      <c r="C400" s="119">
        <v>17</v>
      </c>
      <c r="D400" s="10" t="s">
        <v>32</v>
      </c>
      <c r="E400" s="94">
        <v>1215410.51</v>
      </c>
      <c r="F400" s="3"/>
    </row>
    <row r="401" spans="1:6" ht="16.5" customHeight="1" x14ac:dyDescent="0.25">
      <c r="A401" s="125"/>
      <c r="B401" s="120"/>
      <c r="C401" s="119"/>
      <c r="D401" s="10" t="s">
        <v>25</v>
      </c>
      <c r="E401" s="94">
        <v>224000</v>
      </c>
      <c r="F401" s="3"/>
    </row>
    <row r="402" spans="1:6" ht="16.5" customHeight="1" x14ac:dyDescent="0.25">
      <c r="A402" s="125"/>
      <c r="B402" s="120"/>
      <c r="C402" s="119"/>
      <c r="D402" s="10" t="s">
        <v>17</v>
      </c>
      <c r="E402" s="94">
        <v>1439410.51</v>
      </c>
      <c r="F402" s="3"/>
    </row>
    <row r="403" spans="1:6" ht="16.5" customHeight="1" x14ac:dyDescent="0.25">
      <c r="A403" s="119">
        <v>120</v>
      </c>
      <c r="B403" s="120" t="s">
        <v>44</v>
      </c>
      <c r="C403" s="119">
        <v>29</v>
      </c>
      <c r="D403" s="10" t="s">
        <v>19</v>
      </c>
      <c r="E403" s="94">
        <v>1473663.28</v>
      </c>
      <c r="F403" s="3"/>
    </row>
    <row r="404" spans="1:6" ht="16.5" customHeight="1" x14ac:dyDescent="0.25">
      <c r="A404" s="119"/>
      <c r="B404" s="120"/>
      <c r="C404" s="119"/>
      <c r="D404" s="10" t="s">
        <v>20</v>
      </c>
      <c r="E404" s="94">
        <v>2084052.81</v>
      </c>
      <c r="F404" s="3"/>
    </row>
    <row r="405" spans="1:6" ht="16.5" customHeight="1" x14ac:dyDescent="0.25">
      <c r="A405" s="119"/>
      <c r="B405" s="120"/>
      <c r="C405" s="119"/>
      <c r="D405" s="10" t="s">
        <v>21</v>
      </c>
      <c r="E405" s="94">
        <v>1426147.35</v>
      </c>
      <c r="F405" s="3"/>
    </row>
    <row r="406" spans="1:6" ht="16.5" customHeight="1" x14ac:dyDescent="0.25">
      <c r="A406" s="119"/>
      <c r="B406" s="120"/>
      <c r="C406" s="119"/>
      <c r="D406" s="10" t="s">
        <v>22</v>
      </c>
      <c r="E406" s="94">
        <v>1410603.64</v>
      </c>
      <c r="F406" s="3"/>
    </row>
    <row r="407" spans="1:6" ht="16.5" customHeight="1" x14ac:dyDescent="0.25">
      <c r="A407" s="119"/>
      <c r="B407" s="120"/>
      <c r="C407" s="119"/>
      <c r="D407" s="10" t="s">
        <v>23</v>
      </c>
      <c r="E407" s="94">
        <v>2570092.67</v>
      </c>
      <c r="F407" s="3"/>
    </row>
    <row r="408" spans="1:6" ht="16.5" customHeight="1" x14ac:dyDescent="0.25">
      <c r="A408" s="119"/>
      <c r="B408" s="120"/>
      <c r="C408" s="119"/>
      <c r="D408" s="10" t="s">
        <v>25</v>
      </c>
      <c r="E408" s="94">
        <v>557819.36</v>
      </c>
      <c r="F408" s="3"/>
    </row>
    <row r="409" spans="1:6" ht="16.5" customHeight="1" x14ac:dyDescent="0.25">
      <c r="A409" s="119"/>
      <c r="B409" s="120"/>
      <c r="C409" s="119"/>
      <c r="D409" s="10" t="s">
        <v>17</v>
      </c>
      <c r="E409" s="94">
        <v>9522379.1099999994</v>
      </c>
      <c r="F409" s="3"/>
    </row>
    <row r="410" spans="1:6" ht="16.5" customHeight="1" x14ac:dyDescent="0.25">
      <c r="A410" s="119">
        <v>121</v>
      </c>
      <c r="B410" s="120" t="s">
        <v>451</v>
      </c>
      <c r="C410" s="119">
        <v>1</v>
      </c>
      <c r="D410" s="9" t="s">
        <v>408</v>
      </c>
      <c r="E410" s="91">
        <v>4754302.4800000004</v>
      </c>
      <c r="F410" s="3"/>
    </row>
    <row r="411" spans="1:6" ht="16.5" customHeight="1" x14ac:dyDescent="0.25">
      <c r="A411" s="119"/>
      <c r="B411" s="120"/>
      <c r="C411" s="119"/>
      <c r="D411" s="9" t="s">
        <v>16</v>
      </c>
      <c r="E411" s="91">
        <v>248000</v>
      </c>
      <c r="F411" s="3"/>
    </row>
    <row r="412" spans="1:6" ht="16.5" customHeight="1" x14ac:dyDescent="0.25">
      <c r="A412" s="119"/>
      <c r="B412" s="120"/>
      <c r="C412" s="119"/>
      <c r="D412" s="9" t="s">
        <v>17</v>
      </c>
      <c r="E412" s="91">
        <v>5002302.4800000004</v>
      </c>
      <c r="F412" s="3"/>
    </row>
    <row r="413" spans="1:6" ht="16.5" customHeight="1" x14ac:dyDescent="0.25">
      <c r="A413" s="119">
        <v>122</v>
      </c>
      <c r="B413" s="120" t="s">
        <v>451</v>
      </c>
      <c r="C413" s="119">
        <v>3</v>
      </c>
      <c r="D413" s="9" t="s">
        <v>408</v>
      </c>
      <c r="E413" s="91">
        <v>4754302.4800000004</v>
      </c>
      <c r="F413" s="3"/>
    </row>
    <row r="414" spans="1:6" ht="16.5" customHeight="1" x14ac:dyDescent="0.25">
      <c r="A414" s="119"/>
      <c r="B414" s="120"/>
      <c r="C414" s="119"/>
      <c r="D414" s="9" t="s">
        <v>16</v>
      </c>
      <c r="E414" s="91">
        <v>248000</v>
      </c>
      <c r="F414" s="3"/>
    </row>
    <row r="415" spans="1:6" ht="16.5" customHeight="1" x14ac:dyDescent="0.25">
      <c r="A415" s="119"/>
      <c r="B415" s="120"/>
      <c r="C415" s="119"/>
      <c r="D415" s="9" t="s">
        <v>17</v>
      </c>
      <c r="E415" s="91">
        <v>5002302.4800000004</v>
      </c>
      <c r="F415" s="3"/>
    </row>
    <row r="416" spans="1:6" ht="16.5" customHeight="1" x14ac:dyDescent="0.25">
      <c r="A416" s="119">
        <v>123</v>
      </c>
      <c r="B416" s="120" t="s">
        <v>451</v>
      </c>
      <c r="C416" s="119">
        <v>21</v>
      </c>
      <c r="D416" s="9" t="s">
        <v>408</v>
      </c>
      <c r="E416" s="91">
        <v>2377151.2400000002</v>
      </c>
      <c r="F416" s="3"/>
    </row>
    <row r="417" spans="1:6" ht="16.5" customHeight="1" x14ac:dyDescent="0.25">
      <c r="A417" s="119"/>
      <c r="B417" s="120"/>
      <c r="C417" s="119"/>
      <c r="D417" s="9" t="s">
        <v>16</v>
      </c>
      <c r="E417" s="91">
        <v>124000</v>
      </c>
      <c r="F417" s="3"/>
    </row>
    <row r="418" spans="1:6" ht="16.5" customHeight="1" x14ac:dyDescent="0.25">
      <c r="A418" s="119"/>
      <c r="B418" s="120"/>
      <c r="C418" s="119"/>
      <c r="D418" s="9" t="s">
        <v>17</v>
      </c>
      <c r="E418" s="91">
        <v>2501151.2400000002</v>
      </c>
      <c r="F418" s="3"/>
    </row>
    <row r="419" spans="1:6" ht="16.5" customHeight="1" x14ac:dyDescent="0.25">
      <c r="A419" s="119">
        <v>124</v>
      </c>
      <c r="B419" s="115" t="s">
        <v>452</v>
      </c>
      <c r="C419" s="112">
        <v>14</v>
      </c>
      <c r="D419" s="9" t="s">
        <v>403</v>
      </c>
      <c r="E419" s="94">
        <v>3702831.57</v>
      </c>
      <c r="F419" s="3"/>
    </row>
    <row r="420" spans="1:6" ht="16.5" customHeight="1" x14ac:dyDescent="0.25">
      <c r="A420" s="119"/>
      <c r="B420" s="116"/>
      <c r="C420" s="113"/>
      <c r="D420" s="9" t="s">
        <v>16</v>
      </c>
      <c r="E420" s="94">
        <v>151890.07999999999</v>
      </c>
      <c r="F420" s="3"/>
    </row>
    <row r="421" spans="1:6" ht="16.5" customHeight="1" x14ac:dyDescent="0.25">
      <c r="A421" s="119"/>
      <c r="B421" s="117"/>
      <c r="C421" s="114"/>
      <c r="D421" s="9" t="s">
        <v>17</v>
      </c>
      <c r="E421" s="94">
        <v>3854721.65</v>
      </c>
      <c r="F421" s="3"/>
    </row>
    <row r="422" spans="1:6" ht="16.5" customHeight="1" x14ac:dyDescent="0.25">
      <c r="A422" s="119">
        <v>125</v>
      </c>
      <c r="B422" s="115" t="s">
        <v>452</v>
      </c>
      <c r="C422" s="112">
        <v>15</v>
      </c>
      <c r="D422" s="9" t="s">
        <v>403</v>
      </c>
      <c r="E422" s="94">
        <v>3702831.57</v>
      </c>
      <c r="F422" s="3"/>
    </row>
    <row r="423" spans="1:6" ht="16.5" customHeight="1" x14ac:dyDescent="0.25">
      <c r="A423" s="119"/>
      <c r="B423" s="116"/>
      <c r="C423" s="113"/>
      <c r="D423" s="9" t="s">
        <v>16</v>
      </c>
      <c r="E423" s="94">
        <v>151890.07999999999</v>
      </c>
      <c r="F423" s="3"/>
    </row>
    <row r="424" spans="1:6" ht="16.5" customHeight="1" x14ac:dyDescent="0.25">
      <c r="A424" s="119"/>
      <c r="B424" s="117"/>
      <c r="C424" s="114"/>
      <c r="D424" s="9" t="s">
        <v>17</v>
      </c>
      <c r="E424" s="94">
        <v>3854721.65</v>
      </c>
      <c r="F424" s="3"/>
    </row>
    <row r="425" spans="1:6" ht="16.5" customHeight="1" x14ac:dyDescent="0.25">
      <c r="A425" s="119">
        <v>126</v>
      </c>
      <c r="B425" s="115" t="s">
        <v>452</v>
      </c>
      <c r="C425" s="112">
        <v>16</v>
      </c>
      <c r="D425" s="9" t="s">
        <v>403</v>
      </c>
      <c r="E425" s="94">
        <v>3702831.57</v>
      </c>
      <c r="F425" s="3"/>
    </row>
    <row r="426" spans="1:6" ht="16.5" customHeight="1" x14ac:dyDescent="0.25">
      <c r="A426" s="119"/>
      <c r="B426" s="116"/>
      <c r="C426" s="113"/>
      <c r="D426" s="9" t="s">
        <v>16</v>
      </c>
      <c r="E426" s="94">
        <v>151890.07999999999</v>
      </c>
      <c r="F426" s="3"/>
    </row>
    <row r="427" spans="1:6" ht="16.5" customHeight="1" x14ac:dyDescent="0.25">
      <c r="A427" s="119"/>
      <c r="B427" s="117"/>
      <c r="C427" s="114"/>
      <c r="D427" s="9" t="s">
        <v>17</v>
      </c>
      <c r="E427" s="94">
        <v>3854721.65</v>
      </c>
      <c r="F427" s="3"/>
    </row>
    <row r="428" spans="1:6" ht="16.5" customHeight="1" x14ac:dyDescent="0.25">
      <c r="A428" s="7">
        <v>1</v>
      </c>
      <c r="B428" s="7">
        <v>2</v>
      </c>
      <c r="C428" s="7">
        <v>3</v>
      </c>
      <c r="D428" s="7">
        <v>4</v>
      </c>
      <c r="E428" s="100">
        <v>5</v>
      </c>
      <c r="F428" s="3"/>
    </row>
    <row r="429" spans="1:6" ht="16.5" customHeight="1" x14ac:dyDescent="0.25">
      <c r="A429" s="119">
        <v>127</v>
      </c>
      <c r="B429" s="120" t="s">
        <v>45</v>
      </c>
      <c r="C429" s="119">
        <v>9</v>
      </c>
      <c r="D429" s="10" t="s">
        <v>15</v>
      </c>
      <c r="E429" s="94">
        <v>8644232.1899999995</v>
      </c>
      <c r="F429" s="3"/>
    </row>
    <row r="430" spans="1:6" ht="16.5" customHeight="1" x14ac:dyDescent="0.25">
      <c r="A430" s="119"/>
      <c r="B430" s="120"/>
      <c r="C430" s="119"/>
      <c r="D430" s="10" t="s">
        <v>25</v>
      </c>
      <c r="E430" s="94">
        <v>506206.99</v>
      </c>
      <c r="F430" s="3"/>
    </row>
    <row r="431" spans="1:6" ht="16.5" customHeight="1" x14ac:dyDescent="0.25">
      <c r="A431" s="119"/>
      <c r="B431" s="120"/>
      <c r="C431" s="119"/>
      <c r="D431" s="10" t="s">
        <v>17</v>
      </c>
      <c r="E431" s="94">
        <v>9150439.1799999997</v>
      </c>
      <c r="F431" s="3"/>
    </row>
    <row r="432" spans="1:6" ht="16.5" customHeight="1" x14ac:dyDescent="0.25">
      <c r="A432" s="112">
        <v>128</v>
      </c>
      <c r="B432" s="115" t="s">
        <v>45</v>
      </c>
      <c r="C432" s="112">
        <v>22</v>
      </c>
      <c r="D432" s="10" t="s">
        <v>19</v>
      </c>
      <c r="E432" s="94">
        <v>581959.39</v>
      </c>
      <c r="F432" s="3"/>
    </row>
    <row r="433" spans="1:6" ht="16.5" customHeight="1" x14ac:dyDescent="0.25">
      <c r="A433" s="113"/>
      <c r="B433" s="116"/>
      <c r="C433" s="113"/>
      <c r="D433" s="10" t="s">
        <v>20</v>
      </c>
      <c r="E433" s="94">
        <v>2770315.54</v>
      </c>
      <c r="F433" s="3"/>
    </row>
    <row r="434" spans="1:6" ht="16.5" customHeight="1" x14ac:dyDescent="0.25">
      <c r="A434" s="113"/>
      <c r="B434" s="116"/>
      <c r="C434" s="113"/>
      <c r="D434" s="10" t="s">
        <v>21</v>
      </c>
      <c r="E434" s="94">
        <v>565282.06000000006</v>
      </c>
      <c r="F434" s="3"/>
    </row>
    <row r="435" spans="1:6" ht="16.5" customHeight="1" x14ac:dyDescent="0.25">
      <c r="A435" s="113"/>
      <c r="B435" s="116"/>
      <c r="C435" s="113"/>
      <c r="D435" s="10" t="s">
        <v>22</v>
      </c>
      <c r="E435" s="94">
        <v>622651.68999999994</v>
      </c>
      <c r="F435" s="3"/>
    </row>
    <row r="436" spans="1:6" ht="16.5" customHeight="1" x14ac:dyDescent="0.25">
      <c r="A436" s="113"/>
      <c r="B436" s="116"/>
      <c r="C436" s="113"/>
      <c r="D436" s="10" t="s">
        <v>23</v>
      </c>
      <c r="E436" s="94">
        <v>959257.94</v>
      </c>
      <c r="F436" s="3"/>
    </row>
    <row r="437" spans="1:6" ht="16.5" customHeight="1" x14ac:dyDescent="0.25">
      <c r="A437" s="113"/>
      <c r="B437" s="116"/>
      <c r="C437" s="113"/>
      <c r="D437" s="10" t="s">
        <v>15</v>
      </c>
      <c r="E437" s="94">
        <v>8164250.3700000001</v>
      </c>
      <c r="F437" s="3"/>
    </row>
    <row r="438" spans="1:6" ht="16.5" customHeight="1" x14ac:dyDescent="0.25">
      <c r="A438" s="113"/>
      <c r="B438" s="116"/>
      <c r="C438" s="113"/>
      <c r="D438" s="10" t="s">
        <v>25</v>
      </c>
      <c r="E438" s="94">
        <v>1373652.8</v>
      </c>
      <c r="F438" s="3"/>
    </row>
    <row r="439" spans="1:6" ht="16.5" customHeight="1" x14ac:dyDescent="0.25">
      <c r="A439" s="114"/>
      <c r="B439" s="117"/>
      <c r="C439" s="114"/>
      <c r="D439" s="10" t="s">
        <v>17</v>
      </c>
      <c r="E439" s="94">
        <v>15037369.789999999</v>
      </c>
      <c r="F439" s="3"/>
    </row>
    <row r="440" spans="1:6" ht="16.5" customHeight="1" x14ac:dyDescent="0.25">
      <c r="A440" s="119">
        <v>129</v>
      </c>
      <c r="B440" s="120" t="s">
        <v>45</v>
      </c>
      <c r="C440" s="119">
        <v>26</v>
      </c>
      <c r="D440" s="10" t="s">
        <v>15</v>
      </c>
      <c r="E440" s="94">
        <v>7204815.2199999997</v>
      </c>
      <c r="F440" s="3"/>
    </row>
    <row r="441" spans="1:6" ht="16.5" customHeight="1" x14ac:dyDescent="0.25">
      <c r="A441" s="119"/>
      <c r="B441" s="120"/>
      <c r="C441" s="119"/>
      <c r="D441" s="10" t="s">
        <v>25</v>
      </c>
      <c r="E441" s="94">
        <v>368408.7</v>
      </c>
      <c r="F441" s="3"/>
    </row>
    <row r="442" spans="1:6" ht="16.5" customHeight="1" x14ac:dyDescent="0.25">
      <c r="A442" s="119"/>
      <c r="B442" s="120"/>
      <c r="C442" s="119"/>
      <c r="D442" s="10" t="s">
        <v>17</v>
      </c>
      <c r="E442" s="94">
        <v>7573223.9199999999</v>
      </c>
      <c r="F442" s="3"/>
    </row>
    <row r="443" spans="1:6" ht="16.5" customHeight="1" x14ac:dyDescent="0.25">
      <c r="A443" s="119">
        <v>130</v>
      </c>
      <c r="B443" s="120" t="s">
        <v>45</v>
      </c>
      <c r="C443" s="119">
        <v>32</v>
      </c>
      <c r="D443" s="10" t="s">
        <v>15</v>
      </c>
      <c r="E443" s="94">
        <v>3263881.88</v>
      </c>
      <c r="F443" s="3"/>
    </row>
    <row r="444" spans="1:6" ht="16.5" customHeight="1" x14ac:dyDescent="0.25">
      <c r="A444" s="119"/>
      <c r="B444" s="120"/>
      <c r="C444" s="119"/>
      <c r="D444" s="10" t="s">
        <v>25</v>
      </c>
      <c r="E444" s="94">
        <v>192938.83</v>
      </c>
      <c r="F444" s="3"/>
    </row>
    <row r="445" spans="1:6" ht="16.5" customHeight="1" x14ac:dyDescent="0.25">
      <c r="A445" s="119"/>
      <c r="B445" s="120"/>
      <c r="C445" s="119"/>
      <c r="D445" s="10" t="s">
        <v>17</v>
      </c>
      <c r="E445" s="94">
        <v>3456820.71</v>
      </c>
      <c r="F445" s="3"/>
    </row>
    <row r="446" spans="1:6" ht="16.5" customHeight="1" x14ac:dyDescent="0.25">
      <c r="A446" s="119">
        <v>131</v>
      </c>
      <c r="B446" s="120" t="s">
        <v>45</v>
      </c>
      <c r="C446" s="119">
        <v>36</v>
      </c>
      <c r="D446" s="10" t="s">
        <v>15</v>
      </c>
      <c r="E446" s="94">
        <v>9684612.0199999996</v>
      </c>
      <c r="F446" s="3"/>
    </row>
    <row r="447" spans="1:6" ht="16.5" customHeight="1" x14ac:dyDescent="0.25">
      <c r="A447" s="119"/>
      <c r="B447" s="120"/>
      <c r="C447" s="119"/>
      <c r="D447" s="10" t="s">
        <v>25</v>
      </c>
      <c r="E447" s="94">
        <v>503531.44</v>
      </c>
      <c r="F447" s="3"/>
    </row>
    <row r="448" spans="1:6" ht="16.5" customHeight="1" x14ac:dyDescent="0.25">
      <c r="A448" s="119"/>
      <c r="B448" s="120"/>
      <c r="C448" s="119"/>
      <c r="D448" s="10" t="s">
        <v>17</v>
      </c>
      <c r="E448" s="94">
        <v>10188143.460000001</v>
      </c>
      <c r="F448" s="3"/>
    </row>
    <row r="449" spans="1:6" ht="16.5" customHeight="1" x14ac:dyDescent="0.25">
      <c r="A449" s="112">
        <v>132</v>
      </c>
      <c r="B449" s="115" t="s">
        <v>46</v>
      </c>
      <c r="C449" s="112" t="s">
        <v>47</v>
      </c>
      <c r="D449" s="10" t="s">
        <v>48</v>
      </c>
      <c r="E449" s="94">
        <v>3650877.41</v>
      </c>
      <c r="F449" s="3"/>
    </row>
    <row r="450" spans="1:6" ht="16.5" customHeight="1" x14ac:dyDescent="0.25">
      <c r="A450" s="113"/>
      <c r="B450" s="116"/>
      <c r="C450" s="113"/>
      <c r="D450" s="10" t="s">
        <v>24</v>
      </c>
      <c r="E450" s="94">
        <v>15149490.16</v>
      </c>
      <c r="F450" s="3"/>
    </row>
    <row r="451" spans="1:6" ht="16.5" customHeight="1" x14ac:dyDescent="0.25">
      <c r="A451" s="113"/>
      <c r="B451" s="116"/>
      <c r="C451" s="113"/>
      <c r="D451" s="10" t="s">
        <v>26</v>
      </c>
      <c r="E451" s="94">
        <v>5425923.4199999999</v>
      </c>
      <c r="F451" s="3"/>
    </row>
    <row r="452" spans="1:6" ht="16.5" customHeight="1" x14ac:dyDescent="0.25">
      <c r="A452" s="113"/>
      <c r="B452" s="116"/>
      <c r="C452" s="113"/>
      <c r="D452" s="10" t="s">
        <v>16</v>
      </c>
      <c r="E452" s="94">
        <v>635639.35</v>
      </c>
      <c r="F452" s="3"/>
    </row>
    <row r="453" spans="1:6" ht="16.5" customHeight="1" x14ac:dyDescent="0.25">
      <c r="A453" s="114"/>
      <c r="B453" s="117"/>
      <c r="C453" s="114"/>
      <c r="D453" s="10" t="s">
        <v>17</v>
      </c>
      <c r="E453" s="94">
        <v>24861930.34</v>
      </c>
      <c r="F453" s="3"/>
    </row>
    <row r="454" spans="1:6" ht="16.5" customHeight="1" x14ac:dyDescent="0.25">
      <c r="A454" s="119">
        <v>133</v>
      </c>
      <c r="B454" s="120" t="s">
        <v>46</v>
      </c>
      <c r="C454" s="119" t="s">
        <v>49</v>
      </c>
      <c r="D454" s="10" t="s">
        <v>15</v>
      </c>
      <c r="E454" s="94">
        <v>23037236.949999999</v>
      </c>
      <c r="F454" s="3"/>
    </row>
    <row r="455" spans="1:6" ht="16.5" customHeight="1" x14ac:dyDescent="0.25">
      <c r="A455" s="119"/>
      <c r="B455" s="120"/>
      <c r="C455" s="119"/>
      <c r="D455" s="10" t="s">
        <v>48</v>
      </c>
      <c r="E455" s="94">
        <v>5003769.34</v>
      </c>
      <c r="F455" s="3"/>
    </row>
    <row r="456" spans="1:6" ht="16.5" customHeight="1" x14ac:dyDescent="0.25">
      <c r="A456" s="119"/>
      <c r="B456" s="120"/>
      <c r="C456" s="119"/>
      <c r="D456" s="106" t="s">
        <v>24</v>
      </c>
      <c r="E456" s="107">
        <v>20763379.859999999</v>
      </c>
      <c r="F456" s="3"/>
    </row>
    <row r="457" spans="1:6" ht="16.5" customHeight="1" x14ac:dyDescent="0.25">
      <c r="A457" s="7">
        <v>1</v>
      </c>
      <c r="B457" s="7">
        <v>2</v>
      </c>
      <c r="C457" s="7">
        <v>3</v>
      </c>
      <c r="D457" s="7">
        <v>4</v>
      </c>
      <c r="E457" s="100">
        <v>5</v>
      </c>
      <c r="F457" s="3"/>
    </row>
    <row r="458" spans="1:6" ht="16.5" customHeight="1" x14ac:dyDescent="0.25">
      <c r="A458" s="112"/>
      <c r="B458" s="112"/>
      <c r="C458" s="112"/>
      <c r="D458" s="102" t="s">
        <v>26</v>
      </c>
      <c r="E458" s="103">
        <v>7436587.5</v>
      </c>
      <c r="F458" s="3"/>
    </row>
    <row r="459" spans="1:6" ht="16.5" customHeight="1" x14ac:dyDescent="0.25">
      <c r="A459" s="113"/>
      <c r="B459" s="113"/>
      <c r="C459" s="113"/>
      <c r="D459" s="10" t="s">
        <v>16</v>
      </c>
      <c r="E459" s="94">
        <v>2062874.75</v>
      </c>
      <c r="F459" s="3"/>
    </row>
    <row r="460" spans="1:6" ht="16.5" customHeight="1" x14ac:dyDescent="0.25">
      <c r="A460" s="114"/>
      <c r="B460" s="114"/>
      <c r="C460" s="114"/>
      <c r="D460" s="10" t="s">
        <v>17</v>
      </c>
      <c r="E460" s="94">
        <v>58303848.399999999</v>
      </c>
      <c r="F460" s="3"/>
    </row>
    <row r="461" spans="1:6" ht="16.5" customHeight="1" x14ac:dyDescent="0.25">
      <c r="A461" s="112">
        <v>134</v>
      </c>
      <c r="B461" s="115" t="s">
        <v>453</v>
      </c>
      <c r="C461" s="112" t="s">
        <v>454</v>
      </c>
      <c r="D461" s="9" t="s">
        <v>408</v>
      </c>
      <c r="E461" s="91">
        <v>2377151.2400000002</v>
      </c>
      <c r="F461" s="3"/>
    </row>
    <row r="462" spans="1:6" ht="16.5" customHeight="1" x14ac:dyDescent="0.25">
      <c r="A462" s="113"/>
      <c r="B462" s="116"/>
      <c r="C462" s="113"/>
      <c r="D462" s="9" t="s">
        <v>16</v>
      </c>
      <c r="E462" s="91">
        <v>124000</v>
      </c>
      <c r="F462" s="3"/>
    </row>
    <row r="463" spans="1:6" ht="16.5" customHeight="1" x14ac:dyDescent="0.25">
      <c r="A463" s="114"/>
      <c r="B463" s="117"/>
      <c r="C463" s="114"/>
      <c r="D463" s="9" t="s">
        <v>17</v>
      </c>
      <c r="E463" s="91">
        <v>2501151.2400000002</v>
      </c>
      <c r="F463" s="3"/>
    </row>
    <row r="464" spans="1:6" ht="16.5" customHeight="1" x14ac:dyDescent="0.25">
      <c r="A464" s="125">
        <v>135</v>
      </c>
      <c r="B464" s="129" t="s">
        <v>50</v>
      </c>
      <c r="C464" s="125">
        <v>7</v>
      </c>
      <c r="D464" s="10" t="s">
        <v>15</v>
      </c>
      <c r="E464" s="94">
        <v>13641914.42</v>
      </c>
      <c r="F464" s="3"/>
    </row>
    <row r="465" spans="1:6" ht="16.5" customHeight="1" x14ac:dyDescent="0.25">
      <c r="A465" s="125"/>
      <c r="B465" s="129"/>
      <c r="C465" s="125"/>
      <c r="D465" s="10" t="s">
        <v>25</v>
      </c>
      <c r="E465" s="94">
        <v>329793.06</v>
      </c>
      <c r="F465" s="3"/>
    </row>
    <row r="466" spans="1:6" ht="16.5" customHeight="1" x14ac:dyDescent="0.25">
      <c r="A466" s="125"/>
      <c r="B466" s="129"/>
      <c r="C466" s="125"/>
      <c r="D466" s="10" t="s">
        <v>17</v>
      </c>
      <c r="E466" s="94">
        <v>13971707.48</v>
      </c>
      <c r="F466" s="3"/>
    </row>
    <row r="467" spans="1:6" ht="16.5" customHeight="1" x14ac:dyDescent="0.25">
      <c r="A467" s="119">
        <v>136</v>
      </c>
      <c r="B467" s="120" t="s">
        <v>51</v>
      </c>
      <c r="C467" s="119">
        <v>4</v>
      </c>
      <c r="D467" s="10" t="s">
        <v>15</v>
      </c>
      <c r="E467" s="94">
        <v>5336071.21</v>
      </c>
      <c r="F467" s="3"/>
    </row>
    <row r="468" spans="1:6" ht="16.5" customHeight="1" x14ac:dyDescent="0.25">
      <c r="A468" s="119"/>
      <c r="B468" s="120"/>
      <c r="C468" s="119"/>
      <c r="D468" s="10" t="s">
        <v>25</v>
      </c>
      <c r="E468" s="94">
        <v>74705</v>
      </c>
      <c r="F468" s="3"/>
    </row>
    <row r="469" spans="1:6" ht="16.5" customHeight="1" x14ac:dyDescent="0.25">
      <c r="A469" s="119"/>
      <c r="B469" s="120"/>
      <c r="C469" s="119"/>
      <c r="D469" s="10" t="s">
        <v>17</v>
      </c>
      <c r="E469" s="94">
        <v>5410776.21</v>
      </c>
      <c r="F469" s="3"/>
    </row>
    <row r="470" spans="1:6" ht="16.5" customHeight="1" x14ac:dyDescent="0.25">
      <c r="A470" s="112">
        <v>137</v>
      </c>
      <c r="B470" s="115" t="s">
        <v>51</v>
      </c>
      <c r="C470" s="112">
        <v>8</v>
      </c>
      <c r="D470" s="10" t="s">
        <v>15</v>
      </c>
      <c r="E470" s="94">
        <v>9846462.4800000004</v>
      </c>
      <c r="F470" s="3"/>
    </row>
    <row r="471" spans="1:6" ht="16.5" customHeight="1" x14ac:dyDescent="0.25">
      <c r="A471" s="113"/>
      <c r="B471" s="116"/>
      <c r="C471" s="113"/>
      <c r="D471" s="10" t="s">
        <v>25</v>
      </c>
      <c r="E471" s="94">
        <v>321553.62</v>
      </c>
      <c r="F471" s="3"/>
    </row>
    <row r="472" spans="1:6" ht="16.5" customHeight="1" x14ac:dyDescent="0.25">
      <c r="A472" s="114"/>
      <c r="B472" s="117"/>
      <c r="C472" s="114"/>
      <c r="D472" s="10" t="s">
        <v>17</v>
      </c>
      <c r="E472" s="94">
        <v>10168016.1</v>
      </c>
      <c r="F472" s="3"/>
    </row>
    <row r="473" spans="1:6" ht="16.5" customHeight="1" x14ac:dyDescent="0.25">
      <c r="A473" s="119">
        <v>138</v>
      </c>
      <c r="B473" s="120" t="s">
        <v>52</v>
      </c>
      <c r="C473" s="119" t="s">
        <v>53</v>
      </c>
      <c r="D473" s="10" t="s">
        <v>15</v>
      </c>
      <c r="E473" s="94">
        <v>6857764.7199999997</v>
      </c>
      <c r="F473" s="3"/>
    </row>
    <row r="474" spans="1:6" ht="16.5" customHeight="1" x14ac:dyDescent="0.25">
      <c r="A474" s="119"/>
      <c r="B474" s="120"/>
      <c r="C474" s="119"/>
      <c r="D474" s="10" t="s">
        <v>25</v>
      </c>
      <c r="E474" s="94">
        <v>405385.11</v>
      </c>
      <c r="F474" s="3"/>
    </row>
    <row r="475" spans="1:6" ht="16.5" customHeight="1" x14ac:dyDescent="0.25">
      <c r="A475" s="119"/>
      <c r="B475" s="120"/>
      <c r="C475" s="119"/>
      <c r="D475" s="10" t="s">
        <v>17</v>
      </c>
      <c r="E475" s="94">
        <v>7263149.8300000001</v>
      </c>
      <c r="F475" s="3"/>
    </row>
    <row r="476" spans="1:6" ht="16.5" customHeight="1" x14ac:dyDescent="0.25">
      <c r="A476" s="112">
        <v>139</v>
      </c>
      <c r="B476" s="120" t="s">
        <v>54</v>
      </c>
      <c r="C476" s="119">
        <v>3</v>
      </c>
      <c r="D476" s="10" t="s">
        <v>32</v>
      </c>
      <c r="E476" s="94">
        <v>1215410.51</v>
      </c>
      <c r="F476" s="3"/>
    </row>
    <row r="477" spans="1:6" ht="16.5" customHeight="1" x14ac:dyDescent="0.25">
      <c r="A477" s="113"/>
      <c r="B477" s="120"/>
      <c r="C477" s="119"/>
      <c r="D477" s="10" t="s">
        <v>25</v>
      </c>
      <c r="E477" s="94">
        <v>224000</v>
      </c>
      <c r="F477" s="3"/>
    </row>
    <row r="478" spans="1:6" ht="16.5" customHeight="1" x14ac:dyDescent="0.25">
      <c r="A478" s="114"/>
      <c r="B478" s="120"/>
      <c r="C478" s="119"/>
      <c r="D478" s="10" t="s">
        <v>17</v>
      </c>
      <c r="E478" s="94">
        <v>1439410.51</v>
      </c>
      <c r="F478" s="3"/>
    </row>
    <row r="479" spans="1:6" ht="16.5" customHeight="1" x14ac:dyDescent="0.25">
      <c r="A479" s="119">
        <v>140</v>
      </c>
      <c r="B479" s="120" t="s">
        <v>455</v>
      </c>
      <c r="C479" s="119" t="s">
        <v>456</v>
      </c>
      <c r="D479" s="9" t="s">
        <v>403</v>
      </c>
      <c r="E479" s="94">
        <v>3702831.57</v>
      </c>
      <c r="F479" s="3"/>
    </row>
    <row r="480" spans="1:6" ht="16.5" customHeight="1" x14ac:dyDescent="0.25">
      <c r="A480" s="119"/>
      <c r="B480" s="120"/>
      <c r="C480" s="119"/>
      <c r="D480" s="9" t="s">
        <v>16</v>
      </c>
      <c r="E480" s="94">
        <v>151890.07999999999</v>
      </c>
      <c r="F480" s="3"/>
    </row>
    <row r="481" spans="1:6" ht="16.5" customHeight="1" x14ac:dyDescent="0.25">
      <c r="A481" s="119"/>
      <c r="B481" s="120"/>
      <c r="C481" s="119"/>
      <c r="D481" s="9" t="s">
        <v>17</v>
      </c>
      <c r="E481" s="94">
        <v>3854721.65</v>
      </c>
      <c r="F481" s="3"/>
    </row>
    <row r="482" spans="1:6" ht="16.5" customHeight="1" x14ac:dyDescent="0.25">
      <c r="A482" s="112">
        <v>141</v>
      </c>
      <c r="B482" s="120" t="s">
        <v>54</v>
      </c>
      <c r="C482" s="119">
        <v>30</v>
      </c>
      <c r="D482" s="10" t="s">
        <v>32</v>
      </c>
      <c r="E482" s="94">
        <v>1215410.51</v>
      </c>
      <c r="F482" s="3"/>
    </row>
    <row r="483" spans="1:6" ht="16.5" customHeight="1" x14ac:dyDescent="0.25">
      <c r="A483" s="113"/>
      <c r="B483" s="120"/>
      <c r="C483" s="119"/>
      <c r="D483" s="10" t="s">
        <v>25</v>
      </c>
      <c r="E483" s="94">
        <v>224000</v>
      </c>
      <c r="F483" s="3"/>
    </row>
    <row r="484" spans="1:6" ht="16.5" customHeight="1" x14ac:dyDescent="0.25">
      <c r="A484" s="114"/>
      <c r="B484" s="120"/>
      <c r="C484" s="119"/>
      <c r="D484" s="10" t="s">
        <v>17</v>
      </c>
      <c r="E484" s="94">
        <v>1439410.51</v>
      </c>
      <c r="F484" s="3"/>
    </row>
    <row r="485" spans="1:6" ht="16.5" customHeight="1" x14ac:dyDescent="0.25">
      <c r="A485" s="7">
        <v>142</v>
      </c>
      <c r="B485" s="9" t="s">
        <v>54</v>
      </c>
      <c r="C485" s="7" t="s">
        <v>55</v>
      </c>
      <c r="D485" s="10" t="s">
        <v>32</v>
      </c>
      <c r="E485" s="94">
        <v>1215410.51</v>
      </c>
      <c r="F485" s="3"/>
    </row>
    <row r="486" spans="1:6" ht="16.5" customHeight="1" x14ac:dyDescent="0.25">
      <c r="A486" s="7">
        <v>1</v>
      </c>
      <c r="B486" s="7">
        <v>2</v>
      </c>
      <c r="C486" s="7">
        <v>3</v>
      </c>
      <c r="D486" s="7">
        <v>4</v>
      </c>
      <c r="E486" s="100">
        <v>5</v>
      </c>
      <c r="F486" s="3"/>
    </row>
    <row r="487" spans="1:6" ht="16.5" customHeight="1" x14ac:dyDescent="0.25">
      <c r="A487" s="113"/>
      <c r="B487" s="113"/>
      <c r="C487" s="113"/>
      <c r="D487" s="10" t="s">
        <v>25</v>
      </c>
      <c r="E487" s="94">
        <v>224000</v>
      </c>
      <c r="F487" s="3"/>
    </row>
    <row r="488" spans="1:6" ht="16.5" customHeight="1" x14ac:dyDescent="0.25">
      <c r="A488" s="114"/>
      <c r="B488" s="114"/>
      <c r="C488" s="114"/>
      <c r="D488" s="10" t="s">
        <v>17</v>
      </c>
      <c r="E488" s="94">
        <v>1439410.51</v>
      </c>
      <c r="F488" s="3"/>
    </row>
    <row r="489" spans="1:6" ht="16.5" customHeight="1" x14ac:dyDescent="0.25">
      <c r="A489" s="112">
        <v>143</v>
      </c>
      <c r="B489" s="120" t="s">
        <v>455</v>
      </c>
      <c r="C489" s="119" t="s">
        <v>457</v>
      </c>
      <c r="D489" s="9" t="s">
        <v>403</v>
      </c>
      <c r="E489" s="94">
        <v>1851415.78</v>
      </c>
      <c r="F489" s="3"/>
    </row>
    <row r="490" spans="1:6" ht="16.5" customHeight="1" x14ac:dyDescent="0.25">
      <c r="A490" s="113"/>
      <c r="B490" s="120"/>
      <c r="C490" s="119"/>
      <c r="D490" s="9" t="s">
        <v>16</v>
      </c>
      <c r="E490" s="94">
        <v>75945.039999999994</v>
      </c>
      <c r="F490" s="3"/>
    </row>
    <row r="491" spans="1:6" ht="16.5" customHeight="1" x14ac:dyDescent="0.25">
      <c r="A491" s="114"/>
      <c r="B491" s="120"/>
      <c r="C491" s="119"/>
      <c r="D491" s="9" t="s">
        <v>17</v>
      </c>
      <c r="E491" s="94">
        <v>1927360.82</v>
      </c>
      <c r="F491" s="3"/>
    </row>
    <row r="492" spans="1:6" ht="16.5" customHeight="1" x14ac:dyDescent="0.25">
      <c r="A492" s="119">
        <v>144</v>
      </c>
      <c r="B492" s="120" t="s">
        <v>455</v>
      </c>
      <c r="C492" s="119" t="s">
        <v>458</v>
      </c>
      <c r="D492" s="9" t="s">
        <v>403</v>
      </c>
      <c r="E492" s="94">
        <v>3702831.57</v>
      </c>
      <c r="F492" s="3"/>
    </row>
    <row r="493" spans="1:6" ht="16.5" customHeight="1" x14ac:dyDescent="0.25">
      <c r="A493" s="119"/>
      <c r="B493" s="120"/>
      <c r="C493" s="119"/>
      <c r="D493" s="9" t="s">
        <v>16</v>
      </c>
      <c r="E493" s="94">
        <v>151890.07999999999</v>
      </c>
      <c r="F493" s="3"/>
    </row>
    <row r="494" spans="1:6" ht="16.5" customHeight="1" x14ac:dyDescent="0.25">
      <c r="A494" s="119"/>
      <c r="B494" s="120"/>
      <c r="C494" s="119"/>
      <c r="D494" s="9" t="s">
        <v>17</v>
      </c>
      <c r="E494" s="94">
        <v>3854721.65</v>
      </c>
      <c r="F494" s="3"/>
    </row>
    <row r="495" spans="1:6" ht="16.5" customHeight="1" x14ac:dyDescent="0.25">
      <c r="A495" s="112">
        <v>145</v>
      </c>
      <c r="B495" s="120" t="s">
        <v>56</v>
      </c>
      <c r="C495" s="119">
        <v>8</v>
      </c>
      <c r="D495" s="10" t="s">
        <v>15</v>
      </c>
      <c r="E495" s="94">
        <v>41063600.619999997</v>
      </c>
      <c r="F495" s="3"/>
    </row>
    <row r="496" spans="1:6" ht="16.5" customHeight="1" x14ac:dyDescent="0.25">
      <c r="A496" s="113"/>
      <c r="B496" s="120"/>
      <c r="C496" s="119"/>
      <c r="D496" s="10" t="s">
        <v>25</v>
      </c>
      <c r="E496" s="94">
        <v>2427404.96</v>
      </c>
      <c r="F496" s="3"/>
    </row>
    <row r="497" spans="1:6" ht="16.5" customHeight="1" x14ac:dyDescent="0.25">
      <c r="A497" s="114"/>
      <c r="B497" s="120"/>
      <c r="C497" s="119"/>
      <c r="D497" s="10" t="s">
        <v>17</v>
      </c>
      <c r="E497" s="94">
        <v>43491005.579999998</v>
      </c>
      <c r="F497" s="3"/>
    </row>
    <row r="498" spans="1:6" ht="16.5" customHeight="1" x14ac:dyDescent="0.25">
      <c r="A498" s="119">
        <v>146</v>
      </c>
      <c r="B498" s="115" t="s">
        <v>459</v>
      </c>
      <c r="C498" s="112">
        <v>10</v>
      </c>
      <c r="D498" s="9" t="s">
        <v>408</v>
      </c>
      <c r="E498" s="91">
        <v>9508604.9600000009</v>
      </c>
      <c r="F498" s="3"/>
    </row>
    <row r="499" spans="1:6" ht="16.5" customHeight="1" x14ac:dyDescent="0.25">
      <c r="A499" s="119"/>
      <c r="B499" s="116"/>
      <c r="C499" s="113"/>
      <c r="D499" s="9" t="s">
        <v>16</v>
      </c>
      <c r="E499" s="91">
        <v>496000</v>
      </c>
      <c r="F499" s="3"/>
    </row>
    <row r="500" spans="1:6" ht="16.5" customHeight="1" x14ac:dyDescent="0.25">
      <c r="A500" s="119"/>
      <c r="B500" s="117"/>
      <c r="C500" s="114"/>
      <c r="D500" s="9" t="s">
        <v>17</v>
      </c>
      <c r="E500" s="91">
        <v>10004604.960000001</v>
      </c>
      <c r="F500" s="3"/>
    </row>
    <row r="501" spans="1:6" ht="16.5" customHeight="1" x14ac:dyDescent="0.25">
      <c r="A501" s="112">
        <v>147</v>
      </c>
      <c r="B501" s="115" t="s">
        <v>459</v>
      </c>
      <c r="C501" s="112">
        <v>14</v>
      </c>
      <c r="D501" s="9" t="s">
        <v>408</v>
      </c>
      <c r="E501" s="91">
        <v>7131453.7199999997</v>
      </c>
      <c r="F501" s="3"/>
    </row>
    <row r="502" spans="1:6" ht="16.5" customHeight="1" x14ac:dyDescent="0.25">
      <c r="A502" s="113"/>
      <c r="B502" s="116"/>
      <c r="C502" s="113"/>
      <c r="D502" s="9" t="s">
        <v>16</v>
      </c>
      <c r="E502" s="91">
        <v>372000</v>
      </c>
      <c r="F502" s="3"/>
    </row>
    <row r="503" spans="1:6" ht="16.5" customHeight="1" x14ac:dyDescent="0.25">
      <c r="A503" s="114"/>
      <c r="B503" s="117"/>
      <c r="C503" s="114"/>
      <c r="D503" s="9" t="s">
        <v>17</v>
      </c>
      <c r="E503" s="91">
        <v>7503453.7199999997</v>
      </c>
      <c r="F503" s="3"/>
    </row>
    <row r="504" spans="1:6" ht="16.5" customHeight="1" x14ac:dyDescent="0.25">
      <c r="A504" s="112">
        <v>148</v>
      </c>
      <c r="B504" s="115" t="s">
        <v>459</v>
      </c>
      <c r="C504" s="112">
        <v>20</v>
      </c>
      <c r="D504" s="9" t="s">
        <v>408</v>
      </c>
      <c r="E504" s="91">
        <v>7131453.7199999997</v>
      </c>
      <c r="F504" s="3"/>
    </row>
    <row r="505" spans="1:6" ht="16.5" customHeight="1" x14ac:dyDescent="0.25">
      <c r="A505" s="113"/>
      <c r="B505" s="116"/>
      <c r="C505" s="113"/>
      <c r="D505" s="9" t="s">
        <v>16</v>
      </c>
      <c r="E505" s="91">
        <v>372000</v>
      </c>
      <c r="F505" s="3"/>
    </row>
    <row r="506" spans="1:6" ht="16.5" customHeight="1" x14ac:dyDescent="0.25">
      <c r="A506" s="114"/>
      <c r="B506" s="117"/>
      <c r="C506" s="114"/>
      <c r="D506" s="9" t="s">
        <v>17</v>
      </c>
      <c r="E506" s="91">
        <v>7503453.7199999997</v>
      </c>
      <c r="F506" s="3"/>
    </row>
    <row r="507" spans="1:6" ht="16.5" customHeight="1" x14ac:dyDescent="0.25">
      <c r="A507" s="119">
        <v>149</v>
      </c>
      <c r="B507" s="120" t="s">
        <v>57</v>
      </c>
      <c r="C507" s="119">
        <v>47</v>
      </c>
      <c r="D507" s="10" t="s">
        <v>32</v>
      </c>
      <c r="E507" s="94">
        <v>1215410.51</v>
      </c>
      <c r="F507" s="3"/>
    </row>
    <row r="508" spans="1:6" ht="16.5" customHeight="1" x14ac:dyDescent="0.25">
      <c r="A508" s="119"/>
      <c r="B508" s="120"/>
      <c r="C508" s="119"/>
      <c r="D508" s="10" t="s">
        <v>16</v>
      </c>
      <c r="E508" s="94">
        <v>531157.51</v>
      </c>
      <c r="F508" s="3"/>
    </row>
    <row r="509" spans="1:6" ht="16.5" customHeight="1" x14ac:dyDescent="0.25">
      <c r="A509" s="119"/>
      <c r="B509" s="120"/>
      <c r="C509" s="119"/>
      <c r="D509" s="10" t="s">
        <v>17</v>
      </c>
      <c r="E509" s="94">
        <v>1746568.02</v>
      </c>
      <c r="F509" s="3"/>
    </row>
    <row r="510" spans="1:6" ht="16.5" customHeight="1" x14ac:dyDescent="0.25">
      <c r="A510" s="119">
        <v>150</v>
      </c>
      <c r="B510" s="120" t="s">
        <v>58</v>
      </c>
      <c r="C510" s="119" t="s">
        <v>59</v>
      </c>
      <c r="D510" s="10" t="s">
        <v>19</v>
      </c>
      <c r="E510" s="94">
        <v>2209994.52</v>
      </c>
      <c r="F510" s="3"/>
    </row>
    <row r="511" spans="1:6" ht="16.5" customHeight="1" x14ac:dyDescent="0.25">
      <c r="A511" s="119"/>
      <c r="B511" s="120"/>
      <c r="C511" s="119"/>
      <c r="D511" s="10" t="s">
        <v>20</v>
      </c>
      <c r="E511" s="94">
        <v>12012543.99</v>
      </c>
      <c r="F511" s="3"/>
    </row>
    <row r="512" spans="1:6" ht="16.5" customHeight="1" x14ac:dyDescent="0.25">
      <c r="A512" s="119"/>
      <c r="B512" s="120"/>
      <c r="C512" s="119"/>
      <c r="D512" s="10" t="s">
        <v>21</v>
      </c>
      <c r="E512" s="94">
        <v>2331745.94</v>
      </c>
      <c r="F512" s="3"/>
    </row>
    <row r="513" spans="1:6" ht="16.5" customHeight="1" x14ac:dyDescent="0.25">
      <c r="A513" s="119"/>
      <c r="B513" s="120"/>
      <c r="C513" s="119"/>
      <c r="D513" s="10" t="s">
        <v>22</v>
      </c>
      <c r="E513" s="94">
        <v>2306283.9300000002</v>
      </c>
      <c r="F513" s="3"/>
    </row>
    <row r="514" spans="1:6" ht="16.5" customHeight="1" x14ac:dyDescent="0.25">
      <c r="A514" s="119"/>
      <c r="B514" s="120"/>
      <c r="C514" s="119"/>
      <c r="D514" s="10" t="s">
        <v>23</v>
      </c>
      <c r="E514" s="94">
        <v>2311483.92</v>
      </c>
      <c r="F514" s="3"/>
    </row>
    <row r="515" spans="1:6" ht="16.5" customHeight="1" x14ac:dyDescent="0.25">
      <c r="A515" s="7">
        <v>1</v>
      </c>
      <c r="B515" s="7">
        <v>2</v>
      </c>
      <c r="C515" s="7">
        <v>3</v>
      </c>
      <c r="D515" s="7">
        <v>4</v>
      </c>
      <c r="E515" s="100">
        <v>5</v>
      </c>
      <c r="F515" s="3"/>
    </row>
    <row r="516" spans="1:6" ht="16.5" customHeight="1" x14ac:dyDescent="0.25">
      <c r="A516" s="113"/>
      <c r="B516" s="113"/>
      <c r="C516" s="113"/>
      <c r="D516" s="10" t="s">
        <v>15</v>
      </c>
      <c r="E516" s="94">
        <v>12613734.23</v>
      </c>
      <c r="F516" s="3"/>
    </row>
    <row r="517" spans="1:6" ht="16.5" customHeight="1" x14ac:dyDescent="0.25">
      <c r="A517" s="113"/>
      <c r="B517" s="113"/>
      <c r="C517" s="113"/>
      <c r="D517" s="10" t="s">
        <v>25</v>
      </c>
      <c r="E517" s="94">
        <v>1393012.7</v>
      </c>
      <c r="F517" s="3"/>
    </row>
    <row r="518" spans="1:6" ht="16.5" customHeight="1" x14ac:dyDescent="0.25">
      <c r="A518" s="114"/>
      <c r="B518" s="114"/>
      <c r="C518" s="114"/>
      <c r="D518" s="10" t="s">
        <v>17</v>
      </c>
      <c r="E518" s="94">
        <v>35178799.229999997</v>
      </c>
      <c r="F518" s="3"/>
    </row>
    <row r="519" spans="1:6" ht="16.5" customHeight="1" x14ac:dyDescent="0.25">
      <c r="A519" s="119">
        <v>151</v>
      </c>
      <c r="B519" s="120" t="s">
        <v>58</v>
      </c>
      <c r="C519" s="119" t="s">
        <v>60</v>
      </c>
      <c r="D519" s="10" t="s">
        <v>15</v>
      </c>
      <c r="E519" s="94">
        <v>9582087.3100000005</v>
      </c>
      <c r="F519" s="3"/>
    </row>
    <row r="520" spans="1:6" ht="16.5" customHeight="1" x14ac:dyDescent="0.25">
      <c r="A520" s="119"/>
      <c r="B520" s="120"/>
      <c r="C520" s="119"/>
      <c r="D520" s="10" t="s">
        <v>25</v>
      </c>
      <c r="E520" s="94">
        <v>315469.21000000002</v>
      </c>
      <c r="F520" s="3"/>
    </row>
    <row r="521" spans="1:6" ht="16.5" customHeight="1" x14ac:dyDescent="0.25">
      <c r="A521" s="119"/>
      <c r="B521" s="120"/>
      <c r="C521" s="119"/>
      <c r="D521" s="10" t="s">
        <v>17</v>
      </c>
      <c r="E521" s="94">
        <v>9897556.5199999996</v>
      </c>
      <c r="F521" s="3"/>
    </row>
    <row r="522" spans="1:6" ht="16.5" customHeight="1" x14ac:dyDescent="0.25">
      <c r="A522" s="119">
        <v>152</v>
      </c>
      <c r="B522" s="120" t="s">
        <v>58</v>
      </c>
      <c r="C522" s="119" t="s">
        <v>460</v>
      </c>
      <c r="D522" s="9" t="s">
        <v>408</v>
      </c>
      <c r="E522" s="91">
        <v>2377151.2400000002</v>
      </c>
      <c r="F522" s="3"/>
    </row>
    <row r="523" spans="1:6" ht="16.5" customHeight="1" x14ac:dyDescent="0.25">
      <c r="A523" s="119"/>
      <c r="B523" s="120"/>
      <c r="C523" s="119"/>
      <c r="D523" s="9" t="s">
        <v>16</v>
      </c>
      <c r="E523" s="91">
        <v>124000</v>
      </c>
      <c r="F523" s="3"/>
    </row>
    <row r="524" spans="1:6" ht="16.5" customHeight="1" x14ac:dyDescent="0.25">
      <c r="A524" s="119"/>
      <c r="B524" s="120"/>
      <c r="C524" s="119"/>
      <c r="D524" s="9" t="s">
        <v>17</v>
      </c>
      <c r="E524" s="91">
        <v>2501151.2400000002</v>
      </c>
      <c r="F524" s="3"/>
    </row>
    <row r="525" spans="1:6" ht="16.5" customHeight="1" x14ac:dyDescent="0.25">
      <c r="A525" s="119">
        <v>153</v>
      </c>
      <c r="B525" s="120" t="s">
        <v>58</v>
      </c>
      <c r="C525" s="119" t="s">
        <v>461</v>
      </c>
      <c r="D525" s="9" t="s">
        <v>408</v>
      </c>
      <c r="E525" s="91">
        <v>4754302.4800000004</v>
      </c>
      <c r="F525" s="3"/>
    </row>
    <row r="526" spans="1:6" ht="16.5" customHeight="1" x14ac:dyDescent="0.25">
      <c r="A526" s="119"/>
      <c r="B526" s="120"/>
      <c r="C526" s="119"/>
      <c r="D526" s="9" t="s">
        <v>16</v>
      </c>
      <c r="E526" s="91">
        <v>248000</v>
      </c>
      <c r="F526" s="3"/>
    </row>
    <row r="527" spans="1:6" ht="16.5" customHeight="1" x14ac:dyDescent="0.25">
      <c r="A527" s="119"/>
      <c r="B527" s="120"/>
      <c r="C527" s="119"/>
      <c r="D527" s="9" t="s">
        <v>17</v>
      </c>
      <c r="E527" s="91">
        <v>5002302.4800000004</v>
      </c>
      <c r="F527" s="3"/>
    </row>
    <row r="528" spans="1:6" ht="16.5" customHeight="1" x14ac:dyDescent="0.25">
      <c r="A528" s="119">
        <v>154</v>
      </c>
      <c r="B528" s="120" t="s">
        <v>58</v>
      </c>
      <c r="C528" s="119" t="s">
        <v>462</v>
      </c>
      <c r="D528" s="9" t="s">
        <v>408</v>
      </c>
      <c r="E528" s="91">
        <v>2377151.2400000002</v>
      </c>
      <c r="F528" s="3"/>
    </row>
    <row r="529" spans="1:6" ht="16.5" customHeight="1" x14ac:dyDescent="0.25">
      <c r="A529" s="119"/>
      <c r="B529" s="120"/>
      <c r="C529" s="119"/>
      <c r="D529" s="9" t="s">
        <v>16</v>
      </c>
      <c r="E529" s="91">
        <v>124000</v>
      </c>
      <c r="F529" s="3"/>
    </row>
    <row r="530" spans="1:6" ht="16.5" customHeight="1" x14ac:dyDescent="0.25">
      <c r="A530" s="119"/>
      <c r="B530" s="120"/>
      <c r="C530" s="119"/>
      <c r="D530" s="9" t="s">
        <v>17</v>
      </c>
      <c r="E530" s="91">
        <v>2501151.2400000002</v>
      </c>
      <c r="F530" s="3"/>
    </row>
    <row r="531" spans="1:6" ht="16.5" customHeight="1" x14ac:dyDescent="0.25">
      <c r="A531" s="119">
        <v>155</v>
      </c>
      <c r="B531" s="120" t="s">
        <v>58</v>
      </c>
      <c r="C531" s="119" t="s">
        <v>463</v>
      </c>
      <c r="D531" s="9" t="s">
        <v>408</v>
      </c>
      <c r="E531" s="91">
        <v>2377151.2400000002</v>
      </c>
      <c r="F531" s="3"/>
    </row>
    <row r="532" spans="1:6" ht="16.5" customHeight="1" x14ac:dyDescent="0.25">
      <c r="A532" s="119"/>
      <c r="B532" s="120"/>
      <c r="C532" s="119"/>
      <c r="D532" s="9" t="s">
        <v>16</v>
      </c>
      <c r="E532" s="91">
        <v>124000</v>
      </c>
      <c r="F532" s="3"/>
    </row>
    <row r="533" spans="1:6" ht="16.5" customHeight="1" x14ac:dyDescent="0.25">
      <c r="A533" s="119"/>
      <c r="B533" s="120"/>
      <c r="C533" s="119"/>
      <c r="D533" s="9" t="s">
        <v>17</v>
      </c>
      <c r="E533" s="91">
        <v>2501151.2400000002</v>
      </c>
      <c r="F533" s="3"/>
    </row>
    <row r="534" spans="1:6" ht="16.5" customHeight="1" x14ac:dyDescent="0.25">
      <c r="A534" s="119">
        <v>156</v>
      </c>
      <c r="B534" s="120" t="s">
        <v>58</v>
      </c>
      <c r="C534" s="119" t="s">
        <v>464</v>
      </c>
      <c r="D534" s="9" t="s">
        <v>408</v>
      </c>
      <c r="E534" s="91">
        <v>2377151.2400000002</v>
      </c>
      <c r="F534" s="3"/>
    </row>
    <row r="535" spans="1:6" ht="16.5" customHeight="1" x14ac:dyDescent="0.25">
      <c r="A535" s="119"/>
      <c r="B535" s="120"/>
      <c r="C535" s="119"/>
      <c r="D535" s="9" t="s">
        <v>16</v>
      </c>
      <c r="E535" s="91">
        <v>124000</v>
      </c>
      <c r="F535" s="3"/>
    </row>
    <row r="536" spans="1:6" ht="16.5" customHeight="1" x14ac:dyDescent="0.25">
      <c r="A536" s="119"/>
      <c r="B536" s="120"/>
      <c r="C536" s="119"/>
      <c r="D536" s="9" t="s">
        <v>17</v>
      </c>
      <c r="E536" s="91">
        <v>2501151.2400000002</v>
      </c>
      <c r="F536" s="3"/>
    </row>
    <row r="537" spans="1:6" ht="16.5" customHeight="1" x14ac:dyDescent="0.25">
      <c r="A537" s="119">
        <v>157</v>
      </c>
      <c r="B537" s="120" t="s">
        <v>58</v>
      </c>
      <c r="C537" s="119">
        <v>54</v>
      </c>
      <c r="D537" s="10" t="s">
        <v>15</v>
      </c>
      <c r="E537" s="94">
        <v>5439511.8700000001</v>
      </c>
      <c r="F537" s="3"/>
    </row>
    <row r="538" spans="1:6" ht="16.5" customHeight="1" x14ac:dyDescent="0.25">
      <c r="A538" s="119"/>
      <c r="B538" s="120"/>
      <c r="C538" s="119"/>
      <c r="D538" s="10" t="s">
        <v>25</v>
      </c>
      <c r="E538" s="94">
        <v>626259.69999999995</v>
      </c>
      <c r="F538" s="3"/>
    </row>
    <row r="539" spans="1:6" ht="16.5" customHeight="1" x14ac:dyDescent="0.25">
      <c r="A539" s="119"/>
      <c r="B539" s="120"/>
      <c r="C539" s="119"/>
      <c r="D539" s="10" t="s">
        <v>17</v>
      </c>
      <c r="E539" s="94">
        <v>6065771.5700000003</v>
      </c>
      <c r="F539" s="3"/>
    </row>
    <row r="540" spans="1:6" ht="16.5" customHeight="1" x14ac:dyDescent="0.25">
      <c r="A540" s="119">
        <v>158</v>
      </c>
      <c r="B540" s="120" t="s">
        <v>58</v>
      </c>
      <c r="C540" s="119">
        <v>66</v>
      </c>
      <c r="D540" s="9" t="s">
        <v>408</v>
      </c>
      <c r="E540" s="94">
        <v>4754302.4800000004</v>
      </c>
      <c r="F540" s="3"/>
    </row>
    <row r="541" spans="1:6" ht="16.5" customHeight="1" x14ac:dyDescent="0.25">
      <c r="A541" s="119"/>
      <c r="B541" s="120"/>
      <c r="C541" s="119"/>
      <c r="D541" s="9" t="s">
        <v>403</v>
      </c>
      <c r="E541" s="94">
        <v>3702831.57</v>
      </c>
      <c r="F541" s="3"/>
    </row>
    <row r="542" spans="1:6" ht="16.5" customHeight="1" x14ac:dyDescent="0.25">
      <c r="A542" s="119"/>
      <c r="B542" s="120"/>
      <c r="C542" s="119"/>
      <c r="D542" s="10" t="s">
        <v>25</v>
      </c>
      <c r="E542" s="94">
        <v>399890.08</v>
      </c>
      <c r="F542" s="3"/>
    </row>
    <row r="543" spans="1:6" ht="16.5" customHeight="1" x14ac:dyDescent="0.25">
      <c r="A543" s="119"/>
      <c r="B543" s="120"/>
      <c r="C543" s="119"/>
      <c r="D543" s="10" t="s">
        <v>17</v>
      </c>
      <c r="E543" s="94">
        <v>8857024.1300000008</v>
      </c>
      <c r="F543" s="3"/>
    </row>
    <row r="544" spans="1:6" ht="16.5" customHeight="1" x14ac:dyDescent="0.25">
      <c r="A544" s="7">
        <v>1</v>
      </c>
      <c r="B544" s="7">
        <v>2</v>
      </c>
      <c r="C544" s="7">
        <v>3</v>
      </c>
      <c r="D544" s="7">
        <v>4</v>
      </c>
      <c r="E544" s="100">
        <v>5</v>
      </c>
      <c r="F544" s="3"/>
    </row>
    <row r="545" spans="1:6" ht="16.5" customHeight="1" x14ac:dyDescent="0.25">
      <c r="A545" s="119">
        <v>159</v>
      </c>
      <c r="B545" s="120" t="s">
        <v>58</v>
      </c>
      <c r="C545" s="119">
        <v>68</v>
      </c>
      <c r="D545" s="9" t="s">
        <v>408</v>
      </c>
      <c r="E545" s="94">
        <v>4754302.4800000004</v>
      </c>
      <c r="F545" s="3"/>
    </row>
    <row r="546" spans="1:6" ht="16.5" customHeight="1" x14ac:dyDescent="0.25">
      <c r="A546" s="119"/>
      <c r="B546" s="120"/>
      <c r="C546" s="119"/>
      <c r="D546" s="9" t="s">
        <v>403</v>
      </c>
      <c r="E546" s="94">
        <v>3702831.57</v>
      </c>
      <c r="F546" s="3"/>
    </row>
    <row r="547" spans="1:6" ht="16.5" customHeight="1" x14ac:dyDescent="0.25">
      <c r="A547" s="119"/>
      <c r="B547" s="120"/>
      <c r="C547" s="119"/>
      <c r="D547" s="10" t="s">
        <v>25</v>
      </c>
      <c r="E547" s="94">
        <v>399890.08</v>
      </c>
      <c r="F547" s="3"/>
    </row>
    <row r="548" spans="1:6" ht="16.5" customHeight="1" x14ac:dyDescent="0.25">
      <c r="A548" s="119"/>
      <c r="B548" s="120"/>
      <c r="C548" s="119"/>
      <c r="D548" s="10" t="s">
        <v>17</v>
      </c>
      <c r="E548" s="94">
        <v>8857024.1300000008</v>
      </c>
      <c r="F548" s="3"/>
    </row>
    <row r="549" spans="1:6" ht="16.5" customHeight="1" x14ac:dyDescent="0.25">
      <c r="A549" s="119">
        <v>160</v>
      </c>
      <c r="B549" s="120" t="s">
        <v>58</v>
      </c>
      <c r="C549" s="119">
        <v>70</v>
      </c>
      <c r="D549" s="9" t="s">
        <v>408</v>
      </c>
      <c r="E549" s="94">
        <v>4754302.4800000004</v>
      </c>
      <c r="F549" s="3"/>
    </row>
    <row r="550" spans="1:6" ht="16.5" customHeight="1" x14ac:dyDescent="0.25">
      <c r="A550" s="119"/>
      <c r="B550" s="120"/>
      <c r="C550" s="119"/>
      <c r="D550" s="9" t="s">
        <v>403</v>
      </c>
      <c r="E550" s="94">
        <v>3702831.57</v>
      </c>
      <c r="F550" s="3"/>
    </row>
    <row r="551" spans="1:6" ht="16.5" customHeight="1" x14ac:dyDescent="0.25">
      <c r="A551" s="119"/>
      <c r="B551" s="120"/>
      <c r="C551" s="119"/>
      <c r="D551" s="10" t="s">
        <v>25</v>
      </c>
      <c r="E551" s="94">
        <v>399890.08</v>
      </c>
      <c r="F551" s="3"/>
    </row>
    <row r="552" spans="1:6" ht="16.5" customHeight="1" x14ac:dyDescent="0.25">
      <c r="A552" s="119"/>
      <c r="B552" s="120"/>
      <c r="C552" s="119"/>
      <c r="D552" s="10" t="s">
        <v>17</v>
      </c>
      <c r="E552" s="94">
        <v>8857024.1300000008</v>
      </c>
      <c r="F552" s="3"/>
    </row>
    <row r="553" spans="1:6" ht="16.5" customHeight="1" x14ac:dyDescent="0.25">
      <c r="A553" s="119">
        <v>161</v>
      </c>
      <c r="B553" s="120" t="s">
        <v>58</v>
      </c>
      <c r="C553" s="119">
        <v>72</v>
      </c>
      <c r="D553" s="9" t="s">
        <v>408</v>
      </c>
      <c r="E553" s="94">
        <v>7131453.7199999997</v>
      </c>
      <c r="F553" s="3"/>
    </row>
    <row r="554" spans="1:6" ht="16.5" customHeight="1" x14ac:dyDescent="0.25">
      <c r="A554" s="119"/>
      <c r="B554" s="120"/>
      <c r="C554" s="119"/>
      <c r="D554" s="9" t="s">
        <v>403</v>
      </c>
      <c r="E554" s="94">
        <v>5554247.3499999996</v>
      </c>
      <c r="F554" s="3"/>
    </row>
    <row r="555" spans="1:6" ht="16.5" customHeight="1" x14ac:dyDescent="0.25">
      <c r="A555" s="119"/>
      <c r="B555" s="120"/>
      <c r="C555" s="119"/>
      <c r="D555" s="10" t="s">
        <v>25</v>
      </c>
      <c r="E555" s="94">
        <v>599835.12</v>
      </c>
      <c r="F555" s="3"/>
    </row>
    <row r="556" spans="1:6" ht="16.5" customHeight="1" x14ac:dyDescent="0.25">
      <c r="A556" s="119"/>
      <c r="B556" s="120"/>
      <c r="C556" s="119"/>
      <c r="D556" s="10" t="s">
        <v>17</v>
      </c>
      <c r="E556" s="94">
        <v>13285536.189999999</v>
      </c>
      <c r="F556" s="3"/>
    </row>
    <row r="557" spans="1:6" ht="16.5" customHeight="1" x14ac:dyDescent="0.25">
      <c r="A557" s="119">
        <v>162</v>
      </c>
      <c r="B557" s="120" t="s">
        <v>58</v>
      </c>
      <c r="C557" s="119">
        <v>74</v>
      </c>
      <c r="D557" s="9" t="s">
        <v>408</v>
      </c>
      <c r="E557" s="94">
        <v>11885756.199999999</v>
      </c>
      <c r="F557" s="3"/>
    </row>
    <row r="558" spans="1:6" ht="16.5" customHeight="1" x14ac:dyDescent="0.25">
      <c r="A558" s="119"/>
      <c r="B558" s="120"/>
      <c r="C558" s="119"/>
      <c r="D558" s="9" t="s">
        <v>403</v>
      </c>
      <c r="E558" s="94">
        <v>9257078.9199999999</v>
      </c>
      <c r="F558" s="3"/>
    </row>
    <row r="559" spans="1:6" ht="16.5" customHeight="1" x14ac:dyDescent="0.25">
      <c r="A559" s="119"/>
      <c r="B559" s="120"/>
      <c r="C559" s="119"/>
      <c r="D559" s="10" t="s">
        <v>25</v>
      </c>
      <c r="E559" s="94">
        <v>999725.2</v>
      </c>
      <c r="F559" s="3"/>
    </row>
    <row r="560" spans="1:6" ht="16.5" customHeight="1" x14ac:dyDescent="0.25">
      <c r="A560" s="119"/>
      <c r="B560" s="120"/>
      <c r="C560" s="119"/>
      <c r="D560" s="10" t="s">
        <v>17</v>
      </c>
      <c r="E560" s="94">
        <v>22142560.32</v>
      </c>
      <c r="F560" s="3"/>
    </row>
    <row r="561" spans="1:6" ht="16.5" customHeight="1" x14ac:dyDescent="0.25">
      <c r="A561" s="119">
        <v>163</v>
      </c>
      <c r="B561" s="120" t="s">
        <v>58</v>
      </c>
      <c r="C561" s="119">
        <v>82</v>
      </c>
      <c r="D561" s="9" t="s">
        <v>408</v>
      </c>
      <c r="E561" s="94">
        <v>7131453.7199999997</v>
      </c>
      <c r="F561" s="3"/>
    </row>
    <row r="562" spans="1:6" ht="16.5" customHeight="1" x14ac:dyDescent="0.25">
      <c r="A562" s="119"/>
      <c r="B562" s="120"/>
      <c r="C562" s="119"/>
      <c r="D562" s="9" t="s">
        <v>403</v>
      </c>
      <c r="E562" s="94">
        <v>5554247.3499999996</v>
      </c>
      <c r="F562" s="3"/>
    </row>
    <row r="563" spans="1:6" ht="16.5" customHeight="1" x14ac:dyDescent="0.25">
      <c r="A563" s="119"/>
      <c r="B563" s="120"/>
      <c r="C563" s="119"/>
      <c r="D563" s="10" t="s">
        <v>25</v>
      </c>
      <c r="E563" s="94">
        <v>599835.12</v>
      </c>
      <c r="F563" s="3"/>
    </row>
    <row r="564" spans="1:6" ht="16.5" customHeight="1" x14ac:dyDescent="0.25">
      <c r="A564" s="119"/>
      <c r="B564" s="120"/>
      <c r="C564" s="119"/>
      <c r="D564" s="10" t="s">
        <v>17</v>
      </c>
      <c r="E564" s="94">
        <v>13285536.189999999</v>
      </c>
      <c r="F564" s="3"/>
    </row>
    <row r="565" spans="1:6" ht="16.5" customHeight="1" x14ac:dyDescent="0.25">
      <c r="A565" s="119">
        <v>164</v>
      </c>
      <c r="B565" s="120" t="s">
        <v>61</v>
      </c>
      <c r="C565" s="119">
        <v>6</v>
      </c>
      <c r="D565" s="10" t="s">
        <v>15</v>
      </c>
      <c r="E565" s="94">
        <v>9197335.9399999995</v>
      </c>
      <c r="F565" s="3"/>
    </row>
    <row r="566" spans="1:6" ht="16.5" customHeight="1" x14ac:dyDescent="0.25">
      <c r="A566" s="119"/>
      <c r="B566" s="120"/>
      <c r="C566" s="119"/>
      <c r="D566" s="10" t="s">
        <v>16</v>
      </c>
      <c r="E566" s="94">
        <v>543684.88</v>
      </c>
      <c r="F566" s="3"/>
    </row>
    <row r="567" spans="1:6" ht="16.5" customHeight="1" x14ac:dyDescent="0.25">
      <c r="A567" s="119"/>
      <c r="B567" s="120"/>
      <c r="C567" s="119"/>
      <c r="D567" s="10" t="s">
        <v>17</v>
      </c>
      <c r="E567" s="94">
        <v>9741020.8200000003</v>
      </c>
      <c r="F567" s="3"/>
    </row>
    <row r="568" spans="1:6" ht="16.5" customHeight="1" x14ac:dyDescent="0.25">
      <c r="A568" s="119">
        <v>165</v>
      </c>
      <c r="B568" s="120" t="s">
        <v>62</v>
      </c>
      <c r="C568" s="119">
        <v>9</v>
      </c>
      <c r="D568" s="10" t="s">
        <v>63</v>
      </c>
      <c r="E568" s="94">
        <v>2933294.07</v>
      </c>
      <c r="F568" s="3"/>
    </row>
    <row r="569" spans="1:6" ht="16.5" customHeight="1" x14ac:dyDescent="0.25">
      <c r="A569" s="119"/>
      <c r="B569" s="120"/>
      <c r="C569" s="119"/>
      <c r="D569" s="10" t="s">
        <v>25</v>
      </c>
      <c r="E569" s="94">
        <v>7014.9</v>
      </c>
      <c r="F569" s="3"/>
    </row>
    <row r="570" spans="1:6" ht="16.5" customHeight="1" x14ac:dyDescent="0.25">
      <c r="A570" s="119"/>
      <c r="B570" s="120"/>
      <c r="C570" s="119"/>
      <c r="D570" s="10" t="s">
        <v>17</v>
      </c>
      <c r="E570" s="94">
        <v>2940308.97</v>
      </c>
      <c r="F570" s="3"/>
    </row>
    <row r="571" spans="1:6" ht="16.5" customHeight="1" x14ac:dyDescent="0.25">
      <c r="A571" s="119">
        <v>166</v>
      </c>
      <c r="B571" s="120" t="s">
        <v>64</v>
      </c>
      <c r="C571" s="119">
        <v>6</v>
      </c>
      <c r="D571" s="10" t="s">
        <v>15</v>
      </c>
      <c r="E571" s="94">
        <v>7373778.3099999996</v>
      </c>
      <c r="F571" s="3"/>
    </row>
    <row r="572" spans="1:6" ht="16.5" customHeight="1" x14ac:dyDescent="0.25">
      <c r="A572" s="119"/>
      <c r="B572" s="120"/>
      <c r="C572" s="119"/>
      <c r="D572" s="10" t="s">
        <v>25</v>
      </c>
      <c r="E572" s="94">
        <v>310356.7</v>
      </c>
      <c r="F572" s="3"/>
    </row>
    <row r="573" spans="1:6" ht="16.5" customHeight="1" x14ac:dyDescent="0.25">
      <c r="A573" s="7">
        <v>1</v>
      </c>
      <c r="B573" s="7">
        <v>2</v>
      </c>
      <c r="C573" s="7">
        <v>3</v>
      </c>
      <c r="D573" s="7">
        <v>4</v>
      </c>
      <c r="E573" s="100">
        <v>5</v>
      </c>
      <c r="F573" s="3"/>
    </row>
    <row r="574" spans="1:6" ht="16.5" customHeight="1" x14ac:dyDescent="0.25">
      <c r="A574" s="95"/>
      <c r="B574" s="95"/>
      <c r="C574" s="95"/>
      <c r="D574" s="10" t="s">
        <v>17</v>
      </c>
      <c r="E574" s="94">
        <v>7684135.0099999998</v>
      </c>
      <c r="F574" s="3"/>
    </row>
    <row r="575" spans="1:6" ht="16.5" customHeight="1" x14ac:dyDescent="0.25">
      <c r="A575" s="112">
        <v>167</v>
      </c>
      <c r="B575" s="115" t="s">
        <v>465</v>
      </c>
      <c r="C575" s="112" t="s">
        <v>466</v>
      </c>
      <c r="D575" s="9" t="s">
        <v>408</v>
      </c>
      <c r="E575" s="94">
        <v>7131453.7199999997</v>
      </c>
      <c r="F575" s="3"/>
    </row>
    <row r="576" spans="1:6" ht="16.5" customHeight="1" x14ac:dyDescent="0.25">
      <c r="A576" s="113"/>
      <c r="B576" s="116"/>
      <c r="C576" s="113"/>
      <c r="D576" s="10" t="s">
        <v>25</v>
      </c>
      <c r="E576" s="94">
        <v>372000</v>
      </c>
      <c r="F576" s="3"/>
    </row>
    <row r="577" spans="1:6" ht="16.5" customHeight="1" x14ac:dyDescent="0.25">
      <c r="A577" s="114"/>
      <c r="B577" s="117"/>
      <c r="C577" s="114"/>
      <c r="D577" s="10" t="s">
        <v>17</v>
      </c>
      <c r="E577" s="94">
        <v>7503453.7199999997</v>
      </c>
      <c r="F577" s="3"/>
    </row>
    <row r="578" spans="1:6" ht="16.5" customHeight="1" x14ac:dyDescent="0.25">
      <c r="A578" s="119">
        <v>168</v>
      </c>
      <c r="B578" s="120" t="s">
        <v>65</v>
      </c>
      <c r="C578" s="119">
        <v>1</v>
      </c>
      <c r="D578" s="10" t="s">
        <v>15</v>
      </c>
      <c r="E578" s="94">
        <v>11643967.220000001</v>
      </c>
      <c r="F578" s="3"/>
    </row>
    <row r="579" spans="1:6" ht="16.5" customHeight="1" x14ac:dyDescent="0.25">
      <c r="A579" s="119"/>
      <c r="B579" s="120"/>
      <c r="C579" s="119"/>
      <c r="D579" s="10" t="s">
        <v>25</v>
      </c>
      <c r="E579" s="94">
        <v>486116.38</v>
      </c>
      <c r="F579" s="3"/>
    </row>
    <row r="580" spans="1:6" ht="16.5" customHeight="1" x14ac:dyDescent="0.25">
      <c r="A580" s="119"/>
      <c r="B580" s="120"/>
      <c r="C580" s="119"/>
      <c r="D580" s="10" t="s">
        <v>17</v>
      </c>
      <c r="E580" s="94">
        <v>12130083.6</v>
      </c>
      <c r="F580" s="3"/>
    </row>
    <row r="581" spans="1:6" ht="16.5" customHeight="1" x14ac:dyDescent="0.25">
      <c r="A581" s="119">
        <v>169</v>
      </c>
      <c r="B581" s="120" t="s">
        <v>65</v>
      </c>
      <c r="C581" s="119">
        <v>3</v>
      </c>
      <c r="D581" s="10" t="s">
        <v>15</v>
      </c>
      <c r="E581" s="94">
        <v>40562734.329999998</v>
      </c>
      <c r="F581" s="3"/>
    </row>
    <row r="582" spans="1:6" ht="16.5" customHeight="1" x14ac:dyDescent="0.25">
      <c r="A582" s="119"/>
      <c r="B582" s="120"/>
      <c r="C582" s="119"/>
      <c r="D582" s="10" t="s">
        <v>25</v>
      </c>
      <c r="E582" s="94">
        <v>2327236.1</v>
      </c>
      <c r="F582" s="3"/>
    </row>
    <row r="583" spans="1:6" ht="16.5" customHeight="1" x14ac:dyDescent="0.25">
      <c r="A583" s="119"/>
      <c r="B583" s="120"/>
      <c r="C583" s="119"/>
      <c r="D583" s="10" t="s">
        <v>17</v>
      </c>
      <c r="E583" s="94">
        <v>42889970.43</v>
      </c>
      <c r="F583" s="3"/>
    </row>
    <row r="584" spans="1:6" ht="16.5" customHeight="1" x14ac:dyDescent="0.25">
      <c r="A584" s="119">
        <v>170</v>
      </c>
      <c r="B584" s="120" t="s">
        <v>66</v>
      </c>
      <c r="C584" s="119">
        <v>19</v>
      </c>
      <c r="D584" s="10" t="s">
        <v>24</v>
      </c>
      <c r="E584" s="94">
        <v>6280782.7699999996</v>
      </c>
      <c r="F584" s="3"/>
    </row>
    <row r="585" spans="1:6" ht="16.5" customHeight="1" x14ac:dyDescent="0.25">
      <c r="A585" s="119"/>
      <c r="B585" s="120"/>
      <c r="C585" s="119"/>
      <c r="D585" s="10" t="s">
        <v>17</v>
      </c>
      <c r="E585" s="94">
        <v>6280782.7699999996</v>
      </c>
      <c r="F585" s="3"/>
    </row>
    <row r="586" spans="1:6" ht="16.5" customHeight="1" x14ac:dyDescent="0.25">
      <c r="A586" s="119">
        <v>171</v>
      </c>
      <c r="B586" s="120" t="s">
        <v>66</v>
      </c>
      <c r="C586" s="121" t="s">
        <v>467</v>
      </c>
      <c r="D586" s="10" t="s">
        <v>24</v>
      </c>
      <c r="E586" s="94">
        <v>7432827.1299999999</v>
      </c>
      <c r="F586" s="3"/>
    </row>
    <row r="587" spans="1:6" ht="16.5" customHeight="1" x14ac:dyDescent="0.25">
      <c r="A587" s="119"/>
      <c r="B587" s="120"/>
      <c r="C587" s="121"/>
      <c r="D587" s="10" t="s">
        <v>16</v>
      </c>
      <c r="E587" s="94">
        <v>619835.74</v>
      </c>
      <c r="F587" s="3"/>
    </row>
    <row r="588" spans="1:6" ht="16.5" customHeight="1" x14ac:dyDescent="0.25">
      <c r="A588" s="119"/>
      <c r="B588" s="120"/>
      <c r="C588" s="121"/>
      <c r="D588" s="10" t="s">
        <v>17</v>
      </c>
      <c r="E588" s="94">
        <v>8052662.8700000001</v>
      </c>
      <c r="F588" s="3"/>
    </row>
    <row r="589" spans="1:6" ht="16.5" customHeight="1" x14ac:dyDescent="0.25">
      <c r="A589" s="119">
        <v>172</v>
      </c>
      <c r="B589" s="120" t="s">
        <v>67</v>
      </c>
      <c r="C589" s="119" t="s">
        <v>68</v>
      </c>
      <c r="D589" s="10" t="s">
        <v>15</v>
      </c>
      <c r="E589" s="94">
        <v>15206067.59</v>
      </c>
      <c r="F589" s="3"/>
    </row>
    <row r="590" spans="1:6" ht="16.5" customHeight="1" x14ac:dyDescent="0.25">
      <c r="A590" s="119"/>
      <c r="B590" s="120"/>
      <c r="C590" s="119"/>
      <c r="D590" s="10" t="s">
        <v>25</v>
      </c>
      <c r="E590" s="94">
        <v>852955.1</v>
      </c>
      <c r="F590" s="3"/>
    </row>
    <row r="591" spans="1:6" ht="16.5" customHeight="1" x14ac:dyDescent="0.25">
      <c r="A591" s="119"/>
      <c r="B591" s="120"/>
      <c r="C591" s="119"/>
      <c r="D591" s="10" t="s">
        <v>17</v>
      </c>
      <c r="E591" s="94">
        <v>16059022.689999999</v>
      </c>
      <c r="F591" s="3"/>
    </row>
    <row r="592" spans="1:6" ht="16.5" customHeight="1" x14ac:dyDescent="0.25">
      <c r="A592" s="119">
        <v>173</v>
      </c>
      <c r="B592" s="120" t="s">
        <v>67</v>
      </c>
      <c r="C592" s="119">
        <v>35</v>
      </c>
      <c r="D592" s="10" t="s">
        <v>24</v>
      </c>
      <c r="E592" s="94">
        <v>4369840.8</v>
      </c>
      <c r="F592" s="3"/>
    </row>
    <row r="593" spans="1:6" ht="16.5" customHeight="1" x14ac:dyDescent="0.25">
      <c r="A593" s="119"/>
      <c r="B593" s="120"/>
      <c r="C593" s="119"/>
      <c r="D593" s="10" t="s">
        <v>25</v>
      </c>
      <c r="E593" s="94">
        <v>258315.71</v>
      </c>
      <c r="F593" s="3"/>
    </row>
    <row r="594" spans="1:6" ht="16.5" customHeight="1" x14ac:dyDescent="0.25">
      <c r="A594" s="119"/>
      <c r="B594" s="120"/>
      <c r="C594" s="119"/>
      <c r="D594" s="10" t="s">
        <v>17</v>
      </c>
      <c r="E594" s="94">
        <v>4628156.51</v>
      </c>
      <c r="F594" s="3"/>
    </row>
    <row r="595" spans="1:6" ht="16.5" customHeight="1" x14ac:dyDescent="0.25">
      <c r="A595" s="119">
        <v>174</v>
      </c>
      <c r="B595" s="115" t="s">
        <v>69</v>
      </c>
      <c r="C595" s="112">
        <v>5</v>
      </c>
      <c r="D595" s="9" t="s">
        <v>408</v>
      </c>
      <c r="E595" s="91">
        <v>2377151.2400000002</v>
      </c>
      <c r="F595" s="3"/>
    </row>
    <row r="596" spans="1:6" ht="16.5" customHeight="1" x14ac:dyDescent="0.25">
      <c r="A596" s="119"/>
      <c r="B596" s="116"/>
      <c r="C596" s="113"/>
      <c r="D596" s="9" t="s">
        <v>16</v>
      </c>
      <c r="E596" s="91">
        <v>124000</v>
      </c>
      <c r="F596" s="3"/>
    </row>
    <row r="597" spans="1:6" ht="16.5" customHeight="1" x14ac:dyDescent="0.25">
      <c r="A597" s="119"/>
      <c r="B597" s="117"/>
      <c r="C597" s="114"/>
      <c r="D597" s="9" t="s">
        <v>17</v>
      </c>
      <c r="E597" s="91">
        <v>2501151.2400000002</v>
      </c>
      <c r="F597" s="3"/>
    </row>
    <row r="598" spans="1:6" ht="16.5" customHeight="1" x14ac:dyDescent="0.25">
      <c r="A598" s="119">
        <v>175</v>
      </c>
      <c r="B598" s="115" t="s">
        <v>69</v>
      </c>
      <c r="C598" s="112">
        <v>7</v>
      </c>
      <c r="D598" s="9" t="s">
        <v>408</v>
      </c>
      <c r="E598" s="91">
        <v>2377151.2400000002</v>
      </c>
      <c r="F598" s="3"/>
    </row>
    <row r="599" spans="1:6" ht="16.5" customHeight="1" x14ac:dyDescent="0.25">
      <c r="A599" s="119"/>
      <c r="B599" s="116"/>
      <c r="C599" s="113"/>
      <c r="D599" s="9" t="s">
        <v>16</v>
      </c>
      <c r="E599" s="91">
        <v>124000</v>
      </c>
      <c r="F599" s="3"/>
    </row>
    <row r="600" spans="1:6" ht="16.5" customHeight="1" x14ac:dyDescent="0.25">
      <c r="A600" s="119"/>
      <c r="B600" s="117"/>
      <c r="C600" s="114"/>
      <c r="D600" s="9" t="s">
        <v>17</v>
      </c>
      <c r="E600" s="91">
        <v>2501151.2400000002</v>
      </c>
      <c r="F600" s="3"/>
    </row>
    <row r="601" spans="1:6" ht="16.5" customHeight="1" x14ac:dyDescent="0.25">
      <c r="A601" s="7">
        <v>176</v>
      </c>
      <c r="B601" s="98" t="s">
        <v>69</v>
      </c>
      <c r="C601" s="7">
        <v>9</v>
      </c>
      <c r="D601" s="9" t="s">
        <v>408</v>
      </c>
      <c r="E601" s="91">
        <v>2377151.2400000002</v>
      </c>
      <c r="F601" s="3"/>
    </row>
    <row r="602" spans="1:6" ht="16.5" customHeight="1" x14ac:dyDescent="0.25">
      <c r="A602" s="7">
        <v>1</v>
      </c>
      <c r="B602" s="7">
        <v>2</v>
      </c>
      <c r="C602" s="7">
        <v>3</v>
      </c>
      <c r="D602" s="7">
        <v>4</v>
      </c>
      <c r="E602" s="100">
        <v>5</v>
      </c>
      <c r="F602" s="3"/>
    </row>
    <row r="603" spans="1:6" ht="16.5" customHeight="1" x14ac:dyDescent="0.25">
      <c r="A603" s="119"/>
      <c r="B603" s="119"/>
      <c r="C603" s="119"/>
      <c r="D603" s="9" t="s">
        <v>16</v>
      </c>
      <c r="E603" s="91">
        <v>124000</v>
      </c>
      <c r="F603" s="3"/>
    </row>
    <row r="604" spans="1:6" ht="16.5" customHeight="1" x14ac:dyDescent="0.25">
      <c r="A604" s="119"/>
      <c r="B604" s="119"/>
      <c r="C604" s="119"/>
      <c r="D604" s="9" t="s">
        <v>17</v>
      </c>
      <c r="E604" s="91">
        <v>2501151.2400000002</v>
      </c>
      <c r="F604" s="3"/>
    </row>
    <row r="605" spans="1:6" ht="16.5" customHeight="1" x14ac:dyDescent="0.25">
      <c r="A605" s="119">
        <v>177</v>
      </c>
      <c r="B605" s="115" t="s">
        <v>69</v>
      </c>
      <c r="C605" s="112">
        <v>11</v>
      </c>
      <c r="D605" s="9" t="s">
        <v>408</v>
      </c>
      <c r="E605" s="91">
        <v>2377151.2400000002</v>
      </c>
      <c r="F605" s="3"/>
    </row>
    <row r="606" spans="1:6" ht="16.5" customHeight="1" x14ac:dyDescent="0.25">
      <c r="A606" s="119"/>
      <c r="B606" s="116"/>
      <c r="C606" s="113"/>
      <c r="D606" s="9" t="s">
        <v>16</v>
      </c>
      <c r="E606" s="91">
        <v>124000</v>
      </c>
      <c r="F606" s="3"/>
    </row>
    <row r="607" spans="1:6" ht="16.5" customHeight="1" x14ac:dyDescent="0.25">
      <c r="A607" s="119"/>
      <c r="B607" s="117"/>
      <c r="C607" s="114"/>
      <c r="D607" s="9" t="s">
        <v>17</v>
      </c>
      <c r="E607" s="91">
        <v>2501151.2400000002</v>
      </c>
      <c r="F607" s="3"/>
    </row>
    <row r="608" spans="1:6" ht="16.5" customHeight="1" x14ac:dyDescent="0.25">
      <c r="A608" s="119">
        <v>178</v>
      </c>
      <c r="B608" s="115" t="s">
        <v>69</v>
      </c>
      <c r="C608" s="112">
        <v>13</v>
      </c>
      <c r="D608" s="9" t="s">
        <v>408</v>
      </c>
      <c r="E608" s="91">
        <v>2377151.2400000002</v>
      </c>
      <c r="F608" s="3"/>
    </row>
    <row r="609" spans="1:6" ht="16.5" customHeight="1" x14ac:dyDescent="0.25">
      <c r="A609" s="119"/>
      <c r="B609" s="116"/>
      <c r="C609" s="113"/>
      <c r="D609" s="9" t="s">
        <v>16</v>
      </c>
      <c r="E609" s="91">
        <v>124000</v>
      </c>
      <c r="F609" s="3"/>
    </row>
    <row r="610" spans="1:6" ht="16.5" customHeight="1" x14ac:dyDescent="0.25">
      <c r="A610" s="119"/>
      <c r="B610" s="117"/>
      <c r="C610" s="114"/>
      <c r="D610" s="9" t="s">
        <v>17</v>
      </c>
      <c r="E610" s="91">
        <v>2501151.2400000002</v>
      </c>
      <c r="F610" s="3"/>
    </row>
    <row r="611" spans="1:6" ht="16.5" customHeight="1" x14ac:dyDescent="0.25">
      <c r="A611" s="119">
        <v>179</v>
      </c>
      <c r="B611" s="115" t="s">
        <v>69</v>
      </c>
      <c r="C611" s="112">
        <v>15</v>
      </c>
      <c r="D611" s="9" t="s">
        <v>408</v>
      </c>
      <c r="E611" s="91">
        <v>2377151.2400000002</v>
      </c>
      <c r="F611" s="3"/>
    </row>
    <row r="612" spans="1:6" ht="16.5" customHeight="1" x14ac:dyDescent="0.25">
      <c r="A612" s="119"/>
      <c r="B612" s="116"/>
      <c r="C612" s="113"/>
      <c r="D612" s="9" t="s">
        <v>16</v>
      </c>
      <c r="E612" s="91">
        <v>124000</v>
      </c>
      <c r="F612" s="3"/>
    </row>
    <row r="613" spans="1:6" ht="16.5" customHeight="1" x14ac:dyDescent="0.25">
      <c r="A613" s="119"/>
      <c r="B613" s="117"/>
      <c r="C613" s="114"/>
      <c r="D613" s="9" t="s">
        <v>17</v>
      </c>
      <c r="E613" s="91">
        <v>2501151.2400000002</v>
      </c>
      <c r="F613" s="3"/>
    </row>
    <row r="614" spans="1:6" ht="16.5" customHeight="1" x14ac:dyDescent="0.25">
      <c r="A614" s="119">
        <v>180</v>
      </c>
      <c r="B614" s="115" t="s">
        <v>69</v>
      </c>
      <c r="C614" s="112">
        <v>17</v>
      </c>
      <c r="D614" s="9" t="s">
        <v>408</v>
      </c>
      <c r="E614" s="91">
        <v>2377151.2400000002</v>
      </c>
      <c r="F614" s="3"/>
    </row>
    <row r="615" spans="1:6" ht="16.5" customHeight="1" x14ac:dyDescent="0.25">
      <c r="A615" s="119"/>
      <c r="B615" s="116"/>
      <c r="C615" s="113"/>
      <c r="D615" s="9" t="s">
        <v>16</v>
      </c>
      <c r="E615" s="91">
        <v>124000</v>
      </c>
      <c r="F615" s="3"/>
    </row>
    <row r="616" spans="1:6" ht="16.5" customHeight="1" x14ac:dyDescent="0.25">
      <c r="A616" s="119"/>
      <c r="B616" s="117"/>
      <c r="C616" s="114"/>
      <c r="D616" s="9" t="s">
        <v>17</v>
      </c>
      <c r="E616" s="91">
        <v>2501151.2400000002</v>
      </c>
      <c r="F616" s="3"/>
    </row>
    <row r="617" spans="1:6" ht="16.5" customHeight="1" x14ac:dyDescent="0.25">
      <c r="A617" s="119">
        <v>181</v>
      </c>
      <c r="B617" s="115" t="s">
        <v>69</v>
      </c>
      <c r="C617" s="112">
        <v>19</v>
      </c>
      <c r="D617" s="9" t="s">
        <v>408</v>
      </c>
      <c r="E617" s="91">
        <v>2377151.2400000002</v>
      </c>
      <c r="F617" s="3"/>
    </row>
    <row r="618" spans="1:6" ht="16.5" customHeight="1" x14ac:dyDescent="0.25">
      <c r="A618" s="119"/>
      <c r="B618" s="116"/>
      <c r="C618" s="113"/>
      <c r="D618" s="9" t="s">
        <v>16</v>
      </c>
      <c r="E618" s="91">
        <v>124000</v>
      </c>
      <c r="F618" s="3"/>
    </row>
    <row r="619" spans="1:6" ht="16.5" customHeight="1" x14ac:dyDescent="0.25">
      <c r="A619" s="119"/>
      <c r="B619" s="117"/>
      <c r="C619" s="114"/>
      <c r="D619" s="9" t="s">
        <v>17</v>
      </c>
      <c r="E619" s="91">
        <v>2501151.2400000002</v>
      </c>
      <c r="F619" s="3"/>
    </row>
    <row r="620" spans="1:6" ht="16.5" customHeight="1" x14ac:dyDescent="0.25">
      <c r="A620" s="119">
        <v>182</v>
      </c>
      <c r="B620" s="115" t="s">
        <v>69</v>
      </c>
      <c r="C620" s="112">
        <v>21</v>
      </c>
      <c r="D620" s="9" t="s">
        <v>408</v>
      </c>
      <c r="E620" s="91">
        <v>2377151.2400000002</v>
      </c>
      <c r="F620" s="3"/>
    </row>
    <row r="621" spans="1:6" ht="16.5" customHeight="1" x14ac:dyDescent="0.25">
      <c r="A621" s="119"/>
      <c r="B621" s="116"/>
      <c r="C621" s="113"/>
      <c r="D621" s="9" t="s">
        <v>16</v>
      </c>
      <c r="E621" s="91">
        <v>124000</v>
      </c>
      <c r="F621" s="3"/>
    </row>
    <row r="622" spans="1:6" ht="16.5" customHeight="1" x14ac:dyDescent="0.25">
      <c r="A622" s="119"/>
      <c r="B622" s="117"/>
      <c r="C622" s="114"/>
      <c r="D622" s="9" t="s">
        <v>17</v>
      </c>
      <c r="E622" s="91">
        <v>2501151.2400000002</v>
      </c>
      <c r="F622" s="3"/>
    </row>
    <row r="623" spans="1:6" ht="16.5" customHeight="1" x14ac:dyDescent="0.25">
      <c r="A623" s="119">
        <v>183</v>
      </c>
      <c r="B623" s="115" t="s">
        <v>69</v>
      </c>
      <c r="C623" s="112">
        <v>23</v>
      </c>
      <c r="D623" s="9" t="s">
        <v>408</v>
      </c>
      <c r="E623" s="91">
        <v>2377151.2400000002</v>
      </c>
      <c r="F623" s="3"/>
    </row>
    <row r="624" spans="1:6" ht="16.5" customHeight="1" x14ac:dyDescent="0.25">
      <c r="A624" s="119"/>
      <c r="B624" s="116"/>
      <c r="C624" s="113"/>
      <c r="D624" s="9" t="s">
        <v>16</v>
      </c>
      <c r="E624" s="91">
        <v>124000</v>
      </c>
      <c r="F624" s="3"/>
    </row>
    <row r="625" spans="1:6" ht="16.5" customHeight="1" x14ac:dyDescent="0.25">
      <c r="A625" s="119"/>
      <c r="B625" s="117"/>
      <c r="C625" s="114"/>
      <c r="D625" s="9" t="s">
        <v>17</v>
      </c>
      <c r="E625" s="91">
        <v>2501151.2400000002</v>
      </c>
      <c r="F625" s="3"/>
    </row>
    <row r="626" spans="1:6" ht="16.5" customHeight="1" x14ac:dyDescent="0.25">
      <c r="A626" s="119">
        <v>184</v>
      </c>
      <c r="B626" s="115" t="s">
        <v>69</v>
      </c>
      <c r="C626" s="112">
        <v>25</v>
      </c>
      <c r="D626" s="9" t="s">
        <v>408</v>
      </c>
      <c r="E626" s="91">
        <v>2377151.2400000002</v>
      </c>
      <c r="F626" s="3"/>
    </row>
    <row r="627" spans="1:6" ht="16.5" customHeight="1" x14ac:dyDescent="0.25">
      <c r="A627" s="119"/>
      <c r="B627" s="116"/>
      <c r="C627" s="113"/>
      <c r="D627" s="9" t="s">
        <v>16</v>
      </c>
      <c r="E627" s="91">
        <v>124000</v>
      </c>
      <c r="F627" s="3"/>
    </row>
    <row r="628" spans="1:6" ht="16.5" customHeight="1" x14ac:dyDescent="0.25">
      <c r="A628" s="119"/>
      <c r="B628" s="117"/>
      <c r="C628" s="114"/>
      <c r="D628" s="9" t="s">
        <v>17</v>
      </c>
      <c r="E628" s="91">
        <v>2501151.2400000002</v>
      </c>
      <c r="F628" s="3"/>
    </row>
    <row r="629" spans="1:6" ht="16.5" customHeight="1" x14ac:dyDescent="0.25">
      <c r="A629" s="119">
        <v>185</v>
      </c>
      <c r="B629" s="120" t="s">
        <v>69</v>
      </c>
      <c r="C629" s="119">
        <v>27</v>
      </c>
      <c r="D629" s="9" t="s">
        <v>408</v>
      </c>
      <c r="E629" s="91">
        <v>2377151.2400000002</v>
      </c>
      <c r="F629" s="3"/>
    </row>
    <row r="630" spans="1:6" ht="16.5" customHeight="1" x14ac:dyDescent="0.25">
      <c r="A630" s="119"/>
      <c r="B630" s="120"/>
      <c r="C630" s="119"/>
      <c r="D630" s="9" t="s">
        <v>16</v>
      </c>
      <c r="E630" s="91">
        <v>124000</v>
      </c>
      <c r="F630" s="3"/>
    </row>
    <row r="631" spans="1:6" ht="16.5" customHeight="1" x14ac:dyDescent="0.25">
      <c r="A631" s="7">
        <v>1</v>
      </c>
      <c r="B631" s="7">
        <v>2</v>
      </c>
      <c r="C631" s="7">
        <v>3</v>
      </c>
      <c r="D631" s="7">
        <v>4</v>
      </c>
      <c r="E631" s="100">
        <v>5</v>
      </c>
      <c r="F631" s="3"/>
    </row>
    <row r="632" spans="1:6" ht="16.5" customHeight="1" x14ac:dyDescent="0.25">
      <c r="A632" s="95"/>
      <c r="B632" s="95"/>
      <c r="C632" s="95"/>
      <c r="D632" s="9" t="s">
        <v>17</v>
      </c>
      <c r="E632" s="91">
        <v>2501151.2400000002</v>
      </c>
      <c r="F632" s="3"/>
    </row>
    <row r="633" spans="1:6" ht="16.5" customHeight="1" x14ac:dyDescent="0.25">
      <c r="A633" s="119">
        <v>186</v>
      </c>
      <c r="B633" s="115" t="s">
        <v>69</v>
      </c>
      <c r="C633" s="112">
        <v>29</v>
      </c>
      <c r="D633" s="9" t="s">
        <v>408</v>
      </c>
      <c r="E633" s="91">
        <v>2377151.2400000002</v>
      </c>
      <c r="F633" s="3"/>
    </row>
    <row r="634" spans="1:6" ht="16.5" customHeight="1" x14ac:dyDescent="0.25">
      <c r="A634" s="119"/>
      <c r="B634" s="116"/>
      <c r="C634" s="113"/>
      <c r="D634" s="9" t="s">
        <v>16</v>
      </c>
      <c r="E634" s="91">
        <v>124000</v>
      </c>
      <c r="F634" s="3"/>
    </row>
    <row r="635" spans="1:6" ht="16.5" customHeight="1" x14ac:dyDescent="0.25">
      <c r="A635" s="119"/>
      <c r="B635" s="117"/>
      <c r="C635" s="114"/>
      <c r="D635" s="9" t="s">
        <v>17</v>
      </c>
      <c r="E635" s="91">
        <v>2501151.2400000002</v>
      </c>
      <c r="F635" s="3"/>
    </row>
    <row r="636" spans="1:6" ht="16.5" customHeight="1" x14ac:dyDescent="0.25">
      <c r="A636" s="119">
        <v>187</v>
      </c>
      <c r="B636" s="115" t="s">
        <v>69</v>
      </c>
      <c r="C636" s="112" t="s">
        <v>468</v>
      </c>
      <c r="D636" s="9" t="s">
        <v>408</v>
      </c>
      <c r="E636" s="91">
        <v>2377151.2400000002</v>
      </c>
      <c r="F636" s="3"/>
    </row>
    <row r="637" spans="1:6" ht="16.5" customHeight="1" x14ac:dyDescent="0.25">
      <c r="A637" s="119"/>
      <c r="B637" s="116"/>
      <c r="C637" s="113"/>
      <c r="D637" s="9" t="s">
        <v>16</v>
      </c>
      <c r="E637" s="91">
        <v>124000</v>
      </c>
      <c r="F637" s="3"/>
    </row>
    <row r="638" spans="1:6" ht="16.5" customHeight="1" x14ac:dyDescent="0.25">
      <c r="A638" s="119"/>
      <c r="B638" s="117"/>
      <c r="C638" s="114"/>
      <c r="D638" s="9" t="s">
        <v>17</v>
      </c>
      <c r="E638" s="91">
        <v>2501151.2400000002</v>
      </c>
      <c r="F638" s="3"/>
    </row>
    <row r="639" spans="1:6" ht="16.5" customHeight="1" x14ac:dyDescent="0.25">
      <c r="A639" s="119">
        <v>188</v>
      </c>
      <c r="B639" s="115" t="s">
        <v>69</v>
      </c>
      <c r="C639" s="112" t="s">
        <v>469</v>
      </c>
      <c r="D639" s="9" t="s">
        <v>408</v>
      </c>
      <c r="E639" s="91">
        <v>2377151.2400000002</v>
      </c>
      <c r="F639" s="3"/>
    </row>
    <row r="640" spans="1:6" ht="16.5" customHeight="1" x14ac:dyDescent="0.25">
      <c r="A640" s="119"/>
      <c r="B640" s="116"/>
      <c r="C640" s="113"/>
      <c r="D640" s="9" t="s">
        <v>16</v>
      </c>
      <c r="E640" s="91">
        <v>124000</v>
      </c>
      <c r="F640" s="3"/>
    </row>
    <row r="641" spans="1:6" ht="16.5" customHeight="1" x14ac:dyDescent="0.25">
      <c r="A641" s="119"/>
      <c r="B641" s="117"/>
      <c r="C641" s="114"/>
      <c r="D641" s="9" t="s">
        <v>17</v>
      </c>
      <c r="E641" s="91">
        <v>2501151.2400000002</v>
      </c>
      <c r="F641" s="3"/>
    </row>
    <row r="642" spans="1:6" ht="16.5" customHeight="1" x14ac:dyDescent="0.25">
      <c r="A642" s="119">
        <v>189</v>
      </c>
      <c r="B642" s="115" t="s">
        <v>69</v>
      </c>
      <c r="C642" s="112" t="s">
        <v>470</v>
      </c>
      <c r="D642" s="9" t="s">
        <v>408</v>
      </c>
      <c r="E642" s="91">
        <v>2377151.2400000002</v>
      </c>
      <c r="F642" s="3"/>
    </row>
    <row r="643" spans="1:6" ht="16.5" customHeight="1" x14ac:dyDescent="0.25">
      <c r="A643" s="119"/>
      <c r="B643" s="116"/>
      <c r="C643" s="113"/>
      <c r="D643" s="9" t="s">
        <v>16</v>
      </c>
      <c r="E643" s="91">
        <v>124000</v>
      </c>
      <c r="F643" s="3"/>
    </row>
    <row r="644" spans="1:6" ht="16.5" customHeight="1" x14ac:dyDescent="0.25">
      <c r="A644" s="119"/>
      <c r="B644" s="117"/>
      <c r="C644" s="114"/>
      <c r="D644" s="9" t="s">
        <v>17</v>
      </c>
      <c r="E644" s="91">
        <v>2501151.2400000002</v>
      </c>
      <c r="F644" s="3"/>
    </row>
    <row r="645" spans="1:6" ht="16.5" customHeight="1" x14ac:dyDescent="0.25">
      <c r="A645" s="119">
        <v>190</v>
      </c>
      <c r="B645" s="115" t="s">
        <v>69</v>
      </c>
      <c r="C645" s="112">
        <v>33</v>
      </c>
      <c r="D645" s="9" t="s">
        <v>408</v>
      </c>
      <c r="E645" s="91">
        <v>2377151.2400000002</v>
      </c>
      <c r="F645" s="3"/>
    </row>
    <row r="646" spans="1:6" ht="16.5" customHeight="1" x14ac:dyDescent="0.25">
      <c r="A646" s="119"/>
      <c r="B646" s="116"/>
      <c r="C646" s="113"/>
      <c r="D646" s="9" t="s">
        <v>16</v>
      </c>
      <c r="E646" s="91">
        <v>124000</v>
      </c>
      <c r="F646" s="3"/>
    </row>
    <row r="647" spans="1:6" ht="16.5" customHeight="1" x14ac:dyDescent="0.25">
      <c r="A647" s="119"/>
      <c r="B647" s="117"/>
      <c r="C647" s="114"/>
      <c r="D647" s="9" t="s">
        <v>17</v>
      </c>
      <c r="E647" s="91">
        <v>2501151.2400000002</v>
      </c>
      <c r="F647" s="3"/>
    </row>
    <row r="648" spans="1:6" ht="16.5" customHeight="1" x14ac:dyDescent="0.25">
      <c r="A648" s="119">
        <v>191</v>
      </c>
      <c r="B648" s="115" t="s">
        <v>69</v>
      </c>
      <c r="C648" s="112" t="s">
        <v>460</v>
      </c>
      <c r="D648" s="9" t="s">
        <v>408</v>
      </c>
      <c r="E648" s="91">
        <v>2377151.2400000002</v>
      </c>
      <c r="F648" s="3"/>
    </row>
    <row r="649" spans="1:6" ht="16.5" customHeight="1" x14ac:dyDescent="0.25">
      <c r="A649" s="119"/>
      <c r="B649" s="116"/>
      <c r="C649" s="113"/>
      <c r="D649" s="9" t="s">
        <v>16</v>
      </c>
      <c r="E649" s="91">
        <v>124000</v>
      </c>
      <c r="F649" s="3"/>
    </row>
    <row r="650" spans="1:6" ht="16.5" customHeight="1" x14ac:dyDescent="0.25">
      <c r="A650" s="119"/>
      <c r="B650" s="117"/>
      <c r="C650" s="114"/>
      <c r="D650" s="9" t="s">
        <v>17</v>
      </c>
      <c r="E650" s="91">
        <v>2501151.2400000002</v>
      </c>
      <c r="F650" s="3"/>
    </row>
    <row r="651" spans="1:6" ht="16.5" customHeight="1" x14ac:dyDescent="0.25">
      <c r="A651" s="119">
        <v>192</v>
      </c>
      <c r="B651" s="115" t="s">
        <v>69</v>
      </c>
      <c r="C651" s="112" t="s">
        <v>461</v>
      </c>
      <c r="D651" s="9" t="s">
        <v>408</v>
      </c>
      <c r="E651" s="91">
        <v>2377151.2400000002</v>
      </c>
      <c r="F651" s="3"/>
    </row>
    <row r="652" spans="1:6" ht="16.5" customHeight="1" x14ac:dyDescent="0.25">
      <c r="A652" s="119"/>
      <c r="B652" s="116"/>
      <c r="C652" s="113"/>
      <c r="D652" s="9" t="s">
        <v>16</v>
      </c>
      <c r="E652" s="91">
        <v>124000</v>
      </c>
      <c r="F652" s="3"/>
    </row>
    <row r="653" spans="1:6" ht="16.5" customHeight="1" x14ac:dyDescent="0.25">
      <c r="A653" s="119"/>
      <c r="B653" s="117"/>
      <c r="C653" s="114"/>
      <c r="D653" s="9" t="s">
        <v>17</v>
      </c>
      <c r="E653" s="91">
        <v>2501151.2400000002</v>
      </c>
      <c r="F653" s="3"/>
    </row>
    <row r="654" spans="1:6" ht="16.5" customHeight="1" x14ac:dyDescent="0.25">
      <c r="A654" s="119">
        <v>193</v>
      </c>
      <c r="B654" s="115" t="s">
        <v>69</v>
      </c>
      <c r="C654" s="112" t="s">
        <v>462</v>
      </c>
      <c r="D654" s="9" t="s">
        <v>408</v>
      </c>
      <c r="E654" s="91">
        <v>4754302.4800000004</v>
      </c>
      <c r="F654" s="3"/>
    </row>
    <row r="655" spans="1:6" ht="16.5" customHeight="1" x14ac:dyDescent="0.25">
      <c r="A655" s="119"/>
      <c r="B655" s="116"/>
      <c r="C655" s="113"/>
      <c r="D655" s="9" t="s">
        <v>16</v>
      </c>
      <c r="E655" s="91">
        <v>248000</v>
      </c>
      <c r="F655" s="3"/>
    </row>
    <row r="656" spans="1:6" ht="16.5" customHeight="1" x14ac:dyDescent="0.25">
      <c r="A656" s="119"/>
      <c r="B656" s="117"/>
      <c r="C656" s="114"/>
      <c r="D656" s="9" t="s">
        <v>17</v>
      </c>
      <c r="E656" s="91">
        <v>5002302.4800000004</v>
      </c>
      <c r="F656" s="3"/>
    </row>
    <row r="657" spans="1:6" ht="16.5" customHeight="1" x14ac:dyDescent="0.25">
      <c r="A657" s="119">
        <v>194</v>
      </c>
      <c r="B657" s="120" t="s">
        <v>69</v>
      </c>
      <c r="C657" s="119" t="s">
        <v>70</v>
      </c>
      <c r="D657" s="10" t="s">
        <v>19</v>
      </c>
      <c r="E657" s="94">
        <v>1706659.7</v>
      </c>
      <c r="F657" s="3"/>
    </row>
    <row r="658" spans="1:6" ht="16.5" customHeight="1" x14ac:dyDescent="0.25">
      <c r="A658" s="119"/>
      <c r="B658" s="120"/>
      <c r="C658" s="119"/>
      <c r="D658" s="10" t="s">
        <v>20</v>
      </c>
      <c r="E658" s="94">
        <v>9276640.5199999996</v>
      </c>
      <c r="F658" s="3"/>
    </row>
    <row r="659" spans="1:6" ht="16.5" customHeight="1" x14ac:dyDescent="0.25">
      <c r="A659" s="119"/>
      <c r="B659" s="120"/>
      <c r="C659" s="119"/>
      <c r="D659" s="10" t="s">
        <v>21</v>
      </c>
      <c r="E659" s="94">
        <v>1800681.76</v>
      </c>
      <c r="F659" s="3"/>
    </row>
    <row r="660" spans="1:6" ht="16.5" customHeight="1" x14ac:dyDescent="0.25">
      <c r="A660" s="7">
        <v>1</v>
      </c>
      <c r="B660" s="7">
        <v>2</v>
      </c>
      <c r="C660" s="7">
        <v>3</v>
      </c>
      <c r="D660" s="7">
        <v>4</v>
      </c>
      <c r="E660" s="100">
        <v>5</v>
      </c>
      <c r="F660" s="3"/>
    </row>
    <row r="661" spans="1:6" ht="16.5" customHeight="1" x14ac:dyDescent="0.25">
      <c r="A661" s="113"/>
      <c r="B661" s="113"/>
      <c r="C661" s="113"/>
      <c r="D661" s="10" t="s">
        <v>22</v>
      </c>
      <c r="E661" s="94">
        <v>1781018.83</v>
      </c>
      <c r="F661" s="3"/>
    </row>
    <row r="662" spans="1:6" ht="16.5" customHeight="1" x14ac:dyDescent="0.25">
      <c r="A662" s="113"/>
      <c r="B662" s="113"/>
      <c r="C662" s="113"/>
      <c r="D662" s="10" t="s">
        <v>23</v>
      </c>
      <c r="E662" s="94">
        <v>1785034.5</v>
      </c>
      <c r="F662" s="3"/>
    </row>
    <row r="663" spans="1:6" ht="16.5" customHeight="1" x14ac:dyDescent="0.25">
      <c r="A663" s="113"/>
      <c r="B663" s="113"/>
      <c r="C663" s="113"/>
      <c r="D663" s="10" t="s">
        <v>15</v>
      </c>
      <c r="E663" s="94">
        <v>9740630.4000000004</v>
      </c>
      <c r="F663" s="3"/>
    </row>
    <row r="664" spans="1:6" ht="16.5" customHeight="1" x14ac:dyDescent="0.25">
      <c r="A664" s="113"/>
      <c r="B664" s="113"/>
      <c r="C664" s="113"/>
      <c r="D664" s="10" t="s">
        <v>25</v>
      </c>
      <c r="E664" s="94">
        <v>1328755</v>
      </c>
      <c r="F664" s="3"/>
    </row>
    <row r="665" spans="1:6" ht="16.5" customHeight="1" x14ac:dyDescent="0.25">
      <c r="A665" s="114"/>
      <c r="B665" s="114"/>
      <c r="C665" s="114"/>
      <c r="D665" s="10" t="s">
        <v>17</v>
      </c>
      <c r="E665" s="94">
        <v>27419420.710000001</v>
      </c>
      <c r="F665" s="3"/>
    </row>
    <row r="666" spans="1:6" ht="16.5" customHeight="1" x14ac:dyDescent="0.25">
      <c r="A666" s="119">
        <v>195</v>
      </c>
      <c r="B666" s="120" t="s">
        <v>71</v>
      </c>
      <c r="C666" s="119" t="s">
        <v>72</v>
      </c>
      <c r="D666" s="10" t="s">
        <v>15</v>
      </c>
      <c r="E666" s="94">
        <v>8432162.1600000001</v>
      </c>
      <c r="F666" s="3"/>
    </row>
    <row r="667" spans="1:6" ht="16.5" customHeight="1" x14ac:dyDescent="0.25">
      <c r="A667" s="119"/>
      <c r="B667" s="120"/>
      <c r="C667" s="119"/>
      <c r="D667" s="10" t="s">
        <v>25</v>
      </c>
      <c r="E667" s="94">
        <v>939358.67</v>
      </c>
      <c r="F667" s="3"/>
    </row>
    <row r="668" spans="1:6" ht="16.5" customHeight="1" x14ac:dyDescent="0.25">
      <c r="A668" s="119"/>
      <c r="B668" s="120"/>
      <c r="C668" s="119"/>
      <c r="D668" s="10" t="s">
        <v>17</v>
      </c>
      <c r="E668" s="94">
        <v>9371520.8300000001</v>
      </c>
      <c r="F668" s="3"/>
    </row>
    <row r="669" spans="1:6" ht="16.5" customHeight="1" x14ac:dyDescent="0.25">
      <c r="A669" s="119">
        <v>196</v>
      </c>
      <c r="B669" s="120" t="s">
        <v>73</v>
      </c>
      <c r="C669" s="119">
        <v>17</v>
      </c>
      <c r="D669" s="10" t="s">
        <v>19</v>
      </c>
      <c r="E669" s="94">
        <v>1252442.95</v>
      </c>
      <c r="F669" s="3"/>
    </row>
    <row r="670" spans="1:6" ht="16.5" customHeight="1" x14ac:dyDescent="0.25">
      <c r="A670" s="119"/>
      <c r="B670" s="120"/>
      <c r="C670" s="119"/>
      <c r="D670" s="10" t="s">
        <v>20</v>
      </c>
      <c r="E670" s="94">
        <v>8411496.1199999992</v>
      </c>
      <c r="F670" s="3"/>
    </row>
    <row r="671" spans="1:6" ht="16.5" customHeight="1" x14ac:dyDescent="0.25">
      <c r="A671" s="119"/>
      <c r="B671" s="120"/>
      <c r="C671" s="119"/>
      <c r="D671" s="10" t="s">
        <v>21</v>
      </c>
      <c r="E671" s="94">
        <v>1619900.98</v>
      </c>
      <c r="F671" s="3"/>
    </row>
    <row r="672" spans="1:6" ht="16.5" customHeight="1" x14ac:dyDescent="0.25">
      <c r="A672" s="119"/>
      <c r="B672" s="120"/>
      <c r="C672" s="119"/>
      <c r="D672" s="10" t="s">
        <v>22</v>
      </c>
      <c r="E672" s="94">
        <v>1722217.24</v>
      </c>
      <c r="F672" s="3"/>
    </row>
    <row r="673" spans="1:6" ht="16.5" customHeight="1" x14ac:dyDescent="0.25">
      <c r="A673" s="119"/>
      <c r="B673" s="120"/>
      <c r="C673" s="119"/>
      <c r="D673" s="10" t="s">
        <v>74</v>
      </c>
      <c r="E673" s="94">
        <v>1215410.51</v>
      </c>
      <c r="F673" s="3"/>
    </row>
    <row r="674" spans="1:6" ht="16.5" customHeight="1" x14ac:dyDescent="0.25">
      <c r="A674" s="119"/>
      <c r="B674" s="120"/>
      <c r="C674" s="119"/>
      <c r="D674" s="10" t="s">
        <v>23</v>
      </c>
      <c r="E674" s="94">
        <v>1760073.14</v>
      </c>
      <c r="F674" s="3"/>
    </row>
    <row r="675" spans="1:6" ht="16.5" customHeight="1" x14ac:dyDescent="0.25">
      <c r="A675" s="119"/>
      <c r="B675" s="120"/>
      <c r="C675" s="119"/>
      <c r="D675" s="10" t="s">
        <v>16</v>
      </c>
      <c r="E675" s="94">
        <v>679427.78</v>
      </c>
      <c r="F675" s="3"/>
    </row>
    <row r="676" spans="1:6" ht="16.5" customHeight="1" x14ac:dyDescent="0.25">
      <c r="A676" s="119"/>
      <c r="B676" s="120"/>
      <c r="C676" s="119"/>
      <c r="D676" s="10" t="s">
        <v>17</v>
      </c>
      <c r="E676" s="94">
        <v>16660968.720000001</v>
      </c>
      <c r="F676" s="3"/>
    </row>
    <row r="677" spans="1:6" ht="16.5" customHeight="1" x14ac:dyDescent="0.25">
      <c r="A677" s="119">
        <v>197</v>
      </c>
      <c r="B677" s="120" t="s">
        <v>73</v>
      </c>
      <c r="C677" s="119">
        <v>47</v>
      </c>
      <c r="D677" s="10" t="s">
        <v>15</v>
      </c>
      <c r="E677" s="94">
        <v>6807443.0899999999</v>
      </c>
      <c r="F677" s="3"/>
    </row>
    <row r="678" spans="1:6" ht="16.5" customHeight="1" x14ac:dyDescent="0.25">
      <c r="A678" s="119"/>
      <c r="B678" s="120"/>
      <c r="C678" s="119"/>
      <c r="D678" s="10" t="s">
        <v>24</v>
      </c>
      <c r="E678" s="94">
        <v>9207396.9000000004</v>
      </c>
      <c r="F678" s="3"/>
    </row>
    <row r="679" spans="1:6" ht="16.5" customHeight="1" x14ac:dyDescent="0.25">
      <c r="A679" s="119"/>
      <c r="B679" s="120"/>
      <c r="C679" s="119"/>
      <c r="D679" s="10" t="s">
        <v>16</v>
      </c>
      <c r="E679" s="94">
        <v>1094734.04</v>
      </c>
      <c r="F679" s="3"/>
    </row>
    <row r="680" spans="1:6" ht="16.5" customHeight="1" x14ac:dyDescent="0.25">
      <c r="A680" s="119"/>
      <c r="B680" s="120"/>
      <c r="C680" s="119"/>
      <c r="D680" s="10" t="s">
        <v>17</v>
      </c>
      <c r="E680" s="94">
        <v>17109574.030000001</v>
      </c>
      <c r="F680" s="3"/>
    </row>
    <row r="681" spans="1:6" ht="16.5" customHeight="1" x14ac:dyDescent="0.25">
      <c r="A681" s="119">
        <v>198</v>
      </c>
      <c r="B681" s="120" t="s">
        <v>471</v>
      </c>
      <c r="C681" s="119">
        <v>16</v>
      </c>
      <c r="D681" s="9" t="s">
        <v>403</v>
      </c>
      <c r="E681" s="94">
        <v>7405663.1399999997</v>
      </c>
      <c r="F681" s="3"/>
    </row>
    <row r="682" spans="1:6" ht="16.5" customHeight="1" x14ac:dyDescent="0.25">
      <c r="A682" s="119"/>
      <c r="B682" s="120"/>
      <c r="C682" s="119"/>
      <c r="D682" s="9" t="s">
        <v>16</v>
      </c>
      <c r="E682" s="94">
        <v>303780.15999999997</v>
      </c>
    </row>
    <row r="683" spans="1:6" ht="16.5" customHeight="1" x14ac:dyDescent="0.25">
      <c r="A683" s="119"/>
      <c r="B683" s="120"/>
      <c r="C683" s="119"/>
      <c r="D683" s="9" t="s">
        <v>17</v>
      </c>
      <c r="E683" s="94">
        <v>7709443.2999999998</v>
      </c>
    </row>
    <row r="684" spans="1:6" ht="16.5" customHeight="1" x14ac:dyDescent="0.25">
      <c r="A684" s="119">
        <v>199</v>
      </c>
      <c r="B684" s="120" t="s">
        <v>471</v>
      </c>
      <c r="C684" s="119">
        <v>30</v>
      </c>
      <c r="D684" s="9" t="s">
        <v>403</v>
      </c>
      <c r="E684" s="94">
        <v>3702831.57</v>
      </c>
      <c r="F684" s="3"/>
    </row>
    <row r="685" spans="1:6" ht="16.5" customHeight="1" x14ac:dyDescent="0.25">
      <c r="A685" s="119"/>
      <c r="B685" s="120"/>
      <c r="C685" s="119"/>
      <c r="D685" s="9" t="s">
        <v>16</v>
      </c>
      <c r="E685" s="94">
        <v>151890.07999999999</v>
      </c>
    </row>
    <row r="686" spans="1:6" ht="16.5" customHeight="1" x14ac:dyDescent="0.25">
      <c r="A686" s="119"/>
      <c r="B686" s="120"/>
      <c r="C686" s="119"/>
      <c r="D686" s="9" t="s">
        <v>17</v>
      </c>
      <c r="E686" s="94">
        <v>3854721.65</v>
      </c>
    </row>
    <row r="687" spans="1:6" ht="16.5" customHeight="1" x14ac:dyDescent="0.25">
      <c r="A687" s="119">
        <v>200</v>
      </c>
      <c r="B687" s="120" t="s">
        <v>471</v>
      </c>
      <c r="C687" s="119">
        <v>32</v>
      </c>
      <c r="D687" s="9" t="s">
        <v>403</v>
      </c>
      <c r="E687" s="94">
        <v>1851415.78</v>
      </c>
      <c r="F687" s="3"/>
    </row>
    <row r="688" spans="1:6" ht="16.5" customHeight="1" x14ac:dyDescent="0.25">
      <c r="A688" s="119"/>
      <c r="B688" s="120"/>
      <c r="C688" s="119"/>
      <c r="D688" s="9" t="s">
        <v>16</v>
      </c>
      <c r="E688" s="94">
        <v>75945.039999999994</v>
      </c>
    </row>
    <row r="689" spans="1:6" ht="16.5" customHeight="1" x14ac:dyDescent="0.25">
      <c r="A689" s="7">
        <v>1</v>
      </c>
      <c r="B689" s="7">
        <v>2</v>
      </c>
      <c r="C689" s="7">
        <v>3</v>
      </c>
      <c r="D689" s="7">
        <v>4</v>
      </c>
      <c r="E689" s="100">
        <v>5</v>
      </c>
      <c r="F689" s="3"/>
    </row>
    <row r="690" spans="1:6" ht="16.5" customHeight="1" x14ac:dyDescent="0.25">
      <c r="A690" s="95"/>
      <c r="B690" s="95"/>
      <c r="C690" s="95"/>
      <c r="D690" s="9" t="s">
        <v>17</v>
      </c>
      <c r="E690" s="94">
        <v>1927360.82</v>
      </c>
    </row>
    <row r="691" spans="1:6" ht="16.5" customHeight="1" x14ac:dyDescent="0.25">
      <c r="A691" s="119">
        <v>201</v>
      </c>
      <c r="B691" s="120" t="s">
        <v>471</v>
      </c>
      <c r="C691" s="119">
        <v>34</v>
      </c>
      <c r="D691" s="9" t="s">
        <v>403</v>
      </c>
      <c r="E691" s="94">
        <v>11108494.710000001</v>
      </c>
      <c r="F691" s="3"/>
    </row>
    <row r="692" spans="1:6" ht="16.5" customHeight="1" x14ac:dyDescent="0.25">
      <c r="A692" s="119"/>
      <c r="B692" s="120"/>
      <c r="C692" s="119"/>
      <c r="D692" s="9" t="s">
        <v>16</v>
      </c>
      <c r="E692" s="94">
        <v>455670.24</v>
      </c>
    </row>
    <row r="693" spans="1:6" ht="16.5" customHeight="1" x14ac:dyDescent="0.25">
      <c r="A693" s="119"/>
      <c r="B693" s="120"/>
      <c r="C693" s="119"/>
      <c r="D693" s="9" t="s">
        <v>17</v>
      </c>
      <c r="E693" s="94">
        <v>11564164.949999999</v>
      </c>
    </row>
    <row r="694" spans="1:6" ht="16.5" customHeight="1" x14ac:dyDescent="0.25">
      <c r="A694" s="119">
        <v>202</v>
      </c>
      <c r="B694" s="120" t="s">
        <v>472</v>
      </c>
      <c r="C694" s="119">
        <v>27</v>
      </c>
      <c r="D694" s="9" t="s">
        <v>408</v>
      </c>
      <c r="E694" s="91">
        <v>2377151.2400000002</v>
      </c>
      <c r="F694" s="3"/>
    </row>
    <row r="695" spans="1:6" ht="16.5" customHeight="1" x14ac:dyDescent="0.25">
      <c r="A695" s="119"/>
      <c r="B695" s="120"/>
      <c r="C695" s="119"/>
      <c r="D695" s="9" t="s">
        <v>16</v>
      </c>
      <c r="E695" s="91">
        <v>124000</v>
      </c>
    </row>
    <row r="696" spans="1:6" ht="16.5" customHeight="1" x14ac:dyDescent="0.25">
      <c r="A696" s="119"/>
      <c r="B696" s="120"/>
      <c r="C696" s="119"/>
      <c r="D696" s="9" t="s">
        <v>17</v>
      </c>
      <c r="E696" s="91">
        <v>2501151.2400000002</v>
      </c>
    </row>
    <row r="697" spans="1:6" ht="16.5" customHeight="1" x14ac:dyDescent="0.25">
      <c r="A697" s="119">
        <v>203</v>
      </c>
      <c r="B697" s="120" t="s">
        <v>472</v>
      </c>
      <c r="C697" s="119">
        <v>29</v>
      </c>
      <c r="D697" s="9" t="s">
        <v>408</v>
      </c>
      <c r="E697" s="91">
        <v>2377151.2400000002</v>
      </c>
      <c r="F697" s="3"/>
    </row>
    <row r="698" spans="1:6" ht="16.5" customHeight="1" x14ac:dyDescent="0.25">
      <c r="A698" s="119"/>
      <c r="B698" s="120"/>
      <c r="C698" s="119"/>
      <c r="D698" s="9" t="s">
        <v>16</v>
      </c>
      <c r="E698" s="91">
        <v>124000</v>
      </c>
    </row>
    <row r="699" spans="1:6" ht="16.5" customHeight="1" x14ac:dyDescent="0.25">
      <c r="A699" s="119"/>
      <c r="B699" s="120"/>
      <c r="C699" s="119"/>
      <c r="D699" s="9" t="s">
        <v>17</v>
      </c>
      <c r="E699" s="91">
        <v>2501151.2400000002</v>
      </c>
    </row>
    <row r="700" spans="1:6" ht="16.5" customHeight="1" x14ac:dyDescent="0.25">
      <c r="A700" s="119">
        <v>204</v>
      </c>
      <c r="B700" s="120" t="s">
        <v>472</v>
      </c>
      <c r="C700" s="119">
        <v>31</v>
      </c>
      <c r="D700" s="9" t="s">
        <v>408</v>
      </c>
      <c r="E700" s="91">
        <v>2377151.2400000002</v>
      </c>
      <c r="F700" s="3"/>
    </row>
    <row r="701" spans="1:6" ht="16.5" customHeight="1" x14ac:dyDescent="0.25">
      <c r="A701" s="119"/>
      <c r="B701" s="120"/>
      <c r="C701" s="119"/>
      <c r="D701" s="9" t="s">
        <v>16</v>
      </c>
      <c r="E701" s="91">
        <v>124000</v>
      </c>
    </row>
    <row r="702" spans="1:6" ht="16.5" customHeight="1" x14ac:dyDescent="0.25">
      <c r="A702" s="119"/>
      <c r="B702" s="120"/>
      <c r="C702" s="119"/>
      <c r="D702" s="9" t="s">
        <v>17</v>
      </c>
      <c r="E702" s="91">
        <v>2501151.2400000002</v>
      </c>
    </row>
    <row r="703" spans="1:6" ht="16.5" customHeight="1" x14ac:dyDescent="0.25">
      <c r="A703" s="119">
        <v>205</v>
      </c>
      <c r="B703" s="120" t="s">
        <v>473</v>
      </c>
      <c r="C703" s="119">
        <v>2</v>
      </c>
      <c r="D703" s="9" t="s">
        <v>403</v>
      </c>
      <c r="E703" s="94">
        <v>1851415.78</v>
      </c>
      <c r="F703" s="3"/>
    </row>
    <row r="704" spans="1:6" ht="16.5" customHeight="1" x14ac:dyDescent="0.25">
      <c r="A704" s="119"/>
      <c r="B704" s="120"/>
      <c r="C704" s="119"/>
      <c r="D704" s="9" t="s">
        <v>16</v>
      </c>
      <c r="E704" s="94">
        <v>75945.039999999994</v>
      </c>
    </row>
    <row r="705" spans="1:6" ht="16.5" customHeight="1" x14ac:dyDescent="0.25">
      <c r="A705" s="119"/>
      <c r="B705" s="120"/>
      <c r="C705" s="119"/>
      <c r="D705" s="9" t="s">
        <v>17</v>
      </c>
      <c r="E705" s="94">
        <v>1927360.82</v>
      </c>
    </row>
    <row r="706" spans="1:6" ht="16.5" customHeight="1" x14ac:dyDescent="0.25">
      <c r="A706" s="119">
        <v>206</v>
      </c>
      <c r="B706" s="120" t="s">
        <v>473</v>
      </c>
      <c r="C706" s="119">
        <v>3</v>
      </c>
      <c r="D706" s="9" t="s">
        <v>403</v>
      </c>
      <c r="E706" s="94">
        <v>3702831.57</v>
      </c>
      <c r="F706" s="3"/>
    </row>
    <row r="707" spans="1:6" ht="16.5" customHeight="1" x14ac:dyDescent="0.25">
      <c r="A707" s="119"/>
      <c r="B707" s="120"/>
      <c r="C707" s="119"/>
      <c r="D707" s="9" t="s">
        <v>16</v>
      </c>
      <c r="E707" s="94">
        <v>151890.07999999999</v>
      </c>
    </row>
    <row r="708" spans="1:6" ht="16.5" customHeight="1" x14ac:dyDescent="0.25">
      <c r="A708" s="119"/>
      <c r="B708" s="120"/>
      <c r="C708" s="119"/>
      <c r="D708" s="9" t="s">
        <v>17</v>
      </c>
      <c r="E708" s="94">
        <v>3854721.65</v>
      </c>
    </row>
    <row r="709" spans="1:6" ht="16.5" customHeight="1" x14ac:dyDescent="0.25">
      <c r="A709" s="119">
        <v>207</v>
      </c>
      <c r="B709" s="120" t="s">
        <v>473</v>
      </c>
      <c r="C709" s="119">
        <v>4</v>
      </c>
      <c r="D709" s="9" t="s">
        <v>403</v>
      </c>
      <c r="E709" s="94">
        <v>7405663.1399999997</v>
      </c>
      <c r="F709" s="3"/>
    </row>
    <row r="710" spans="1:6" ht="16.5" customHeight="1" x14ac:dyDescent="0.25">
      <c r="A710" s="119"/>
      <c r="B710" s="120"/>
      <c r="C710" s="119"/>
      <c r="D710" s="9" t="s">
        <v>16</v>
      </c>
      <c r="E710" s="94">
        <v>303780.15999999997</v>
      </c>
    </row>
    <row r="711" spans="1:6" ht="16.5" customHeight="1" x14ac:dyDescent="0.25">
      <c r="A711" s="119"/>
      <c r="B711" s="120"/>
      <c r="C711" s="119"/>
      <c r="D711" s="9" t="s">
        <v>17</v>
      </c>
      <c r="E711" s="94">
        <v>7709443.2999999998</v>
      </c>
    </row>
    <row r="712" spans="1:6" ht="16.5" customHeight="1" x14ac:dyDescent="0.25">
      <c r="A712" s="119">
        <v>208</v>
      </c>
      <c r="B712" s="120" t="s">
        <v>473</v>
      </c>
      <c r="C712" s="119">
        <v>14</v>
      </c>
      <c r="D712" s="9" t="s">
        <v>403</v>
      </c>
      <c r="E712" s="94">
        <v>9257078.9199999999</v>
      </c>
      <c r="F712" s="3"/>
    </row>
    <row r="713" spans="1:6" ht="16.5" customHeight="1" x14ac:dyDescent="0.25">
      <c r="A713" s="119"/>
      <c r="B713" s="120"/>
      <c r="C713" s="119"/>
      <c r="D713" s="9" t="s">
        <v>16</v>
      </c>
      <c r="E713" s="94">
        <v>379725.2</v>
      </c>
    </row>
    <row r="714" spans="1:6" ht="16.5" customHeight="1" x14ac:dyDescent="0.25">
      <c r="A714" s="119"/>
      <c r="B714" s="120"/>
      <c r="C714" s="119"/>
      <c r="D714" s="9" t="s">
        <v>17</v>
      </c>
      <c r="E714" s="94">
        <v>9636804.1199999992</v>
      </c>
    </row>
    <row r="715" spans="1:6" ht="16.5" customHeight="1" x14ac:dyDescent="0.25">
      <c r="A715" s="119">
        <v>209</v>
      </c>
      <c r="B715" s="120" t="s">
        <v>473</v>
      </c>
      <c r="C715" s="119">
        <v>16</v>
      </c>
      <c r="D715" s="9" t="s">
        <v>403</v>
      </c>
      <c r="E715" s="94">
        <v>1851415.78</v>
      </c>
      <c r="F715" s="3"/>
    </row>
    <row r="716" spans="1:6" ht="16.5" customHeight="1" x14ac:dyDescent="0.25">
      <c r="A716" s="119"/>
      <c r="B716" s="120"/>
      <c r="C716" s="119"/>
      <c r="D716" s="9" t="s">
        <v>16</v>
      </c>
      <c r="E716" s="94">
        <v>75945.039999999994</v>
      </c>
    </row>
    <row r="717" spans="1:6" ht="16.5" customHeight="1" x14ac:dyDescent="0.25">
      <c r="A717" s="119"/>
      <c r="B717" s="120"/>
      <c r="C717" s="119"/>
      <c r="D717" s="9" t="s">
        <v>17</v>
      </c>
      <c r="E717" s="94">
        <v>1927360.82</v>
      </c>
    </row>
  </sheetData>
  <autoFilter ref="A15:O717"/>
  <mergeCells count="654">
    <mergeCell ref="A712:A714"/>
    <mergeCell ref="B712:B714"/>
    <mergeCell ref="C712:C714"/>
    <mergeCell ref="A715:A717"/>
    <mergeCell ref="B715:B717"/>
    <mergeCell ref="C715:C717"/>
    <mergeCell ref="A706:A708"/>
    <mergeCell ref="B706:B708"/>
    <mergeCell ref="C706:C708"/>
    <mergeCell ref="A709:A711"/>
    <mergeCell ref="B709:B711"/>
    <mergeCell ref="C709:C711"/>
    <mergeCell ref="A700:A702"/>
    <mergeCell ref="B700:B702"/>
    <mergeCell ref="C700:C702"/>
    <mergeCell ref="A703:A705"/>
    <mergeCell ref="B703:B705"/>
    <mergeCell ref="C703:C705"/>
    <mergeCell ref="A694:A696"/>
    <mergeCell ref="B694:B696"/>
    <mergeCell ref="C694:C696"/>
    <mergeCell ref="A697:A699"/>
    <mergeCell ref="B697:B699"/>
    <mergeCell ref="C697:C699"/>
    <mergeCell ref="A687:A688"/>
    <mergeCell ref="B687:B688"/>
    <mergeCell ref="C687:C688"/>
    <mergeCell ref="A691:A693"/>
    <mergeCell ref="B691:B693"/>
    <mergeCell ref="C691:C693"/>
    <mergeCell ref="A681:A683"/>
    <mergeCell ref="B681:B683"/>
    <mergeCell ref="C681:C683"/>
    <mergeCell ref="A684:A686"/>
    <mergeCell ref="B684:B686"/>
    <mergeCell ref="C684:C686"/>
    <mergeCell ref="A669:A676"/>
    <mergeCell ref="B669:B676"/>
    <mergeCell ref="C669:C676"/>
    <mergeCell ref="A677:A680"/>
    <mergeCell ref="B677:B680"/>
    <mergeCell ref="C677:C680"/>
    <mergeCell ref="A661:A665"/>
    <mergeCell ref="B661:B665"/>
    <mergeCell ref="C661:C665"/>
    <mergeCell ref="A666:A668"/>
    <mergeCell ref="B666:B668"/>
    <mergeCell ref="C666:C668"/>
    <mergeCell ref="A654:A656"/>
    <mergeCell ref="B654:B656"/>
    <mergeCell ref="C654:C656"/>
    <mergeCell ref="A657:A659"/>
    <mergeCell ref="B657:B659"/>
    <mergeCell ref="C657:C659"/>
    <mergeCell ref="A648:A650"/>
    <mergeCell ref="B648:B650"/>
    <mergeCell ref="C648:C650"/>
    <mergeCell ref="A651:A653"/>
    <mergeCell ref="B651:B653"/>
    <mergeCell ref="C651:C653"/>
    <mergeCell ref="A642:A644"/>
    <mergeCell ref="B642:B644"/>
    <mergeCell ref="C642:C644"/>
    <mergeCell ref="A645:A647"/>
    <mergeCell ref="B645:B647"/>
    <mergeCell ref="C645:C647"/>
    <mergeCell ref="A636:A638"/>
    <mergeCell ref="B636:B638"/>
    <mergeCell ref="C636:C638"/>
    <mergeCell ref="A639:A641"/>
    <mergeCell ref="B639:B641"/>
    <mergeCell ref="C639:C641"/>
    <mergeCell ref="A629:A630"/>
    <mergeCell ref="B629:B630"/>
    <mergeCell ref="C629:C630"/>
    <mergeCell ref="A633:A635"/>
    <mergeCell ref="B633:B635"/>
    <mergeCell ref="C633:C635"/>
    <mergeCell ref="A623:A625"/>
    <mergeCell ref="B623:B625"/>
    <mergeCell ref="C623:C625"/>
    <mergeCell ref="A626:A628"/>
    <mergeCell ref="B626:B628"/>
    <mergeCell ref="C626:C628"/>
    <mergeCell ref="A617:A619"/>
    <mergeCell ref="B617:B619"/>
    <mergeCell ref="C617:C619"/>
    <mergeCell ref="A620:A622"/>
    <mergeCell ref="B620:B622"/>
    <mergeCell ref="C620:C622"/>
    <mergeCell ref="A611:A613"/>
    <mergeCell ref="B611:B613"/>
    <mergeCell ref="C611:C613"/>
    <mergeCell ref="A614:A616"/>
    <mergeCell ref="B614:B616"/>
    <mergeCell ref="C614:C616"/>
    <mergeCell ref="A605:A607"/>
    <mergeCell ref="B605:B607"/>
    <mergeCell ref="C605:C607"/>
    <mergeCell ref="A608:A610"/>
    <mergeCell ref="B608:B610"/>
    <mergeCell ref="C608:C610"/>
    <mergeCell ref="A598:A600"/>
    <mergeCell ref="B598:B600"/>
    <mergeCell ref="C598:C600"/>
    <mergeCell ref="A603:A604"/>
    <mergeCell ref="B603:B604"/>
    <mergeCell ref="C603:C604"/>
    <mergeCell ref="A592:A594"/>
    <mergeCell ref="B592:B594"/>
    <mergeCell ref="C592:C594"/>
    <mergeCell ref="A595:A597"/>
    <mergeCell ref="B595:B597"/>
    <mergeCell ref="C595:C597"/>
    <mergeCell ref="A586:A588"/>
    <mergeCell ref="B586:B588"/>
    <mergeCell ref="C586:C588"/>
    <mergeCell ref="A589:A591"/>
    <mergeCell ref="B589:B591"/>
    <mergeCell ref="C589:C591"/>
    <mergeCell ref="A581:A583"/>
    <mergeCell ref="B581:B583"/>
    <mergeCell ref="C581:C583"/>
    <mergeCell ref="A584:A585"/>
    <mergeCell ref="B584:B585"/>
    <mergeCell ref="C584:C585"/>
    <mergeCell ref="A575:A577"/>
    <mergeCell ref="B575:B577"/>
    <mergeCell ref="C575:C577"/>
    <mergeCell ref="A578:A580"/>
    <mergeCell ref="B578:B580"/>
    <mergeCell ref="C578:C580"/>
    <mergeCell ref="A568:A570"/>
    <mergeCell ref="B568:B570"/>
    <mergeCell ref="C568:C570"/>
    <mergeCell ref="A571:A572"/>
    <mergeCell ref="B571:B572"/>
    <mergeCell ref="C571:C572"/>
    <mergeCell ref="A561:A564"/>
    <mergeCell ref="B561:B564"/>
    <mergeCell ref="C561:C564"/>
    <mergeCell ref="A565:A567"/>
    <mergeCell ref="B565:B567"/>
    <mergeCell ref="C565:C567"/>
    <mergeCell ref="A553:A556"/>
    <mergeCell ref="B553:B556"/>
    <mergeCell ref="C553:C556"/>
    <mergeCell ref="A557:A560"/>
    <mergeCell ref="B557:B560"/>
    <mergeCell ref="C557:C560"/>
    <mergeCell ref="A545:A548"/>
    <mergeCell ref="B545:B548"/>
    <mergeCell ref="C545:C548"/>
    <mergeCell ref="A549:A552"/>
    <mergeCell ref="B549:B552"/>
    <mergeCell ref="C549:C552"/>
    <mergeCell ref="A537:A539"/>
    <mergeCell ref="B537:B539"/>
    <mergeCell ref="C537:C539"/>
    <mergeCell ref="A540:A543"/>
    <mergeCell ref="B540:B543"/>
    <mergeCell ref="C540:C543"/>
    <mergeCell ref="A531:A533"/>
    <mergeCell ref="B531:B533"/>
    <mergeCell ref="C531:C533"/>
    <mergeCell ref="A534:A536"/>
    <mergeCell ref="B534:B536"/>
    <mergeCell ref="C534:C536"/>
    <mergeCell ref="A525:A527"/>
    <mergeCell ref="B525:B527"/>
    <mergeCell ref="C525:C527"/>
    <mergeCell ref="A528:A530"/>
    <mergeCell ref="B528:B530"/>
    <mergeCell ref="C528:C530"/>
    <mergeCell ref="A519:A521"/>
    <mergeCell ref="B519:B521"/>
    <mergeCell ref="C519:C521"/>
    <mergeCell ref="A522:A524"/>
    <mergeCell ref="B522:B524"/>
    <mergeCell ref="C522:C524"/>
    <mergeCell ref="A510:A514"/>
    <mergeCell ref="B510:B514"/>
    <mergeCell ref="C510:C514"/>
    <mergeCell ref="A516:A518"/>
    <mergeCell ref="B516:B518"/>
    <mergeCell ref="C516:C518"/>
    <mergeCell ref="A504:A506"/>
    <mergeCell ref="B504:B506"/>
    <mergeCell ref="C504:C506"/>
    <mergeCell ref="A507:A509"/>
    <mergeCell ref="B507:B509"/>
    <mergeCell ref="C507:C509"/>
    <mergeCell ref="A498:A500"/>
    <mergeCell ref="B498:B500"/>
    <mergeCell ref="C498:C500"/>
    <mergeCell ref="A501:A503"/>
    <mergeCell ref="B501:B503"/>
    <mergeCell ref="C501:C503"/>
    <mergeCell ref="A492:A494"/>
    <mergeCell ref="B492:B494"/>
    <mergeCell ref="C492:C494"/>
    <mergeCell ref="A495:A497"/>
    <mergeCell ref="B495:B497"/>
    <mergeCell ref="C495:C497"/>
    <mergeCell ref="A487:A488"/>
    <mergeCell ref="B487:B488"/>
    <mergeCell ref="C487:C488"/>
    <mergeCell ref="A489:A491"/>
    <mergeCell ref="B489:B491"/>
    <mergeCell ref="C489:C491"/>
    <mergeCell ref="A479:A481"/>
    <mergeCell ref="B479:B481"/>
    <mergeCell ref="C479:C481"/>
    <mergeCell ref="A482:A484"/>
    <mergeCell ref="B482:B484"/>
    <mergeCell ref="C482:C484"/>
    <mergeCell ref="A473:A475"/>
    <mergeCell ref="B473:B475"/>
    <mergeCell ref="C473:C475"/>
    <mergeCell ref="A476:A478"/>
    <mergeCell ref="B476:B478"/>
    <mergeCell ref="C476:C478"/>
    <mergeCell ref="A467:A469"/>
    <mergeCell ref="B467:B469"/>
    <mergeCell ref="C467:C469"/>
    <mergeCell ref="A470:A472"/>
    <mergeCell ref="B470:B472"/>
    <mergeCell ref="C470:C472"/>
    <mergeCell ref="A461:A463"/>
    <mergeCell ref="B461:B463"/>
    <mergeCell ref="C461:C463"/>
    <mergeCell ref="A464:A466"/>
    <mergeCell ref="B464:B466"/>
    <mergeCell ref="C464:C466"/>
    <mergeCell ref="A454:A456"/>
    <mergeCell ref="B454:B456"/>
    <mergeCell ref="C454:C456"/>
    <mergeCell ref="A458:A460"/>
    <mergeCell ref="B458:B460"/>
    <mergeCell ref="C458:C460"/>
    <mergeCell ref="A446:A448"/>
    <mergeCell ref="B446:B448"/>
    <mergeCell ref="C446:C448"/>
    <mergeCell ref="A449:A453"/>
    <mergeCell ref="B449:B453"/>
    <mergeCell ref="C449:C453"/>
    <mergeCell ref="A440:A442"/>
    <mergeCell ref="B440:B442"/>
    <mergeCell ref="C440:C442"/>
    <mergeCell ref="A443:A445"/>
    <mergeCell ref="B443:B445"/>
    <mergeCell ref="C443:C445"/>
    <mergeCell ref="A429:A431"/>
    <mergeCell ref="B429:B431"/>
    <mergeCell ref="C429:C431"/>
    <mergeCell ref="A432:A439"/>
    <mergeCell ref="B432:B439"/>
    <mergeCell ref="C432:C439"/>
    <mergeCell ref="A422:A424"/>
    <mergeCell ref="B422:B424"/>
    <mergeCell ref="C422:C424"/>
    <mergeCell ref="A425:A427"/>
    <mergeCell ref="B425:B427"/>
    <mergeCell ref="C425:C427"/>
    <mergeCell ref="A416:A418"/>
    <mergeCell ref="B416:B418"/>
    <mergeCell ref="C416:C418"/>
    <mergeCell ref="A419:A421"/>
    <mergeCell ref="B419:B421"/>
    <mergeCell ref="C419:C421"/>
    <mergeCell ref="A410:A412"/>
    <mergeCell ref="B410:B412"/>
    <mergeCell ref="C410:C412"/>
    <mergeCell ref="A413:A415"/>
    <mergeCell ref="B413:B415"/>
    <mergeCell ref="C413:C415"/>
    <mergeCell ref="A400:A402"/>
    <mergeCell ref="B400:B402"/>
    <mergeCell ref="C400:C402"/>
    <mergeCell ref="A403:A409"/>
    <mergeCell ref="B403:B409"/>
    <mergeCell ref="C403:C409"/>
    <mergeCell ref="A393:A395"/>
    <mergeCell ref="B393:B395"/>
    <mergeCell ref="C393:C395"/>
    <mergeCell ref="A396:A398"/>
    <mergeCell ref="B396:B398"/>
    <mergeCell ref="C396:C398"/>
    <mergeCell ref="A387:A389"/>
    <mergeCell ref="B387:B389"/>
    <mergeCell ref="C387:C389"/>
    <mergeCell ref="A390:A392"/>
    <mergeCell ref="B390:B392"/>
    <mergeCell ref="C390:C392"/>
    <mergeCell ref="A381:A383"/>
    <mergeCell ref="B381:B383"/>
    <mergeCell ref="C381:C383"/>
    <mergeCell ref="A384:A386"/>
    <mergeCell ref="B384:B386"/>
    <mergeCell ref="C384:C386"/>
    <mergeCell ref="A375:A377"/>
    <mergeCell ref="B375:B377"/>
    <mergeCell ref="C375:C377"/>
    <mergeCell ref="A378:A380"/>
    <mergeCell ref="B378:B380"/>
    <mergeCell ref="C378:C380"/>
    <mergeCell ref="A368:A369"/>
    <mergeCell ref="B368:B369"/>
    <mergeCell ref="C368:C369"/>
    <mergeCell ref="A372:A374"/>
    <mergeCell ref="B372:B374"/>
    <mergeCell ref="C372:C374"/>
    <mergeCell ref="A362:A364"/>
    <mergeCell ref="B362:B364"/>
    <mergeCell ref="C362:C364"/>
    <mergeCell ref="A365:A367"/>
    <mergeCell ref="B365:B367"/>
    <mergeCell ref="C365:C367"/>
    <mergeCell ref="A356:A358"/>
    <mergeCell ref="B356:B358"/>
    <mergeCell ref="C356:C358"/>
    <mergeCell ref="A359:A361"/>
    <mergeCell ref="B359:B361"/>
    <mergeCell ref="C359:C361"/>
    <mergeCell ref="A350:A352"/>
    <mergeCell ref="B350:B352"/>
    <mergeCell ref="C350:C352"/>
    <mergeCell ref="A353:A355"/>
    <mergeCell ref="B353:B355"/>
    <mergeCell ref="C353:C355"/>
    <mergeCell ref="A344:A346"/>
    <mergeCell ref="B344:B346"/>
    <mergeCell ref="C344:C346"/>
    <mergeCell ref="A347:A349"/>
    <mergeCell ref="B347:B349"/>
    <mergeCell ref="C347:C349"/>
    <mergeCell ref="A337:A339"/>
    <mergeCell ref="B337:B339"/>
    <mergeCell ref="C337:C339"/>
    <mergeCell ref="A342:A343"/>
    <mergeCell ref="B342:B343"/>
    <mergeCell ref="C342:C343"/>
    <mergeCell ref="A331:A333"/>
    <mergeCell ref="B331:B333"/>
    <mergeCell ref="C331:C333"/>
    <mergeCell ref="A334:A336"/>
    <mergeCell ref="B334:B336"/>
    <mergeCell ref="C334:C336"/>
    <mergeCell ref="A321:A323"/>
    <mergeCell ref="B321:B323"/>
    <mergeCell ref="C321:C323"/>
    <mergeCell ref="A324:A330"/>
    <mergeCell ref="B324:B330"/>
    <mergeCell ref="C324:C330"/>
    <mergeCell ref="A315:A317"/>
    <mergeCell ref="B315:B317"/>
    <mergeCell ref="C315:C317"/>
    <mergeCell ref="A318:A320"/>
    <mergeCell ref="B318:B320"/>
    <mergeCell ref="C318:C320"/>
    <mergeCell ref="A308:A310"/>
    <mergeCell ref="B308:B310"/>
    <mergeCell ref="C308:C310"/>
    <mergeCell ref="A313:A314"/>
    <mergeCell ref="B313:B314"/>
    <mergeCell ref="C313:C314"/>
    <mergeCell ref="A302:A304"/>
    <mergeCell ref="B302:B304"/>
    <mergeCell ref="C302:C304"/>
    <mergeCell ref="A305:A307"/>
    <mergeCell ref="B305:B307"/>
    <mergeCell ref="C305:C307"/>
    <mergeCell ref="A296:A298"/>
    <mergeCell ref="B296:B298"/>
    <mergeCell ref="C296:C298"/>
    <mergeCell ref="A299:A301"/>
    <mergeCell ref="B299:B301"/>
    <mergeCell ref="C299:C301"/>
    <mergeCell ref="A290:A292"/>
    <mergeCell ref="B290:B292"/>
    <mergeCell ref="C290:C292"/>
    <mergeCell ref="A293:A295"/>
    <mergeCell ref="B293:B295"/>
    <mergeCell ref="C293:C295"/>
    <mergeCell ref="A284:A286"/>
    <mergeCell ref="B284:B286"/>
    <mergeCell ref="C284:C286"/>
    <mergeCell ref="A287:A289"/>
    <mergeCell ref="B287:B289"/>
    <mergeCell ref="C287:C289"/>
    <mergeCell ref="A277:A279"/>
    <mergeCell ref="B277:B279"/>
    <mergeCell ref="C277:C279"/>
    <mergeCell ref="A280:A282"/>
    <mergeCell ref="B280:B282"/>
    <mergeCell ref="C280:C282"/>
    <mergeCell ref="A271:A273"/>
    <mergeCell ref="B271:B273"/>
    <mergeCell ref="C271:C273"/>
    <mergeCell ref="A274:A276"/>
    <mergeCell ref="B274:B276"/>
    <mergeCell ref="C274:C276"/>
    <mergeCell ref="A265:A267"/>
    <mergeCell ref="B265:B267"/>
    <mergeCell ref="C265:C267"/>
    <mergeCell ref="A268:A270"/>
    <mergeCell ref="B268:B270"/>
    <mergeCell ref="C268:C270"/>
    <mergeCell ref="A259:A261"/>
    <mergeCell ref="B259:B261"/>
    <mergeCell ref="C259:C261"/>
    <mergeCell ref="A262:A264"/>
    <mergeCell ref="B262:B264"/>
    <mergeCell ref="C262:C264"/>
    <mergeCell ref="A252:A253"/>
    <mergeCell ref="B252:B253"/>
    <mergeCell ref="C252:C253"/>
    <mergeCell ref="A256:A258"/>
    <mergeCell ref="B256:B258"/>
    <mergeCell ref="C256:C258"/>
    <mergeCell ref="A246:A248"/>
    <mergeCell ref="B246:B248"/>
    <mergeCell ref="C246:C248"/>
    <mergeCell ref="A249:A251"/>
    <mergeCell ref="B249:B251"/>
    <mergeCell ref="C249:C251"/>
    <mergeCell ref="A240:A242"/>
    <mergeCell ref="B240:B242"/>
    <mergeCell ref="C240:C242"/>
    <mergeCell ref="A243:A245"/>
    <mergeCell ref="B243:B245"/>
    <mergeCell ref="C243:C245"/>
    <mergeCell ref="A234:A236"/>
    <mergeCell ref="B234:B236"/>
    <mergeCell ref="C234:C236"/>
    <mergeCell ref="A237:A239"/>
    <mergeCell ref="B237:B239"/>
    <mergeCell ref="C237:C239"/>
    <mergeCell ref="A228:A230"/>
    <mergeCell ref="B228:B230"/>
    <mergeCell ref="C228:C230"/>
    <mergeCell ref="A231:A233"/>
    <mergeCell ref="B231:B233"/>
    <mergeCell ref="C231:C233"/>
    <mergeCell ref="A221:A223"/>
    <mergeCell ref="B221:B223"/>
    <mergeCell ref="C221:C223"/>
    <mergeCell ref="A226:A227"/>
    <mergeCell ref="B226:B227"/>
    <mergeCell ref="C226:C227"/>
    <mergeCell ref="A215:A217"/>
    <mergeCell ref="B215:B217"/>
    <mergeCell ref="C215:C217"/>
    <mergeCell ref="A218:A220"/>
    <mergeCell ref="B218:B220"/>
    <mergeCell ref="C218:C220"/>
    <mergeCell ref="A209:A211"/>
    <mergeCell ref="B209:B211"/>
    <mergeCell ref="C209:C211"/>
    <mergeCell ref="A212:A214"/>
    <mergeCell ref="B212:B214"/>
    <mergeCell ref="C212:C214"/>
    <mergeCell ref="A198:A200"/>
    <mergeCell ref="B198:B200"/>
    <mergeCell ref="C198:C200"/>
    <mergeCell ref="A201:A208"/>
    <mergeCell ref="B201:B208"/>
    <mergeCell ref="C201:C208"/>
    <mergeCell ref="A191:A193"/>
    <mergeCell ref="B191:B193"/>
    <mergeCell ref="C191:C193"/>
    <mergeCell ref="A194:A195"/>
    <mergeCell ref="B194:B195"/>
    <mergeCell ref="C194:C195"/>
    <mergeCell ref="A185:A187"/>
    <mergeCell ref="B185:B187"/>
    <mergeCell ref="C185:C187"/>
    <mergeCell ref="A188:A190"/>
    <mergeCell ref="B188:B190"/>
    <mergeCell ref="C188:C190"/>
    <mergeCell ref="A179:A181"/>
    <mergeCell ref="B179:B181"/>
    <mergeCell ref="C179:C181"/>
    <mergeCell ref="A182:A184"/>
    <mergeCell ref="B182:B184"/>
    <mergeCell ref="C182:C184"/>
    <mergeCell ref="A173:A175"/>
    <mergeCell ref="B173:B175"/>
    <mergeCell ref="C173:C175"/>
    <mergeCell ref="A176:A178"/>
    <mergeCell ref="B176:B178"/>
    <mergeCell ref="C176:C178"/>
    <mergeCell ref="A168:A169"/>
    <mergeCell ref="B168:B169"/>
    <mergeCell ref="C168:C169"/>
    <mergeCell ref="A170:A172"/>
    <mergeCell ref="B170:B172"/>
    <mergeCell ref="C170:C172"/>
    <mergeCell ref="A160:A162"/>
    <mergeCell ref="B160:B162"/>
    <mergeCell ref="C160:C162"/>
    <mergeCell ref="A163:A165"/>
    <mergeCell ref="B163:B165"/>
    <mergeCell ref="C163:C165"/>
    <mergeCell ref="A154:A156"/>
    <mergeCell ref="B154:B156"/>
    <mergeCell ref="C154:C156"/>
    <mergeCell ref="A157:A159"/>
    <mergeCell ref="B157:B159"/>
    <mergeCell ref="C157:C159"/>
    <mergeCell ref="A148:A150"/>
    <mergeCell ref="B148:B150"/>
    <mergeCell ref="C148:C150"/>
    <mergeCell ref="A151:A153"/>
    <mergeCell ref="B151:B153"/>
    <mergeCell ref="C151:C153"/>
    <mergeCell ref="A142:A144"/>
    <mergeCell ref="B142:B144"/>
    <mergeCell ref="C142:C144"/>
    <mergeCell ref="A145:A147"/>
    <mergeCell ref="B145:B147"/>
    <mergeCell ref="C145:C147"/>
    <mergeCell ref="A134:A136"/>
    <mergeCell ref="B134:B136"/>
    <mergeCell ref="C134:C136"/>
    <mergeCell ref="A139:A141"/>
    <mergeCell ref="B139:B141"/>
    <mergeCell ref="C139:C141"/>
    <mergeCell ref="A128:A130"/>
    <mergeCell ref="B128:B130"/>
    <mergeCell ref="C128:C130"/>
    <mergeCell ref="A131:A133"/>
    <mergeCell ref="B131:B133"/>
    <mergeCell ref="C131:C133"/>
    <mergeCell ref="A122:A124"/>
    <mergeCell ref="B122:B124"/>
    <mergeCell ref="C122:C124"/>
    <mergeCell ref="A125:A127"/>
    <mergeCell ref="B125:B127"/>
    <mergeCell ref="C125:C127"/>
    <mergeCell ref="A116:A118"/>
    <mergeCell ref="B116:B118"/>
    <mergeCell ref="C116:C118"/>
    <mergeCell ref="A119:A121"/>
    <mergeCell ref="B119:B121"/>
    <mergeCell ref="C119:C121"/>
    <mergeCell ref="A110:A112"/>
    <mergeCell ref="B110:B112"/>
    <mergeCell ref="C110:C112"/>
    <mergeCell ref="A113:A115"/>
    <mergeCell ref="B113:B115"/>
    <mergeCell ref="C113:C115"/>
    <mergeCell ref="A103:A105"/>
    <mergeCell ref="B103:B105"/>
    <mergeCell ref="C103:C105"/>
    <mergeCell ref="A106:A108"/>
    <mergeCell ref="B106:B108"/>
    <mergeCell ref="C106:C108"/>
    <mergeCell ref="A97:A99"/>
    <mergeCell ref="B97:B99"/>
    <mergeCell ref="C97:C99"/>
    <mergeCell ref="A100:A102"/>
    <mergeCell ref="B100:B102"/>
    <mergeCell ref="C100:C102"/>
    <mergeCell ref="A91:A93"/>
    <mergeCell ref="B91:B93"/>
    <mergeCell ref="C91:C93"/>
    <mergeCell ref="A94:A96"/>
    <mergeCell ref="B94:B96"/>
    <mergeCell ref="C94:C96"/>
    <mergeCell ref="A85:A87"/>
    <mergeCell ref="B85:B87"/>
    <mergeCell ref="C85:C87"/>
    <mergeCell ref="A88:A90"/>
    <mergeCell ref="B88:B90"/>
    <mergeCell ref="C88:C90"/>
    <mergeCell ref="A78:A79"/>
    <mergeCell ref="B78:B79"/>
    <mergeCell ref="C78:C79"/>
    <mergeCell ref="A82:A84"/>
    <mergeCell ref="B82:B84"/>
    <mergeCell ref="C82:C84"/>
    <mergeCell ref="A72:A74"/>
    <mergeCell ref="B72:B74"/>
    <mergeCell ref="C72:C74"/>
    <mergeCell ref="A75:A77"/>
    <mergeCell ref="B75:B77"/>
    <mergeCell ref="C75:C77"/>
    <mergeCell ref="A66:A68"/>
    <mergeCell ref="B66:B68"/>
    <mergeCell ref="C66:C68"/>
    <mergeCell ref="A69:A71"/>
    <mergeCell ref="B69:B71"/>
    <mergeCell ref="C69:C71"/>
    <mergeCell ref="A60:A62"/>
    <mergeCell ref="B60:B62"/>
    <mergeCell ref="C60:C62"/>
    <mergeCell ref="A63:A65"/>
    <mergeCell ref="B63:B65"/>
    <mergeCell ref="C63:C65"/>
    <mergeCell ref="A54:A56"/>
    <mergeCell ref="B54:B56"/>
    <mergeCell ref="C54:C56"/>
    <mergeCell ref="A57:A59"/>
    <mergeCell ref="B57:B59"/>
    <mergeCell ref="C57:C59"/>
    <mergeCell ref="A47:A49"/>
    <mergeCell ref="B47:B49"/>
    <mergeCell ref="C47:C49"/>
    <mergeCell ref="A52:A53"/>
    <mergeCell ref="B52:B53"/>
    <mergeCell ref="C52:C53"/>
    <mergeCell ref="A42:A43"/>
    <mergeCell ref="B42:B43"/>
    <mergeCell ref="C42:C43"/>
    <mergeCell ref="A44:A46"/>
    <mergeCell ref="B44:B46"/>
    <mergeCell ref="C44:C46"/>
    <mergeCell ref="A30:A32"/>
    <mergeCell ref="B30:B32"/>
    <mergeCell ref="C30:C32"/>
    <mergeCell ref="A33:A41"/>
    <mergeCell ref="B33:B41"/>
    <mergeCell ref="C33:C41"/>
    <mergeCell ref="A23:A25"/>
    <mergeCell ref="B23:B25"/>
    <mergeCell ref="C23:C25"/>
    <mergeCell ref="A26:A29"/>
    <mergeCell ref="B26:B29"/>
    <mergeCell ref="C26:C29"/>
    <mergeCell ref="A16:A18"/>
    <mergeCell ref="B16:B18"/>
    <mergeCell ref="C16:C18"/>
    <mergeCell ref="A19:A21"/>
    <mergeCell ref="B19:B21"/>
    <mergeCell ref="C19:C21"/>
    <mergeCell ref="D1:E1"/>
    <mergeCell ref="K1:O1"/>
    <mergeCell ref="D2:E2"/>
    <mergeCell ref="K2:O2"/>
    <mergeCell ref="D3:E3"/>
    <mergeCell ref="K3:O3"/>
    <mergeCell ref="A11:E11"/>
    <mergeCell ref="A13:A14"/>
    <mergeCell ref="B13:B14"/>
    <mergeCell ref="C13:C14"/>
    <mergeCell ref="D13:D14"/>
    <mergeCell ref="E13:E14"/>
    <mergeCell ref="D4:E4"/>
    <mergeCell ref="K4:O4"/>
    <mergeCell ref="A7:E7"/>
    <mergeCell ref="A8:E8"/>
    <mergeCell ref="A9:E9"/>
    <mergeCell ref="A10:E10"/>
  </mergeCells>
  <pageMargins left="0.74803149606299213" right="0.70866141732283472" top="1.1811023622047245" bottom="0.31496062992125984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5"/>
  <sheetViews>
    <sheetView topLeftCell="A2" zoomScaleNormal="100" zoomScaleSheetLayoutView="90" zoomScalePageLayoutView="80" workbookViewId="0">
      <selection activeCell="D2" sqref="D2:E2"/>
    </sheetView>
  </sheetViews>
  <sheetFormatPr defaultRowHeight="13.2" x14ac:dyDescent="0.25"/>
  <cols>
    <col min="2" max="2" width="32" customWidth="1"/>
    <col min="3" max="3" width="18.6640625" customWidth="1"/>
    <col min="4" max="4" width="47.33203125" customWidth="1"/>
    <col min="5" max="5" width="34.33203125" customWidth="1"/>
  </cols>
  <sheetData>
    <row r="1" spans="1:15" ht="20.100000000000001" customHeight="1" x14ac:dyDescent="0.25">
      <c r="A1" s="6"/>
      <c r="B1" s="6"/>
      <c r="C1" s="6"/>
      <c r="D1" s="131" t="s">
        <v>0</v>
      </c>
      <c r="E1" s="131"/>
      <c r="K1" s="122"/>
      <c r="L1" s="122"/>
      <c r="M1" s="122"/>
      <c r="N1" s="122"/>
      <c r="O1" s="122"/>
    </row>
    <row r="2" spans="1:15" ht="20.100000000000001" customHeight="1" x14ac:dyDescent="0.25">
      <c r="A2" s="6"/>
      <c r="B2" s="6"/>
      <c r="C2" s="6"/>
      <c r="D2" s="131" t="s">
        <v>1</v>
      </c>
      <c r="E2" s="131"/>
      <c r="K2" s="122"/>
      <c r="L2" s="122"/>
      <c r="M2" s="122"/>
      <c r="N2" s="122"/>
      <c r="O2" s="122"/>
    </row>
    <row r="3" spans="1:15" ht="20.100000000000001" customHeight="1" x14ac:dyDescent="0.25">
      <c r="A3" s="6"/>
      <c r="B3" s="6"/>
      <c r="C3" s="6"/>
      <c r="D3" s="131" t="s">
        <v>2</v>
      </c>
      <c r="E3" s="131"/>
      <c r="K3" s="122"/>
      <c r="L3" s="122"/>
      <c r="M3" s="122"/>
      <c r="N3" s="122"/>
      <c r="O3" s="122"/>
    </row>
    <row r="4" spans="1:15" ht="20.100000000000001" customHeight="1" x14ac:dyDescent="0.25">
      <c r="A4" s="6"/>
      <c r="B4" s="6"/>
      <c r="C4" s="6"/>
      <c r="D4" s="131" t="s">
        <v>3</v>
      </c>
      <c r="E4" s="131"/>
      <c r="K4" s="122"/>
      <c r="L4" s="122"/>
      <c r="M4" s="122"/>
      <c r="N4" s="122"/>
      <c r="O4" s="122"/>
    </row>
    <row r="5" spans="1:15" ht="11.25" customHeight="1" x14ac:dyDescent="0.25">
      <c r="A5" s="6"/>
      <c r="B5" s="6"/>
      <c r="C5" s="6"/>
      <c r="D5" s="6"/>
      <c r="E5" s="6"/>
    </row>
    <row r="6" spans="1:15" ht="20.100000000000001" customHeight="1" x14ac:dyDescent="0.25">
      <c r="A6" s="131" t="s">
        <v>5</v>
      </c>
      <c r="B6" s="131"/>
      <c r="C6" s="131"/>
      <c r="D6" s="131"/>
      <c r="E6" s="131"/>
      <c r="F6" s="2"/>
      <c r="G6" s="2"/>
      <c r="H6" s="2"/>
      <c r="I6" s="2"/>
      <c r="J6" s="2"/>
    </row>
    <row r="7" spans="1:15" ht="20.100000000000001" customHeight="1" x14ac:dyDescent="0.25">
      <c r="A7" s="131" t="s">
        <v>6</v>
      </c>
      <c r="B7" s="131"/>
      <c r="C7" s="131"/>
      <c r="D7" s="131"/>
      <c r="E7" s="131"/>
      <c r="F7" s="2"/>
      <c r="G7" s="2"/>
      <c r="H7" s="2"/>
      <c r="I7" s="2"/>
      <c r="J7" s="2"/>
    </row>
    <row r="8" spans="1:15" ht="20.100000000000001" customHeight="1" x14ac:dyDescent="0.25">
      <c r="A8" s="131" t="s">
        <v>7</v>
      </c>
      <c r="B8" s="131"/>
      <c r="C8" s="131"/>
      <c r="D8" s="131"/>
      <c r="E8" s="131"/>
      <c r="F8" s="2"/>
      <c r="G8" s="2"/>
      <c r="H8" s="2"/>
      <c r="I8" s="2"/>
      <c r="J8" s="2"/>
    </row>
    <row r="9" spans="1:15" ht="20.100000000000001" customHeight="1" x14ac:dyDescent="0.25">
      <c r="A9" s="131" t="s">
        <v>8</v>
      </c>
      <c r="B9" s="131"/>
      <c r="C9" s="131"/>
      <c r="D9" s="131"/>
      <c r="E9" s="131"/>
      <c r="F9" s="5"/>
      <c r="G9" s="5"/>
      <c r="H9" s="5"/>
      <c r="I9" s="5"/>
      <c r="J9" s="5"/>
    </row>
    <row r="10" spans="1:15" ht="20.100000000000001" customHeight="1" x14ac:dyDescent="0.25">
      <c r="A10" s="131" t="s">
        <v>4</v>
      </c>
      <c r="B10" s="131"/>
      <c r="C10" s="131"/>
      <c r="D10" s="131"/>
      <c r="E10" s="131"/>
      <c r="F10" s="5"/>
      <c r="G10" s="5"/>
      <c r="H10" s="5"/>
      <c r="I10" s="5"/>
      <c r="J10" s="5"/>
    </row>
    <row r="11" spans="1:15" ht="17.399999999999999" customHeight="1" x14ac:dyDescent="0.25"/>
    <row r="12" spans="1:15" ht="159.75" customHeight="1" x14ac:dyDescent="0.25">
      <c r="A12" s="125" t="s">
        <v>9</v>
      </c>
      <c r="B12" s="125" t="s">
        <v>10</v>
      </c>
      <c r="C12" s="125" t="s">
        <v>11</v>
      </c>
      <c r="D12" s="125" t="s">
        <v>12</v>
      </c>
      <c r="E12" s="125" t="s">
        <v>13</v>
      </c>
      <c r="F12" s="3"/>
    </row>
    <row r="13" spans="1:15" ht="13.8" hidden="1" x14ac:dyDescent="0.25">
      <c r="A13" s="125"/>
      <c r="B13" s="125"/>
      <c r="C13" s="125"/>
      <c r="D13" s="125"/>
      <c r="E13" s="125"/>
      <c r="F13" s="3"/>
    </row>
    <row r="14" spans="1:15" ht="16.2" x14ac:dyDescent="0.25">
      <c r="A14" s="7">
        <v>1</v>
      </c>
      <c r="B14" s="7">
        <v>2</v>
      </c>
      <c r="C14" s="7">
        <v>3</v>
      </c>
      <c r="D14" s="7">
        <v>4</v>
      </c>
      <c r="E14" s="7">
        <v>5</v>
      </c>
      <c r="F14" s="3"/>
    </row>
    <row r="15" spans="1:15" ht="16.2" x14ac:dyDescent="0.25">
      <c r="A15" s="119">
        <v>1</v>
      </c>
      <c r="B15" s="120" t="s">
        <v>14</v>
      </c>
      <c r="C15" s="119">
        <v>2</v>
      </c>
      <c r="D15" s="9" t="s">
        <v>15</v>
      </c>
      <c r="E15" s="7">
        <v>8274424.8600000003</v>
      </c>
      <c r="F15" s="3"/>
    </row>
    <row r="16" spans="1:15" ht="16.2" x14ac:dyDescent="0.25">
      <c r="A16" s="119"/>
      <c r="B16" s="120"/>
      <c r="C16" s="119"/>
      <c r="D16" s="9" t="s">
        <v>16</v>
      </c>
      <c r="E16" s="7">
        <v>466942.1</v>
      </c>
      <c r="F16" s="3"/>
    </row>
    <row r="17" spans="1:6" ht="16.2" x14ac:dyDescent="0.25">
      <c r="A17" s="119"/>
      <c r="B17" s="120"/>
      <c r="C17" s="119"/>
      <c r="D17" s="9" t="s">
        <v>17</v>
      </c>
      <c r="E17" s="7" t="s">
        <v>18</v>
      </c>
      <c r="F17" s="3"/>
    </row>
    <row r="18" spans="1:6" ht="16.2" x14ac:dyDescent="0.25">
      <c r="A18" s="119">
        <v>2</v>
      </c>
      <c r="B18" s="120" t="s">
        <v>14</v>
      </c>
      <c r="C18" s="119">
        <v>28</v>
      </c>
      <c r="D18" s="9" t="s">
        <v>19</v>
      </c>
      <c r="E18" s="7">
        <v>465992.84</v>
      </c>
      <c r="F18" s="3"/>
    </row>
    <row r="19" spans="1:6" ht="16.2" x14ac:dyDescent="0.25">
      <c r="A19" s="119"/>
      <c r="B19" s="120"/>
      <c r="C19" s="119"/>
      <c r="D19" s="9" t="s">
        <v>20</v>
      </c>
      <c r="E19" s="7">
        <v>2218277.17</v>
      </c>
      <c r="F19" s="3"/>
    </row>
    <row r="20" spans="1:6" ht="16.2" x14ac:dyDescent="0.25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3"/>
    </row>
    <row r="21" spans="1:6" ht="16.2" x14ac:dyDescent="0.25">
      <c r="A21" s="120"/>
      <c r="B21" s="120"/>
      <c r="C21" s="120"/>
      <c r="D21" s="10" t="s">
        <v>21</v>
      </c>
      <c r="E21" s="11">
        <v>452638.79</v>
      </c>
      <c r="F21" s="3"/>
    </row>
    <row r="22" spans="1:6" ht="16.2" x14ac:dyDescent="0.25">
      <c r="A22" s="120"/>
      <c r="B22" s="120"/>
      <c r="C22" s="120"/>
      <c r="D22" s="10" t="s">
        <v>22</v>
      </c>
      <c r="E22" s="11">
        <v>498576.42</v>
      </c>
      <c r="F22" s="3"/>
    </row>
    <row r="23" spans="1:6" ht="16.2" x14ac:dyDescent="0.25">
      <c r="A23" s="120"/>
      <c r="B23" s="120"/>
      <c r="C23" s="120"/>
      <c r="D23" s="10" t="s">
        <v>23</v>
      </c>
      <c r="E23" s="11">
        <v>768107.44</v>
      </c>
      <c r="F23" s="3"/>
    </row>
    <row r="24" spans="1:6" ht="16.2" x14ac:dyDescent="0.25">
      <c r="A24" s="120"/>
      <c r="B24" s="120"/>
      <c r="C24" s="120"/>
      <c r="D24" s="10" t="s">
        <v>15</v>
      </c>
      <c r="E24" s="11">
        <v>6537367.29</v>
      </c>
      <c r="F24" s="3"/>
    </row>
    <row r="25" spans="1:6" ht="16.2" x14ac:dyDescent="0.25">
      <c r="A25" s="120"/>
      <c r="B25" s="120"/>
      <c r="C25" s="120"/>
      <c r="D25" s="10" t="s">
        <v>24</v>
      </c>
      <c r="E25" s="11">
        <v>4900694.5599999996</v>
      </c>
      <c r="F25" s="3"/>
    </row>
    <row r="26" spans="1:6" ht="16.2" x14ac:dyDescent="0.25">
      <c r="A26" s="120"/>
      <c r="B26" s="120"/>
      <c r="C26" s="120"/>
      <c r="D26" s="10" t="s">
        <v>25</v>
      </c>
      <c r="E26" s="11">
        <v>399817.36</v>
      </c>
      <c r="F26" s="3"/>
    </row>
    <row r="27" spans="1:6" ht="16.2" x14ac:dyDescent="0.25">
      <c r="A27" s="120"/>
      <c r="B27" s="120"/>
      <c r="C27" s="120"/>
      <c r="D27" s="10" t="s">
        <v>17</v>
      </c>
      <c r="E27" s="11">
        <v>16241471.869999999</v>
      </c>
      <c r="F27" s="3"/>
    </row>
    <row r="28" spans="1:6" ht="16.2" x14ac:dyDescent="0.25">
      <c r="A28" s="119">
        <v>3</v>
      </c>
      <c r="B28" s="120" t="s">
        <v>14</v>
      </c>
      <c r="C28" s="119">
        <v>59</v>
      </c>
      <c r="D28" s="10" t="s">
        <v>26</v>
      </c>
      <c r="E28" s="11">
        <v>1323903.43</v>
      </c>
      <c r="F28" s="3"/>
    </row>
    <row r="29" spans="1:6" ht="16.2" x14ac:dyDescent="0.25">
      <c r="A29" s="119"/>
      <c r="B29" s="120"/>
      <c r="C29" s="119"/>
      <c r="D29" s="10" t="s">
        <v>17</v>
      </c>
      <c r="E29" s="11">
        <v>1323903.43</v>
      </c>
      <c r="F29" s="3"/>
    </row>
    <row r="30" spans="1:6" ht="16.2" x14ac:dyDescent="0.25">
      <c r="A30" s="119">
        <v>4</v>
      </c>
      <c r="B30" s="120" t="s">
        <v>27</v>
      </c>
      <c r="C30" s="119" t="s">
        <v>28</v>
      </c>
      <c r="D30" s="10" t="s">
        <v>15</v>
      </c>
      <c r="E30" s="11">
        <v>15638645.640000001</v>
      </c>
      <c r="F30" s="3"/>
    </row>
    <row r="31" spans="1:6" ht="16.2" x14ac:dyDescent="0.25">
      <c r="A31" s="119"/>
      <c r="B31" s="120"/>
      <c r="C31" s="119"/>
      <c r="D31" s="10" t="s">
        <v>25</v>
      </c>
      <c r="E31" s="11">
        <v>742257.6</v>
      </c>
      <c r="F31" s="3"/>
    </row>
    <row r="32" spans="1:6" ht="16.2" x14ac:dyDescent="0.25">
      <c r="A32" s="119"/>
      <c r="B32" s="120"/>
      <c r="C32" s="119"/>
      <c r="D32" s="10" t="s">
        <v>17</v>
      </c>
      <c r="E32" s="11">
        <v>16380903.24</v>
      </c>
      <c r="F32" s="3"/>
    </row>
    <row r="33" spans="1:6" ht="16.2" x14ac:dyDescent="0.25">
      <c r="A33" s="119">
        <v>5</v>
      </c>
      <c r="B33" s="120" t="s">
        <v>29</v>
      </c>
      <c r="C33" s="119">
        <v>19</v>
      </c>
      <c r="D33" s="10" t="s">
        <v>15</v>
      </c>
      <c r="E33" s="11">
        <v>10377091.949999999</v>
      </c>
      <c r="F33" s="3"/>
    </row>
    <row r="34" spans="1:6" ht="16.2" x14ac:dyDescent="0.25">
      <c r="A34" s="119"/>
      <c r="B34" s="120"/>
      <c r="C34" s="119"/>
      <c r="D34" s="10" t="s">
        <v>25</v>
      </c>
      <c r="E34" s="11">
        <v>685877.2</v>
      </c>
      <c r="F34" s="3"/>
    </row>
    <row r="35" spans="1:6" ht="16.2" x14ac:dyDescent="0.25">
      <c r="A35" s="119"/>
      <c r="B35" s="120"/>
      <c r="C35" s="119"/>
      <c r="D35" s="10" t="s">
        <v>17</v>
      </c>
      <c r="E35" s="11">
        <v>11062969.15</v>
      </c>
      <c r="F35" s="3"/>
    </row>
    <row r="36" spans="1:6" ht="16.2" x14ac:dyDescent="0.25">
      <c r="A36" s="119">
        <v>6</v>
      </c>
      <c r="B36" s="120" t="s">
        <v>29</v>
      </c>
      <c r="C36" s="119">
        <v>29</v>
      </c>
      <c r="D36" s="10" t="s">
        <v>15</v>
      </c>
      <c r="E36" s="11">
        <v>17203759.719999999</v>
      </c>
      <c r="F36" s="3"/>
    </row>
    <row r="37" spans="1:6" ht="16.2" x14ac:dyDescent="0.25">
      <c r="A37" s="119"/>
      <c r="B37" s="120"/>
      <c r="C37" s="119"/>
      <c r="D37" s="10" t="s">
        <v>25</v>
      </c>
      <c r="E37" s="11">
        <v>760248.6</v>
      </c>
      <c r="F37" s="3"/>
    </row>
    <row r="38" spans="1:6" ht="16.2" x14ac:dyDescent="0.25">
      <c r="A38" s="7">
        <v>1</v>
      </c>
      <c r="B38" s="7">
        <v>2</v>
      </c>
      <c r="C38" s="7">
        <v>3</v>
      </c>
      <c r="D38" s="11">
        <v>4</v>
      </c>
      <c r="E38" s="11">
        <v>5</v>
      </c>
      <c r="F38" s="3"/>
    </row>
    <row r="39" spans="1:6" ht="16.2" x14ac:dyDescent="0.25">
      <c r="A39" s="9"/>
      <c r="B39" s="9"/>
      <c r="C39" s="9"/>
      <c r="D39" s="10" t="s">
        <v>17</v>
      </c>
      <c r="E39" s="11">
        <v>17964008.32</v>
      </c>
      <c r="F39" s="3"/>
    </row>
    <row r="40" spans="1:6" ht="16.2" x14ac:dyDescent="0.25">
      <c r="A40" s="119">
        <v>7</v>
      </c>
      <c r="B40" s="120" t="s">
        <v>30</v>
      </c>
      <c r="C40" s="119">
        <v>10</v>
      </c>
      <c r="D40" s="10" t="s">
        <v>20</v>
      </c>
      <c r="E40" s="11">
        <v>16221481.800000001</v>
      </c>
      <c r="F40" s="3"/>
    </row>
    <row r="41" spans="1:6" ht="16.2" x14ac:dyDescent="0.25">
      <c r="A41" s="119"/>
      <c r="B41" s="120"/>
      <c r="C41" s="119"/>
      <c r="D41" s="10" t="s">
        <v>21</v>
      </c>
      <c r="E41" s="11">
        <v>3145419.05</v>
      </c>
      <c r="F41" s="3"/>
    </row>
    <row r="42" spans="1:6" ht="16.2" x14ac:dyDescent="0.25">
      <c r="A42" s="119"/>
      <c r="B42" s="120"/>
      <c r="C42" s="119"/>
      <c r="D42" s="10" t="s">
        <v>22</v>
      </c>
      <c r="E42" s="11">
        <v>3344936.8</v>
      </c>
      <c r="F42" s="3"/>
    </row>
    <row r="43" spans="1:6" ht="16.2" x14ac:dyDescent="0.25">
      <c r="A43" s="119"/>
      <c r="B43" s="120"/>
      <c r="C43" s="119"/>
      <c r="D43" s="10" t="s">
        <v>23</v>
      </c>
      <c r="E43" s="11">
        <v>3372346.42</v>
      </c>
      <c r="F43" s="3"/>
    </row>
    <row r="44" spans="1:6" ht="16.2" x14ac:dyDescent="0.25">
      <c r="A44" s="119"/>
      <c r="B44" s="120"/>
      <c r="C44" s="119"/>
      <c r="D44" s="10" t="s">
        <v>15</v>
      </c>
      <c r="E44" s="11">
        <v>18884217.879999999</v>
      </c>
      <c r="F44" s="3"/>
    </row>
    <row r="45" spans="1:6" ht="16.2" x14ac:dyDescent="0.25">
      <c r="A45" s="119"/>
      <c r="B45" s="120"/>
      <c r="C45" s="119"/>
      <c r="D45" s="10" t="s">
        <v>24</v>
      </c>
      <c r="E45" s="11">
        <v>17406327.41</v>
      </c>
      <c r="F45" s="3"/>
    </row>
    <row r="46" spans="1:6" ht="16.2" x14ac:dyDescent="0.25">
      <c r="A46" s="119"/>
      <c r="B46" s="120"/>
      <c r="C46" s="119"/>
      <c r="D46" s="10" t="s">
        <v>25</v>
      </c>
      <c r="E46" s="11">
        <v>1112855.68</v>
      </c>
      <c r="F46" s="3"/>
    </row>
    <row r="47" spans="1:6" ht="16.2" x14ac:dyDescent="0.25">
      <c r="A47" s="119"/>
      <c r="B47" s="120"/>
      <c r="C47" s="119"/>
      <c r="D47" s="10" t="s">
        <v>17</v>
      </c>
      <c r="E47" s="11">
        <v>63487585.039999999</v>
      </c>
      <c r="F47" s="3"/>
    </row>
    <row r="48" spans="1:6" ht="16.2" x14ac:dyDescent="0.25">
      <c r="A48" s="119">
        <v>8</v>
      </c>
      <c r="B48" s="120" t="s">
        <v>31</v>
      </c>
      <c r="C48" s="119">
        <v>73</v>
      </c>
      <c r="D48" s="10" t="s">
        <v>32</v>
      </c>
      <c r="E48" s="11">
        <v>1215410.51</v>
      </c>
      <c r="F48" s="3"/>
    </row>
    <row r="49" spans="1:6" ht="16.2" x14ac:dyDescent="0.25">
      <c r="A49" s="119"/>
      <c r="B49" s="120"/>
      <c r="C49" s="119"/>
      <c r="D49" s="10" t="s">
        <v>25</v>
      </c>
      <c r="E49" s="11">
        <v>224000</v>
      </c>
      <c r="F49" s="3"/>
    </row>
    <row r="50" spans="1:6" ht="16.2" x14ac:dyDescent="0.25">
      <c r="A50" s="119"/>
      <c r="B50" s="120"/>
      <c r="C50" s="119"/>
      <c r="D50" s="10" t="s">
        <v>17</v>
      </c>
      <c r="E50" s="11">
        <v>1439410.51</v>
      </c>
      <c r="F50" s="3"/>
    </row>
    <row r="51" spans="1:6" ht="16.2" x14ac:dyDescent="0.25">
      <c r="A51" s="119">
        <v>9</v>
      </c>
      <c r="B51" s="120" t="s">
        <v>33</v>
      </c>
      <c r="C51" s="119" t="s">
        <v>34</v>
      </c>
      <c r="D51" s="10" t="s">
        <v>15</v>
      </c>
      <c r="E51" s="11">
        <v>20897700.289999999</v>
      </c>
      <c r="F51" s="3"/>
    </row>
    <row r="52" spans="1:6" ht="16.2" x14ac:dyDescent="0.25">
      <c r="A52" s="119"/>
      <c r="B52" s="120"/>
      <c r="C52" s="119"/>
      <c r="D52" s="10" t="s">
        <v>25</v>
      </c>
      <c r="E52" s="11">
        <v>741812.5</v>
      </c>
      <c r="F52" s="3"/>
    </row>
    <row r="53" spans="1:6" ht="16.2" x14ac:dyDescent="0.25">
      <c r="A53" s="119"/>
      <c r="B53" s="120"/>
      <c r="C53" s="119"/>
      <c r="D53" s="10" t="s">
        <v>17</v>
      </c>
      <c r="E53" s="11">
        <v>21639512.789999999</v>
      </c>
      <c r="F53" s="3"/>
    </row>
    <row r="54" spans="1:6" ht="16.2" x14ac:dyDescent="0.25">
      <c r="A54" s="119">
        <v>10</v>
      </c>
      <c r="B54" s="120" t="s">
        <v>33</v>
      </c>
      <c r="C54" s="119" t="s">
        <v>35</v>
      </c>
      <c r="D54" s="10" t="s">
        <v>15</v>
      </c>
      <c r="E54" s="11">
        <v>9632734.5399999991</v>
      </c>
      <c r="F54" s="3"/>
    </row>
    <row r="55" spans="1:6" ht="16.2" x14ac:dyDescent="0.25">
      <c r="A55" s="119"/>
      <c r="B55" s="120"/>
      <c r="C55" s="119"/>
      <c r="D55" s="10" t="s">
        <v>25</v>
      </c>
      <c r="E55" s="11">
        <v>670285.1</v>
      </c>
      <c r="F55" s="3"/>
    </row>
    <row r="56" spans="1:6" ht="16.2" x14ac:dyDescent="0.25">
      <c r="A56" s="7">
        <v>1</v>
      </c>
      <c r="B56" s="7">
        <v>2</v>
      </c>
      <c r="C56" s="7">
        <v>3</v>
      </c>
      <c r="D56" s="11">
        <v>4</v>
      </c>
      <c r="E56" s="11">
        <v>5</v>
      </c>
      <c r="F56" s="3"/>
    </row>
    <row r="57" spans="1:6" ht="16.2" x14ac:dyDescent="0.25">
      <c r="A57" s="9"/>
      <c r="B57" s="9"/>
      <c r="C57" s="9"/>
      <c r="D57" s="10" t="s">
        <v>17</v>
      </c>
      <c r="E57" s="11">
        <v>10303019.640000001</v>
      </c>
      <c r="F57" s="3"/>
    </row>
    <row r="58" spans="1:6" ht="16.2" x14ac:dyDescent="0.25">
      <c r="A58" s="119">
        <v>11</v>
      </c>
      <c r="B58" s="120" t="s">
        <v>36</v>
      </c>
      <c r="C58" s="119">
        <v>23</v>
      </c>
      <c r="D58" s="10" t="s">
        <v>20</v>
      </c>
      <c r="E58" s="11">
        <v>19917322.890000001</v>
      </c>
      <c r="F58" s="3"/>
    </row>
    <row r="59" spans="1:6" ht="16.2" x14ac:dyDescent="0.25">
      <c r="A59" s="119"/>
      <c r="B59" s="120"/>
      <c r="C59" s="119"/>
      <c r="D59" s="10" t="s">
        <v>21</v>
      </c>
      <c r="E59" s="11">
        <v>3866136.66</v>
      </c>
      <c r="F59" s="3"/>
    </row>
    <row r="60" spans="1:6" ht="16.2" x14ac:dyDescent="0.25">
      <c r="A60" s="119"/>
      <c r="B60" s="120"/>
      <c r="C60" s="119"/>
      <c r="D60" s="10" t="s">
        <v>22</v>
      </c>
      <c r="E60" s="11">
        <v>3823919.55</v>
      </c>
      <c r="F60" s="3"/>
    </row>
    <row r="61" spans="1:6" ht="16.2" x14ac:dyDescent="0.25">
      <c r="A61" s="119"/>
      <c r="B61" s="120"/>
      <c r="C61" s="119"/>
      <c r="D61" s="10" t="s">
        <v>32</v>
      </c>
      <c r="E61" s="11">
        <v>1215410.51</v>
      </c>
      <c r="F61" s="3"/>
    </row>
    <row r="62" spans="1:6" ht="16.2" x14ac:dyDescent="0.25">
      <c r="A62" s="119"/>
      <c r="B62" s="120"/>
      <c r="C62" s="119"/>
      <c r="D62" s="10" t="s">
        <v>23</v>
      </c>
      <c r="E62" s="11">
        <v>3832541.35</v>
      </c>
      <c r="F62" s="3"/>
    </row>
    <row r="63" spans="1:6" ht="16.2" x14ac:dyDescent="0.25">
      <c r="A63" s="119"/>
      <c r="B63" s="120"/>
      <c r="C63" s="119"/>
      <c r="D63" s="10" t="s">
        <v>25</v>
      </c>
      <c r="E63" s="11">
        <v>1457558.06</v>
      </c>
      <c r="F63" s="3"/>
    </row>
    <row r="64" spans="1:6" ht="16.2" x14ac:dyDescent="0.25">
      <c r="A64" s="119"/>
      <c r="B64" s="120"/>
      <c r="C64" s="119"/>
      <c r="D64" s="10" t="s">
        <v>17</v>
      </c>
      <c r="E64" s="11">
        <v>34112889.020000003</v>
      </c>
      <c r="F64" s="3"/>
    </row>
    <row r="65" spans="1:6" ht="16.2" x14ac:dyDescent="0.25">
      <c r="A65" s="125">
        <v>12</v>
      </c>
      <c r="B65" s="129" t="s">
        <v>37</v>
      </c>
      <c r="C65" s="125">
        <v>4</v>
      </c>
      <c r="D65" s="10" t="s">
        <v>38</v>
      </c>
      <c r="E65" s="11">
        <v>1787495.94</v>
      </c>
      <c r="F65" s="3"/>
    </row>
    <row r="66" spans="1:6" ht="16.2" x14ac:dyDescent="0.25">
      <c r="A66" s="125"/>
      <c r="B66" s="129"/>
      <c r="C66" s="125"/>
      <c r="D66" s="10" t="s">
        <v>25</v>
      </c>
      <c r="E66" s="11">
        <v>486639.82</v>
      </c>
      <c r="F66" s="3"/>
    </row>
    <row r="67" spans="1:6" ht="16.2" x14ac:dyDescent="0.25">
      <c r="A67" s="125"/>
      <c r="B67" s="129"/>
      <c r="C67" s="125"/>
      <c r="D67" s="10" t="s">
        <v>17</v>
      </c>
      <c r="E67" s="11">
        <v>2274135.7599999998</v>
      </c>
      <c r="F67" s="3"/>
    </row>
    <row r="68" spans="1:6" ht="16.2" x14ac:dyDescent="0.25">
      <c r="A68" s="119">
        <v>13</v>
      </c>
      <c r="B68" s="120" t="s">
        <v>37</v>
      </c>
      <c r="C68" s="119" t="s">
        <v>39</v>
      </c>
      <c r="D68" s="10" t="s">
        <v>32</v>
      </c>
      <c r="E68" s="11">
        <v>1215410.51</v>
      </c>
      <c r="F68" s="3"/>
    </row>
    <row r="69" spans="1:6" ht="16.2" x14ac:dyDescent="0.25">
      <c r="A69" s="119"/>
      <c r="B69" s="120"/>
      <c r="C69" s="119"/>
      <c r="D69" s="10" t="s">
        <v>25</v>
      </c>
      <c r="E69" s="11">
        <v>224000</v>
      </c>
      <c r="F69" s="3"/>
    </row>
    <row r="70" spans="1:6" ht="16.2" x14ac:dyDescent="0.25">
      <c r="A70" s="119"/>
      <c r="B70" s="120"/>
      <c r="C70" s="119"/>
      <c r="D70" s="10" t="s">
        <v>17</v>
      </c>
      <c r="E70" s="11">
        <v>1439410.51</v>
      </c>
      <c r="F70" s="3"/>
    </row>
    <row r="71" spans="1:6" ht="16.2" x14ac:dyDescent="0.25">
      <c r="A71" s="119">
        <v>14</v>
      </c>
      <c r="B71" s="120" t="s">
        <v>40</v>
      </c>
      <c r="C71" s="119" t="s">
        <v>41</v>
      </c>
      <c r="D71" s="10" t="s">
        <v>19</v>
      </c>
      <c r="E71" s="11">
        <v>3044590.83</v>
      </c>
      <c r="F71" s="3"/>
    </row>
    <row r="72" spans="1:6" ht="16.2" x14ac:dyDescent="0.25">
      <c r="A72" s="119"/>
      <c r="B72" s="120"/>
      <c r="C72" s="119"/>
      <c r="D72" s="10" t="s">
        <v>25</v>
      </c>
      <c r="E72" s="11">
        <v>805361.2</v>
      </c>
      <c r="F72" s="3"/>
    </row>
    <row r="73" spans="1:6" ht="16.2" x14ac:dyDescent="0.25">
      <c r="A73" s="119"/>
      <c r="B73" s="120"/>
      <c r="C73" s="119"/>
      <c r="D73" s="10" t="s">
        <v>17</v>
      </c>
      <c r="E73" s="11">
        <v>3849952.03</v>
      </c>
      <c r="F73" s="3"/>
    </row>
    <row r="74" spans="1:6" ht="16.2" x14ac:dyDescent="0.25">
      <c r="A74" s="7">
        <v>1</v>
      </c>
      <c r="B74" s="7">
        <v>2</v>
      </c>
      <c r="C74" s="7">
        <v>3</v>
      </c>
      <c r="D74" s="11">
        <v>4</v>
      </c>
      <c r="E74" s="11">
        <v>5</v>
      </c>
      <c r="F74" s="3"/>
    </row>
    <row r="75" spans="1:6" ht="16.2" x14ac:dyDescent="0.25">
      <c r="A75" s="119">
        <v>15</v>
      </c>
      <c r="B75" s="120" t="s">
        <v>42</v>
      </c>
      <c r="C75" s="119">
        <v>3</v>
      </c>
      <c r="D75" s="10" t="s">
        <v>15</v>
      </c>
      <c r="E75" s="11">
        <v>11199405.039999999</v>
      </c>
      <c r="F75" s="3"/>
    </row>
    <row r="76" spans="1:6" ht="16.2" x14ac:dyDescent="0.25">
      <c r="A76" s="119"/>
      <c r="B76" s="120"/>
      <c r="C76" s="119"/>
      <c r="D76" s="10" t="s">
        <v>25</v>
      </c>
      <c r="E76" s="11">
        <v>559881.46</v>
      </c>
      <c r="F76" s="3"/>
    </row>
    <row r="77" spans="1:6" ht="16.2" x14ac:dyDescent="0.25">
      <c r="A77" s="119"/>
      <c r="B77" s="120"/>
      <c r="C77" s="119"/>
      <c r="D77" s="10" t="s">
        <v>17</v>
      </c>
      <c r="E77" s="11">
        <v>11759286.5</v>
      </c>
      <c r="F77" s="3"/>
    </row>
    <row r="78" spans="1:6" ht="16.2" x14ac:dyDescent="0.25">
      <c r="A78" s="119">
        <v>16</v>
      </c>
      <c r="B78" s="120" t="s">
        <v>43</v>
      </c>
      <c r="C78" s="119">
        <v>17</v>
      </c>
      <c r="D78" s="10" t="s">
        <v>32</v>
      </c>
      <c r="E78" s="11">
        <v>1215410.51</v>
      </c>
      <c r="F78" s="3"/>
    </row>
    <row r="79" spans="1:6" ht="16.2" x14ac:dyDescent="0.25">
      <c r="A79" s="119"/>
      <c r="B79" s="120"/>
      <c r="C79" s="119"/>
      <c r="D79" s="10" t="s">
        <v>25</v>
      </c>
      <c r="E79" s="11">
        <v>224000</v>
      </c>
      <c r="F79" s="3"/>
    </row>
    <row r="80" spans="1:6" ht="16.2" x14ac:dyDescent="0.25">
      <c r="A80" s="119"/>
      <c r="B80" s="120"/>
      <c r="C80" s="119"/>
      <c r="D80" s="10" t="s">
        <v>17</v>
      </c>
      <c r="E80" s="11">
        <v>1439410.51</v>
      </c>
      <c r="F80" s="3"/>
    </row>
    <row r="81" spans="1:6" ht="16.2" x14ac:dyDescent="0.25">
      <c r="A81" s="119">
        <v>17</v>
      </c>
      <c r="B81" s="120" t="s">
        <v>44</v>
      </c>
      <c r="C81" s="119">
        <v>29</v>
      </c>
      <c r="D81" s="10" t="s">
        <v>19</v>
      </c>
      <c r="E81" s="11">
        <v>1473663.28</v>
      </c>
      <c r="F81" s="3"/>
    </row>
    <row r="82" spans="1:6" ht="16.2" x14ac:dyDescent="0.25">
      <c r="A82" s="119"/>
      <c r="B82" s="120"/>
      <c r="C82" s="119"/>
      <c r="D82" s="10" t="s">
        <v>20</v>
      </c>
      <c r="E82" s="11">
        <v>2084052.81</v>
      </c>
      <c r="F82" s="3"/>
    </row>
    <row r="83" spans="1:6" ht="16.2" x14ac:dyDescent="0.25">
      <c r="A83" s="119"/>
      <c r="B83" s="120"/>
      <c r="C83" s="119"/>
      <c r="D83" s="10" t="s">
        <v>21</v>
      </c>
      <c r="E83" s="11">
        <v>1426147.35</v>
      </c>
      <c r="F83" s="3"/>
    </row>
    <row r="84" spans="1:6" ht="16.2" x14ac:dyDescent="0.25">
      <c r="A84" s="119"/>
      <c r="B84" s="120"/>
      <c r="C84" s="119"/>
      <c r="D84" s="10" t="s">
        <v>22</v>
      </c>
      <c r="E84" s="11">
        <v>1410603.64</v>
      </c>
      <c r="F84" s="3"/>
    </row>
    <row r="85" spans="1:6" ht="16.2" x14ac:dyDescent="0.25">
      <c r="A85" s="119"/>
      <c r="B85" s="120"/>
      <c r="C85" s="119"/>
      <c r="D85" s="10" t="s">
        <v>23</v>
      </c>
      <c r="E85" s="11">
        <v>2570092.67</v>
      </c>
      <c r="F85" s="3"/>
    </row>
    <row r="86" spans="1:6" ht="16.2" x14ac:dyDescent="0.25">
      <c r="A86" s="119"/>
      <c r="B86" s="120"/>
      <c r="C86" s="119"/>
      <c r="D86" s="10" t="s">
        <v>25</v>
      </c>
      <c r="E86" s="11">
        <v>557819.36</v>
      </c>
      <c r="F86" s="3"/>
    </row>
    <row r="87" spans="1:6" ht="16.2" x14ac:dyDescent="0.25">
      <c r="A87" s="119"/>
      <c r="B87" s="120"/>
      <c r="C87" s="119"/>
      <c r="D87" s="10" t="s">
        <v>17</v>
      </c>
      <c r="E87" s="11">
        <v>9522379.1099999994</v>
      </c>
      <c r="F87" s="3"/>
    </row>
    <row r="88" spans="1:6" ht="16.2" x14ac:dyDescent="0.25">
      <c r="A88" s="119">
        <v>18</v>
      </c>
      <c r="B88" s="120" t="s">
        <v>45</v>
      </c>
      <c r="C88" s="119">
        <v>9</v>
      </c>
      <c r="D88" s="10" t="s">
        <v>15</v>
      </c>
      <c r="E88" s="11">
        <v>8644232.1899999995</v>
      </c>
      <c r="F88" s="3"/>
    </row>
    <row r="89" spans="1:6" ht="16.2" x14ac:dyDescent="0.25">
      <c r="A89" s="119"/>
      <c r="B89" s="120"/>
      <c r="C89" s="119"/>
      <c r="D89" s="10" t="s">
        <v>25</v>
      </c>
      <c r="E89" s="11">
        <v>506206.99</v>
      </c>
      <c r="F89" s="3"/>
    </row>
    <row r="90" spans="1:6" ht="16.2" x14ac:dyDescent="0.25">
      <c r="A90" s="119"/>
      <c r="B90" s="120"/>
      <c r="C90" s="119"/>
      <c r="D90" s="10" t="s">
        <v>17</v>
      </c>
      <c r="E90" s="11">
        <v>9150439.1799999997</v>
      </c>
      <c r="F90" s="3"/>
    </row>
    <row r="91" spans="1:6" ht="16.2" x14ac:dyDescent="0.25">
      <c r="A91" s="7">
        <v>19</v>
      </c>
      <c r="B91" s="9" t="s">
        <v>45</v>
      </c>
      <c r="C91" s="7">
        <v>22</v>
      </c>
      <c r="D91" s="10" t="s">
        <v>19</v>
      </c>
      <c r="E91" s="11">
        <v>581959.39</v>
      </c>
      <c r="F91" s="3"/>
    </row>
    <row r="92" spans="1:6" ht="16.2" x14ac:dyDescent="0.25">
      <c r="A92" s="7">
        <v>1</v>
      </c>
      <c r="B92" s="7">
        <v>2</v>
      </c>
      <c r="C92" s="7">
        <v>3</v>
      </c>
      <c r="D92" s="11">
        <v>4</v>
      </c>
      <c r="E92" s="11">
        <v>5</v>
      </c>
      <c r="F92" s="3"/>
    </row>
    <row r="93" spans="1:6" ht="16.2" x14ac:dyDescent="0.25">
      <c r="A93" s="120"/>
      <c r="B93" s="120"/>
      <c r="C93" s="120"/>
      <c r="D93" s="10" t="s">
        <v>20</v>
      </c>
      <c r="E93" s="11">
        <v>2770315.54</v>
      </c>
      <c r="F93" s="3"/>
    </row>
    <row r="94" spans="1:6" ht="16.2" x14ac:dyDescent="0.25">
      <c r="A94" s="120"/>
      <c r="B94" s="120"/>
      <c r="C94" s="120"/>
      <c r="D94" s="10" t="s">
        <v>21</v>
      </c>
      <c r="E94" s="11">
        <v>565282.06000000006</v>
      </c>
      <c r="F94" s="3"/>
    </row>
    <row r="95" spans="1:6" ht="16.2" x14ac:dyDescent="0.25">
      <c r="A95" s="120"/>
      <c r="B95" s="120"/>
      <c r="C95" s="120"/>
      <c r="D95" s="10" t="s">
        <v>22</v>
      </c>
      <c r="E95" s="11">
        <v>622651.68999999994</v>
      </c>
      <c r="F95" s="3"/>
    </row>
    <row r="96" spans="1:6" ht="16.2" x14ac:dyDescent="0.25">
      <c r="A96" s="120"/>
      <c r="B96" s="120"/>
      <c r="C96" s="120"/>
      <c r="D96" s="10" t="s">
        <v>23</v>
      </c>
      <c r="E96" s="11">
        <v>959257.94</v>
      </c>
      <c r="F96" s="3"/>
    </row>
    <row r="97" spans="1:6" ht="16.2" x14ac:dyDescent="0.25">
      <c r="A97" s="120"/>
      <c r="B97" s="120"/>
      <c r="C97" s="120"/>
      <c r="D97" s="10" t="s">
        <v>15</v>
      </c>
      <c r="E97" s="11">
        <v>8164250.3700000001</v>
      </c>
      <c r="F97" s="3"/>
    </row>
    <row r="98" spans="1:6" ht="16.2" x14ac:dyDescent="0.25">
      <c r="A98" s="120"/>
      <c r="B98" s="120"/>
      <c r="C98" s="120"/>
      <c r="D98" s="10" t="s">
        <v>25</v>
      </c>
      <c r="E98" s="11">
        <v>1373652.8</v>
      </c>
      <c r="F98" s="3"/>
    </row>
    <row r="99" spans="1:6" ht="16.2" x14ac:dyDescent="0.25">
      <c r="A99" s="120"/>
      <c r="B99" s="120"/>
      <c r="C99" s="120"/>
      <c r="D99" s="10" t="s">
        <v>17</v>
      </c>
      <c r="E99" s="11">
        <v>15037369.789999999</v>
      </c>
      <c r="F99" s="3"/>
    </row>
    <row r="100" spans="1:6" ht="16.2" x14ac:dyDescent="0.25">
      <c r="A100" s="119">
        <v>20</v>
      </c>
      <c r="B100" s="120" t="s">
        <v>45</v>
      </c>
      <c r="C100" s="119">
        <v>26</v>
      </c>
      <c r="D100" s="10" t="s">
        <v>15</v>
      </c>
      <c r="E100" s="11">
        <v>7204815.2199999997</v>
      </c>
      <c r="F100" s="3"/>
    </row>
    <row r="101" spans="1:6" ht="16.2" x14ac:dyDescent="0.25">
      <c r="A101" s="119"/>
      <c r="B101" s="120"/>
      <c r="C101" s="119"/>
      <c r="D101" s="10" t="s">
        <v>25</v>
      </c>
      <c r="E101" s="11">
        <v>368408.7</v>
      </c>
      <c r="F101" s="3"/>
    </row>
    <row r="102" spans="1:6" ht="16.2" x14ac:dyDescent="0.25">
      <c r="A102" s="119"/>
      <c r="B102" s="120"/>
      <c r="C102" s="119"/>
      <c r="D102" s="10" t="s">
        <v>17</v>
      </c>
      <c r="E102" s="11">
        <v>7573223.9199999999</v>
      </c>
      <c r="F102" s="3"/>
    </row>
    <row r="103" spans="1:6" ht="16.2" x14ac:dyDescent="0.25">
      <c r="A103" s="119">
        <v>21</v>
      </c>
      <c r="B103" s="120" t="s">
        <v>45</v>
      </c>
      <c r="C103" s="119">
        <v>32</v>
      </c>
      <c r="D103" s="10" t="s">
        <v>15</v>
      </c>
      <c r="E103" s="11">
        <v>3263881.88</v>
      </c>
      <c r="F103" s="3"/>
    </row>
    <row r="104" spans="1:6" ht="16.2" x14ac:dyDescent="0.25">
      <c r="A104" s="119"/>
      <c r="B104" s="120"/>
      <c r="C104" s="119"/>
      <c r="D104" s="10" t="s">
        <v>25</v>
      </c>
      <c r="E104" s="11">
        <v>192938.83</v>
      </c>
      <c r="F104" s="3"/>
    </row>
    <row r="105" spans="1:6" ht="16.2" x14ac:dyDescent="0.25">
      <c r="A105" s="119"/>
      <c r="B105" s="120"/>
      <c r="C105" s="119"/>
      <c r="D105" s="10" t="s">
        <v>17</v>
      </c>
      <c r="E105" s="11">
        <v>3456820.71</v>
      </c>
      <c r="F105" s="3"/>
    </row>
    <row r="106" spans="1:6" ht="16.2" x14ac:dyDescent="0.25">
      <c r="A106" s="119">
        <v>22</v>
      </c>
      <c r="B106" s="120" t="s">
        <v>45</v>
      </c>
      <c r="C106" s="119">
        <v>36</v>
      </c>
      <c r="D106" s="10" t="s">
        <v>15</v>
      </c>
      <c r="E106" s="11">
        <v>9684612.0199999996</v>
      </c>
      <c r="F106" s="3"/>
    </row>
    <row r="107" spans="1:6" ht="16.2" x14ac:dyDescent="0.25">
      <c r="A107" s="119"/>
      <c r="B107" s="120"/>
      <c r="C107" s="119"/>
      <c r="D107" s="10" t="s">
        <v>25</v>
      </c>
      <c r="E107" s="11">
        <v>503531.44</v>
      </c>
      <c r="F107" s="3"/>
    </row>
    <row r="108" spans="1:6" ht="16.2" x14ac:dyDescent="0.25">
      <c r="A108" s="119"/>
      <c r="B108" s="120"/>
      <c r="C108" s="119"/>
      <c r="D108" s="10" t="s">
        <v>17</v>
      </c>
      <c r="E108" s="11">
        <v>10188143.460000001</v>
      </c>
      <c r="F108" s="3"/>
    </row>
    <row r="109" spans="1:6" ht="16.2" x14ac:dyDescent="0.25">
      <c r="A109" s="7">
        <v>23</v>
      </c>
      <c r="B109" s="9" t="s">
        <v>46</v>
      </c>
      <c r="C109" s="7" t="s">
        <v>47</v>
      </c>
      <c r="D109" s="10" t="s">
        <v>48</v>
      </c>
      <c r="E109" s="11">
        <v>3650877.41</v>
      </c>
      <c r="F109" s="3"/>
    </row>
    <row r="110" spans="1:6" ht="16.2" x14ac:dyDescent="0.25">
      <c r="A110" s="7">
        <v>1</v>
      </c>
      <c r="B110" s="7">
        <v>2</v>
      </c>
      <c r="C110" s="7">
        <v>3</v>
      </c>
      <c r="D110" s="11">
        <v>4</v>
      </c>
      <c r="E110" s="11">
        <v>5</v>
      </c>
      <c r="F110" s="3"/>
    </row>
    <row r="111" spans="1:6" ht="16.2" x14ac:dyDescent="0.25">
      <c r="A111" s="120"/>
      <c r="B111" s="120"/>
      <c r="C111" s="120"/>
      <c r="D111" s="10" t="s">
        <v>24</v>
      </c>
      <c r="E111" s="11">
        <v>15149490.16</v>
      </c>
      <c r="F111" s="3"/>
    </row>
    <row r="112" spans="1:6" ht="16.2" x14ac:dyDescent="0.25">
      <c r="A112" s="120"/>
      <c r="B112" s="120"/>
      <c r="C112" s="120"/>
      <c r="D112" s="10" t="s">
        <v>26</v>
      </c>
      <c r="E112" s="11">
        <v>5425923.4199999999</v>
      </c>
      <c r="F112" s="3"/>
    </row>
    <row r="113" spans="1:6" ht="16.2" x14ac:dyDescent="0.25">
      <c r="A113" s="120"/>
      <c r="B113" s="120"/>
      <c r="C113" s="120"/>
      <c r="D113" s="10" t="s">
        <v>16</v>
      </c>
      <c r="E113" s="11">
        <v>635639.35</v>
      </c>
      <c r="F113" s="3"/>
    </row>
    <row r="114" spans="1:6" ht="16.2" x14ac:dyDescent="0.25">
      <c r="A114" s="120"/>
      <c r="B114" s="120"/>
      <c r="C114" s="120"/>
      <c r="D114" s="10" t="s">
        <v>17</v>
      </c>
      <c r="E114" s="11">
        <v>24861930.34</v>
      </c>
      <c r="F114" s="3"/>
    </row>
    <row r="115" spans="1:6" ht="16.2" x14ac:dyDescent="0.25">
      <c r="A115" s="119">
        <v>24</v>
      </c>
      <c r="B115" s="120" t="s">
        <v>46</v>
      </c>
      <c r="C115" s="119" t="s">
        <v>49</v>
      </c>
      <c r="D115" s="10" t="s">
        <v>15</v>
      </c>
      <c r="E115" s="11">
        <v>23037236.949999999</v>
      </c>
      <c r="F115" s="3"/>
    </row>
    <row r="116" spans="1:6" ht="16.2" x14ac:dyDescent="0.25">
      <c r="A116" s="119"/>
      <c r="B116" s="120"/>
      <c r="C116" s="119"/>
      <c r="D116" s="10" t="s">
        <v>48</v>
      </c>
      <c r="E116" s="11">
        <v>5003769.34</v>
      </c>
      <c r="F116" s="3"/>
    </row>
    <row r="117" spans="1:6" ht="16.2" x14ac:dyDescent="0.25">
      <c r="A117" s="119"/>
      <c r="B117" s="120"/>
      <c r="C117" s="119"/>
      <c r="D117" s="10" t="s">
        <v>24</v>
      </c>
      <c r="E117" s="11">
        <v>20763379.859999999</v>
      </c>
      <c r="F117" s="3"/>
    </row>
    <row r="118" spans="1:6" ht="16.2" x14ac:dyDescent="0.25">
      <c r="A118" s="119"/>
      <c r="B118" s="120"/>
      <c r="C118" s="119"/>
      <c r="D118" s="10" t="s">
        <v>26</v>
      </c>
      <c r="E118" s="11">
        <v>7436587.5</v>
      </c>
      <c r="F118" s="3"/>
    </row>
    <row r="119" spans="1:6" ht="16.2" x14ac:dyDescent="0.25">
      <c r="A119" s="119"/>
      <c r="B119" s="120"/>
      <c r="C119" s="119"/>
      <c r="D119" s="10" t="s">
        <v>16</v>
      </c>
      <c r="E119" s="11">
        <v>2062874.75</v>
      </c>
      <c r="F119" s="3"/>
    </row>
    <row r="120" spans="1:6" ht="16.2" x14ac:dyDescent="0.25">
      <c r="A120" s="119"/>
      <c r="B120" s="120"/>
      <c r="C120" s="119"/>
      <c r="D120" s="10" t="s">
        <v>17</v>
      </c>
      <c r="E120" s="11">
        <v>58303848.399999999</v>
      </c>
      <c r="F120" s="3"/>
    </row>
    <row r="121" spans="1:6" ht="16.2" x14ac:dyDescent="0.25">
      <c r="A121" s="125">
        <v>25</v>
      </c>
      <c r="B121" s="129" t="s">
        <v>50</v>
      </c>
      <c r="C121" s="125">
        <v>7</v>
      </c>
      <c r="D121" s="10" t="s">
        <v>15</v>
      </c>
      <c r="E121" s="11">
        <v>13641914.42</v>
      </c>
      <c r="F121" s="3"/>
    </row>
    <row r="122" spans="1:6" ht="16.2" x14ac:dyDescent="0.25">
      <c r="A122" s="125"/>
      <c r="B122" s="129"/>
      <c r="C122" s="125"/>
      <c r="D122" s="10" t="s">
        <v>25</v>
      </c>
      <c r="E122" s="11">
        <v>329793.06</v>
      </c>
      <c r="F122" s="3"/>
    </row>
    <row r="123" spans="1:6" ht="16.2" x14ac:dyDescent="0.25">
      <c r="A123" s="125"/>
      <c r="B123" s="129"/>
      <c r="C123" s="125"/>
      <c r="D123" s="10" t="s">
        <v>17</v>
      </c>
      <c r="E123" s="11">
        <v>13971707.48</v>
      </c>
      <c r="F123" s="3"/>
    </row>
    <row r="124" spans="1:6" ht="16.2" x14ac:dyDescent="0.25">
      <c r="A124" s="119">
        <v>26</v>
      </c>
      <c r="B124" s="120" t="s">
        <v>51</v>
      </c>
      <c r="C124" s="119">
        <v>4</v>
      </c>
      <c r="D124" s="10" t="s">
        <v>15</v>
      </c>
      <c r="E124" s="11">
        <v>5336071.21</v>
      </c>
      <c r="F124" s="3"/>
    </row>
    <row r="125" spans="1:6" ht="16.2" x14ac:dyDescent="0.25">
      <c r="A125" s="119"/>
      <c r="B125" s="120"/>
      <c r="C125" s="119"/>
      <c r="D125" s="10" t="s">
        <v>25</v>
      </c>
      <c r="E125" s="11">
        <v>74705</v>
      </c>
      <c r="F125" s="3"/>
    </row>
    <row r="126" spans="1:6" ht="16.2" x14ac:dyDescent="0.25">
      <c r="A126" s="119"/>
      <c r="B126" s="120"/>
      <c r="C126" s="119"/>
      <c r="D126" s="10" t="s">
        <v>17</v>
      </c>
      <c r="E126" s="11">
        <v>5410776.21</v>
      </c>
      <c r="F126" s="3"/>
    </row>
    <row r="127" spans="1:6" ht="16.2" x14ac:dyDescent="0.25">
      <c r="A127" s="7">
        <v>27</v>
      </c>
      <c r="B127" s="9" t="s">
        <v>51</v>
      </c>
      <c r="C127" s="7">
        <v>8</v>
      </c>
      <c r="D127" s="10" t="s">
        <v>15</v>
      </c>
      <c r="E127" s="11">
        <v>9846462.4800000004</v>
      </c>
      <c r="F127" s="3"/>
    </row>
    <row r="128" spans="1:6" ht="16.2" x14ac:dyDescent="0.25">
      <c r="A128" s="7">
        <v>1</v>
      </c>
      <c r="B128" s="7">
        <v>2</v>
      </c>
      <c r="C128" s="7">
        <v>3</v>
      </c>
      <c r="D128" s="11">
        <v>4</v>
      </c>
      <c r="E128" s="11">
        <v>5</v>
      </c>
      <c r="F128" s="3"/>
    </row>
    <row r="129" spans="1:6" ht="16.2" x14ac:dyDescent="0.25">
      <c r="A129" s="120"/>
      <c r="B129" s="120"/>
      <c r="C129" s="120"/>
      <c r="D129" s="10" t="s">
        <v>25</v>
      </c>
      <c r="E129" s="11">
        <v>321553.62</v>
      </c>
      <c r="F129" s="3"/>
    </row>
    <row r="130" spans="1:6" ht="16.2" x14ac:dyDescent="0.25">
      <c r="A130" s="120"/>
      <c r="B130" s="120"/>
      <c r="C130" s="120"/>
      <c r="D130" s="10" t="s">
        <v>17</v>
      </c>
      <c r="E130" s="11">
        <v>10168016.1</v>
      </c>
      <c r="F130" s="3"/>
    </row>
    <row r="131" spans="1:6" ht="16.2" x14ac:dyDescent="0.25">
      <c r="A131" s="119">
        <v>28</v>
      </c>
      <c r="B131" s="120" t="s">
        <v>52</v>
      </c>
      <c r="C131" s="119" t="s">
        <v>53</v>
      </c>
      <c r="D131" s="10" t="s">
        <v>15</v>
      </c>
      <c r="E131" s="11">
        <v>6857764.7199999997</v>
      </c>
      <c r="F131" s="3"/>
    </row>
    <row r="132" spans="1:6" ht="16.2" x14ac:dyDescent="0.25">
      <c r="A132" s="119"/>
      <c r="B132" s="120"/>
      <c r="C132" s="119"/>
      <c r="D132" s="10" t="s">
        <v>25</v>
      </c>
      <c r="E132" s="11">
        <v>405385.11</v>
      </c>
      <c r="F132" s="3"/>
    </row>
    <row r="133" spans="1:6" ht="16.2" x14ac:dyDescent="0.25">
      <c r="A133" s="119"/>
      <c r="B133" s="120"/>
      <c r="C133" s="119"/>
      <c r="D133" s="10" t="s">
        <v>17</v>
      </c>
      <c r="E133" s="11">
        <v>7263149.8300000001</v>
      </c>
      <c r="F133" s="3"/>
    </row>
    <row r="134" spans="1:6" ht="16.2" x14ac:dyDescent="0.25">
      <c r="A134" s="119">
        <v>29</v>
      </c>
      <c r="B134" s="120" t="s">
        <v>54</v>
      </c>
      <c r="C134" s="119">
        <v>3</v>
      </c>
      <c r="D134" s="10" t="s">
        <v>32</v>
      </c>
      <c r="E134" s="11">
        <v>1215410.51</v>
      </c>
      <c r="F134" s="3"/>
    </row>
    <row r="135" spans="1:6" ht="16.2" x14ac:dyDescent="0.25">
      <c r="A135" s="119"/>
      <c r="B135" s="120"/>
      <c r="C135" s="119"/>
      <c r="D135" s="10" t="s">
        <v>25</v>
      </c>
      <c r="E135" s="11">
        <v>224000</v>
      </c>
      <c r="F135" s="3"/>
    </row>
    <row r="136" spans="1:6" ht="16.2" x14ac:dyDescent="0.25">
      <c r="A136" s="119"/>
      <c r="B136" s="120"/>
      <c r="C136" s="119"/>
      <c r="D136" s="10" t="s">
        <v>17</v>
      </c>
      <c r="E136" s="11">
        <v>1439410.51</v>
      </c>
      <c r="F136" s="3"/>
    </row>
    <row r="137" spans="1:6" ht="16.2" x14ac:dyDescent="0.25">
      <c r="A137" s="119">
        <v>30</v>
      </c>
      <c r="B137" s="120" t="s">
        <v>54</v>
      </c>
      <c r="C137" s="119">
        <v>30</v>
      </c>
      <c r="D137" s="10" t="s">
        <v>32</v>
      </c>
      <c r="E137" s="11">
        <v>1215410.51</v>
      </c>
      <c r="F137" s="3"/>
    </row>
    <row r="138" spans="1:6" ht="16.2" x14ac:dyDescent="0.25">
      <c r="A138" s="119"/>
      <c r="B138" s="120"/>
      <c r="C138" s="119"/>
      <c r="D138" s="10" t="s">
        <v>25</v>
      </c>
      <c r="E138" s="11">
        <v>224000</v>
      </c>
      <c r="F138" s="3"/>
    </row>
    <row r="139" spans="1:6" ht="16.2" x14ac:dyDescent="0.25">
      <c r="A139" s="119"/>
      <c r="B139" s="120"/>
      <c r="C139" s="119"/>
      <c r="D139" s="10" t="s">
        <v>17</v>
      </c>
      <c r="E139" s="11">
        <v>1439410.51</v>
      </c>
      <c r="F139" s="3"/>
    </row>
    <row r="140" spans="1:6" ht="16.2" x14ac:dyDescent="0.25">
      <c r="A140" s="119">
        <v>31</v>
      </c>
      <c r="B140" s="120" t="s">
        <v>54</v>
      </c>
      <c r="C140" s="119" t="s">
        <v>55</v>
      </c>
      <c r="D140" s="10" t="s">
        <v>32</v>
      </c>
      <c r="E140" s="11">
        <v>1215410.51</v>
      </c>
      <c r="F140" s="3"/>
    </row>
    <row r="141" spans="1:6" ht="16.2" x14ac:dyDescent="0.25">
      <c r="A141" s="119"/>
      <c r="B141" s="120"/>
      <c r="C141" s="119"/>
      <c r="D141" s="10" t="s">
        <v>25</v>
      </c>
      <c r="E141" s="11">
        <v>224000</v>
      </c>
      <c r="F141" s="3"/>
    </row>
    <row r="142" spans="1:6" ht="16.2" x14ac:dyDescent="0.25">
      <c r="A142" s="119"/>
      <c r="B142" s="120"/>
      <c r="C142" s="119"/>
      <c r="D142" s="10" t="s">
        <v>17</v>
      </c>
      <c r="E142" s="11">
        <v>1439410.51</v>
      </c>
      <c r="F142" s="3"/>
    </row>
    <row r="143" spans="1:6" ht="16.2" x14ac:dyDescent="0.25">
      <c r="A143" s="119">
        <v>32</v>
      </c>
      <c r="B143" s="120" t="s">
        <v>56</v>
      </c>
      <c r="C143" s="119">
        <v>8</v>
      </c>
      <c r="D143" s="10" t="s">
        <v>15</v>
      </c>
      <c r="E143" s="11">
        <v>41063600.619999997</v>
      </c>
      <c r="F143" s="3"/>
    </row>
    <row r="144" spans="1:6" ht="16.2" x14ac:dyDescent="0.25">
      <c r="A144" s="119"/>
      <c r="B144" s="120"/>
      <c r="C144" s="119"/>
      <c r="D144" s="10" t="s">
        <v>25</v>
      </c>
      <c r="E144" s="11">
        <v>2427404.96</v>
      </c>
      <c r="F144" s="3"/>
    </row>
    <row r="145" spans="1:6" ht="16.2" x14ac:dyDescent="0.25">
      <c r="A145" s="119"/>
      <c r="B145" s="120"/>
      <c r="C145" s="119"/>
      <c r="D145" s="10" t="s">
        <v>17</v>
      </c>
      <c r="E145" s="11">
        <v>43491005.579999998</v>
      </c>
      <c r="F145" s="3"/>
    </row>
    <row r="146" spans="1:6" ht="16.2" x14ac:dyDescent="0.25">
      <c r="A146" s="7">
        <v>1</v>
      </c>
      <c r="B146" s="7">
        <v>2</v>
      </c>
      <c r="C146" s="7">
        <v>3</v>
      </c>
      <c r="D146" s="11">
        <v>4</v>
      </c>
      <c r="E146" s="11">
        <v>5</v>
      </c>
      <c r="F146" s="3"/>
    </row>
    <row r="147" spans="1:6" ht="16.2" x14ac:dyDescent="0.25">
      <c r="A147" s="119">
        <v>33</v>
      </c>
      <c r="B147" s="120" t="s">
        <v>57</v>
      </c>
      <c r="C147" s="119">
        <v>47</v>
      </c>
      <c r="D147" s="10" t="s">
        <v>32</v>
      </c>
      <c r="E147" s="11">
        <v>1215410.51</v>
      </c>
      <c r="F147" s="3"/>
    </row>
    <row r="148" spans="1:6" ht="16.2" x14ac:dyDescent="0.25">
      <c r="A148" s="119"/>
      <c r="B148" s="120"/>
      <c r="C148" s="119"/>
      <c r="D148" s="10" t="s">
        <v>16</v>
      </c>
      <c r="E148" s="11">
        <v>531157.51</v>
      </c>
      <c r="F148" s="3"/>
    </row>
    <row r="149" spans="1:6" ht="16.2" x14ac:dyDescent="0.25">
      <c r="A149" s="119"/>
      <c r="B149" s="120"/>
      <c r="C149" s="119"/>
      <c r="D149" s="10" t="s">
        <v>17</v>
      </c>
      <c r="E149" s="11">
        <v>1746568.02</v>
      </c>
      <c r="F149" s="3"/>
    </row>
    <row r="150" spans="1:6" ht="16.2" x14ac:dyDescent="0.25">
      <c r="A150" s="119">
        <v>34</v>
      </c>
      <c r="B150" s="120" t="s">
        <v>58</v>
      </c>
      <c r="C150" s="119" t="s">
        <v>59</v>
      </c>
      <c r="D150" s="10" t="s">
        <v>19</v>
      </c>
      <c r="E150" s="11">
        <v>2209994.52</v>
      </c>
      <c r="F150" s="3"/>
    </row>
    <row r="151" spans="1:6" ht="16.2" x14ac:dyDescent="0.25">
      <c r="A151" s="119"/>
      <c r="B151" s="120"/>
      <c r="C151" s="119"/>
      <c r="D151" s="10" t="s">
        <v>20</v>
      </c>
      <c r="E151" s="11">
        <v>12012543.99</v>
      </c>
      <c r="F151" s="3"/>
    </row>
    <row r="152" spans="1:6" ht="16.2" x14ac:dyDescent="0.25">
      <c r="A152" s="119"/>
      <c r="B152" s="120"/>
      <c r="C152" s="119"/>
      <c r="D152" s="10" t="s">
        <v>21</v>
      </c>
      <c r="E152" s="11">
        <v>2331745.94</v>
      </c>
      <c r="F152" s="3"/>
    </row>
    <row r="153" spans="1:6" ht="16.2" x14ac:dyDescent="0.25">
      <c r="A153" s="119"/>
      <c r="B153" s="120"/>
      <c r="C153" s="119"/>
      <c r="D153" s="10" t="s">
        <v>22</v>
      </c>
      <c r="E153" s="11">
        <v>2306283.9300000002</v>
      </c>
      <c r="F153" s="3"/>
    </row>
    <row r="154" spans="1:6" ht="16.2" x14ac:dyDescent="0.25">
      <c r="A154" s="119"/>
      <c r="B154" s="120"/>
      <c r="C154" s="119"/>
      <c r="D154" s="10" t="s">
        <v>23</v>
      </c>
      <c r="E154" s="11">
        <v>2311483.92</v>
      </c>
      <c r="F154" s="3"/>
    </row>
    <row r="155" spans="1:6" ht="16.2" x14ac:dyDescent="0.25">
      <c r="A155" s="119"/>
      <c r="B155" s="120"/>
      <c r="C155" s="119"/>
      <c r="D155" s="10" t="s">
        <v>15</v>
      </c>
      <c r="E155" s="11">
        <v>12613734.23</v>
      </c>
      <c r="F155" s="3"/>
    </row>
    <row r="156" spans="1:6" ht="16.2" x14ac:dyDescent="0.25">
      <c r="A156" s="119"/>
      <c r="B156" s="120"/>
      <c r="C156" s="119"/>
      <c r="D156" s="10" t="s">
        <v>25</v>
      </c>
      <c r="E156" s="11">
        <v>1393012.7</v>
      </c>
      <c r="F156" s="3"/>
    </row>
    <row r="157" spans="1:6" ht="16.2" x14ac:dyDescent="0.25">
      <c r="A157" s="119"/>
      <c r="B157" s="120"/>
      <c r="C157" s="119"/>
      <c r="D157" s="10" t="s">
        <v>17</v>
      </c>
      <c r="E157" s="11">
        <v>35178799.229999997</v>
      </c>
      <c r="F157" s="3"/>
    </row>
    <row r="158" spans="1:6" ht="16.2" x14ac:dyDescent="0.25">
      <c r="A158" s="119">
        <v>35</v>
      </c>
      <c r="B158" s="120" t="s">
        <v>58</v>
      </c>
      <c r="C158" s="119" t="s">
        <v>60</v>
      </c>
      <c r="D158" s="10" t="s">
        <v>15</v>
      </c>
      <c r="E158" s="11">
        <v>9582087.3100000005</v>
      </c>
      <c r="F158" s="3"/>
    </row>
    <row r="159" spans="1:6" ht="16.2" x14ac:dyDescent="0.25">
      <c r="A159" s="119"/>
      <c r="B159" s="120"/>
      <c r="C159" s="119"/>
      <c r="D159" s="10" t="s">
        <v>25</v>
      </c>
      <c r="E159" s="11">
        <v>315469.21000000002</v>
      </c>
      <c r="F159" s="3"/>
    </row>
    <row r="160" spans="1:6" ht="16.2" x14ac:dyDescent="0.25">
      <c r="A160" s="119"/>
      <c r="B160" s="120"/>
      <c r="C160" s="119"/>
      <c r="D160" s="10" t="s">
        <v>17</v>
      </c>
      <c r="E160" s="11">
        <v>9897556.5199999996</v>
      </c>
      <c r="F160" s="3"/>
    </row>
    <row r="161" spans="1:6" ht="16.2" x14ac:dyDescent="0.25">
      <c r="A161" s="119">
        <v>36</v>
      </c>
      <c r="B161" s="120" t="s">
        <v>58</v>
      </c>
      <c r="C161" s="119">
        <v>54</v>
      </c>
      <c r="D161" s="10" t="s">
        <v>15</v>
      </c>
      <c r="E161" s="11">
        <v>5439511.8700000001</v>
      </c>
      <c r="F161" s="3"/>
    </row>
    <row r="162" spans="1:6" ht="16.2" x14ac:dyDescent="0.25">
      <c r="A162" s="119"/>
      <c r="B162" s="120"/>
      <c r="C162" s="119"/>
      <c r="D162" s="10" t="s">
        <v>25</v>
      </c>
      <c r="E162" s="11">
        <v>626259.69999999995</v>
      </c>
      <c r="F162" s="3"/>
    </row>
    <row r="163" spans="1:6" ht="16.2" x14ac:dyDescent="0.25">
      <c r="A163" s="119"/>
      <c r="B163" s="120"/>
      <c r="C163" s="119"/>
      <c r="D163" s="10" t="s">
        <v>17</v>
      </c>
      <c r="E163" s="11">
        <v>6065771.5700000003</v>
      </c>
      <c r="F163" s="3"/>
    </row>
    <row r="164" spans="1:6" ht="16.2" x14ac:dyDescent="0.25">
      <c r="A164" s="7">
        <v>1</v>
      </c>
      <c r="B164" s="7">
        <v>2</v>
      </c>
      <c r="C164" s="7">
        <v>3</v>
      </c>
      <c r="D164" s="11">
        <v>4</v>
      </c>
      <c r="E164" s="11">
        <v>5</v>
      </c>
      <c r="F164" s="3"/>
    </row>
    <row r="165" spans="1:6" ht="16.2" x14ac:dyDescent="0.25">
      <c r="A165" s="119">
        <v>37</v>
      </c>
      <c r="B165" s="120" t="s">
        <v>61</v>
      </c>
      <c r="C165" s="119">
        <v>6</v>
      </c>
      <c r="D165" s="10" t="s">
        <v>15</v>
      </c>
      <c r="E165" s="11">
        <v>9197335.9399999995</v>
      </c>
      <c r="F165" s="3"/>
    </row>
    <row r="166" spans="1:6" ht="16.2" x14ac:dyDescent="0.25">
      <c r="A166" s="119"/>
      <c r="B166" s="120"/>
      <c r="C166" s="119"/>
      <c r="D166" s="10" t="s">
        <v>16</v>
      </c>
      <c r="E166" s="11">
        <v>543684.88</v>
      </c>
      <c r="F166" s="3"/>
    </row>
    <row r="167" spans="1:6" ht="16.2" x14ac:dyDescent="0.25">
      <c r="A167" s="119"/>
      <c r="B167" s="120"/>
      <c r="C167" s="119"/>
      <c r="D167" s="10" t="s">
        <v>17</v>
      </c>
      <c r="E167" s="11">
        <v>9741020.8200000003</v>
      </c>
      <c r="F167" s="3"/>
    </row>
    <row r="168" spans="1:6" ht="16.2" x14ac:dyDescent="0.25">
      <c r="A168" s="119">
        <v>38</v>
      </c>
      <c r="B168" s="120" t="s">
        <v>62</v>
      </c>
      <c r="C168" s="119">
        <v>9</v>
      </c>
      <c r="D168" s="10" t="s">
        <v>63</v>
      </c>
      <c r="E168" s="11">
        <v>2933294.07</v>
      </c>
      <c r="F168" s="3"/>
    </row>
    <row r="169" spans="1:6" ht="16.2" x14ac:dyDescent="0.25">
      <c r="A169" s="119"/>
      <c r="B169" s="120"/>
      <c r="C169" s="119"/>
      <c r="D169" s="10" t="s">
        <v>25</v>
      </c>
      <c r="E169" s="11">
        <v>7014.9</v>
      </c>
      <c r="F169" s="3"/>
    </row>
    <row r="170" spans="1:6" ht="16.2" x14ac:dyDescent="0.25">
      <c r="A170" s="119"/>
      <c r="B170" s="120"/>
      <c r="C170" s="119"/>
      <c r="D170" s="10" t="s">
        <v>17</v>
      </c>
      <c r="E170" s="11">
        <v>2940308.97</v>
      </c>
      <c r="F170" s="3"/>
    </row>
    <row r="171" spans="1:6" ht="16.2" x14ac:dyDescent="0.25">
      <c r="A171" s="119">
        <v>39</v>
      </c>
      <c r="B171" s="120" t="s">
        <v>64</v>
      </c>
      <c r="C171" s="119">
        <v>6</v>
      </c>
      <c r="D171" s="10" t="s">
        <v>15</v>
      </c>
      <c r="E171" s="11">
        <v>7373778.3099999996</v>
      </c>
      <c r="F171" s="3"/>
    </row>
    <row r="172" spans="1:6" ht="16.2" x14ac:dyDescent="0.25">
      <c r="A172" s="119"/>
      <c r="B172" s="120"/>
      <c r="C172" s="119"/>
      <c r="D172" s="10" t="s">
        <v>25</v>
      </c>
      <c r="E172" s="11">
        <v>310356.7</v>
      </c>
      <c r="F172" s="3"/>
    </row>
    <row r="173" spans="1:6" ht="16.2" x14ac:dyDescent="0.25">
      <c r="A173" s="119"/>
      <c r="B173" s="120"/>
      <c r="C173" s="119"/>
      <c r="D173" s="10" t="s">
        <v>17</v>
      </c>
      <c r="E173" s="11">
        <v>7684135.0099999998</v>
      </c>
      <c r="F173" s="3"/>
    </row>
    <row r="174" spans="1:6" ht="16.2" x14ac:dyDescent="0.25">
      <c r="A174" s="119">
        <v>40</v>
      </c>
      <c r="B174" s="120" t="s">
        <v>65</v>
      </c>
      <c r="C174" s="119">
        <v>1</v>
      </c>
      <c r="D174" s="10" t="s">
        <v>15</v>
      </c>
      <c r="E174" s="11">
        <v>11643967.220000001</v>
      </c>
      <c r="F174" s="3"/>
    </row>
    <row r="175" spans="1:6" ht="16.2" x14ac:dyDescent="0.25">
      <c r="A175" s="119"/>
      <c r="B175" s="120"/>
      <c r="C175" s="119"/>
      <c r="D175" s="10" t="s">
        <v>25</v>
      </c>
      <c r="E175" s="11">
        <v>486116.38</v>
      </c>
      <c r="F175" s="3"/>
    </row>
    <row r="176" spans="1:6" ht="16.2" x14ac:dyDescent="0.25">
      <c r="A176" s="119"/>
      <c r="B176" s="120"/>
      <c r="C176" s="119"/>
      <c r="D176" s="10" t="s">
        <v>17</v>
      </c>
      <c r="E176" s="11">
        <v>12130083.6</v>
      </c>
      <c r="F176" s="3"/>
    </row>
    <row r="177" spans="1:6" ht="16.2" x14ac:dyDescent="0.25">
      <c r="A177" s="119">
        <v>41</v>
      </c>
      <c r="B177" s="120" t="s">
        <v>65</v>
      </c>
      <c r="C177" s="119">
        <v>3</v>
      </c>
      <c r="D177" s="10" t="s">
        <v>15</v>
      </c>
      <c r="E177" s="11">
        <v>40562734.329999998</v>
      </c>
      <c r="F177" s="3"/>
    </row>
    <row r="178" spans="1:6" ht="16.2" x14ac:dyDescent="0.25">
      <c r="A178" s="119"/>
      <c r="B178" s="120"/>
      <c r="C178" s="119"/>
      <c r="D178" s="10" t="s">
        <v>25</v>
      </c>
      <c r="E178" s="11">
        <v>2327236.1</v>
      </c>
      <c r="F178" s="3"/>
    </row>
    <row r="179" spans="1:6" ht="16.2" x14ac:dyDescent="0.25">
      <c r="A179" s="119"/>
      <c r="B179" s="120"/>
      <c r="C179" s="119"/>
      <c r="D179" s="10" t="s">
        <v>17</v>
      </c>
      <c r="E179" s="11">
        <v>42889970.43</v>
      </c>
      <c r="F179" s="3"/>
    </row>
    <row r="180" spans="1:6" ht="16.2" x14ac:dyDescent="0.25">
      <c r="A180" s="119">
        <v>42</v>
      </c>
      <c r="B180" s="120" t="s">
        <v>66</v>
      </c>
      <c r="C180" s="119">
        <v>19</v>
      </c>
      <c r="D180" s="10" t="s">
        <v>24</v>
      </c>
      <c r="E180" s="11">
        <v>6280782.7699999996</v>
      </c>
      <c r="F180" s="3"/>
    </row>
    <row r="181" spans="1:6" ht="16.2" x14ac:dyDescent="0.25">
      <c r="A181" s="119"/>
      <c r="B181" s="120"/>
      <c r="C181" s="119"/>
      <c r="D181" s="10" t="s">
        <v>17</v>
      </c>
      <c r="E181" s="11">
        <v>6280782.7699999996</v>
      </c>
      <c r="F181" s="3"/>
    </row>
    <row r="182" spans="1:6" ht="16.2" x14ac:dyDescent="0.25">
      <c r="A182" s="7">
        <v>1</v>
      </c>
      <c r="B182" s="7">
        <v>2</v>
      </c>
      <c r="C182" s="7">
        <v>3</v>
      </c>
      <c r="D182" s="11">
        <v>4</v>
      </c>
      <c r="E182" s="11">
        <v>5</v>
      </c>
      <c r="F182" s="3"/>
    </row>
    <row r="183" spans="1:6" ht="16.2" x14ac:dyDescent="0.25">
      <c r="A183" s="119">
        <v>43</v>
      </c>
      <c r="B183" s="120" t="s">
        <v>66</v>
      </c>
      <c r="C183" s="132">
        <v>44672</v>
      </c>
      <c r="D183" s="10" t="s">
        <v>24</v>
      </c>
      <c r="E183" s="11">
        <v>7432827.1299999999</v>
      </c>
      <c r="F183" s="3"/>
    </row>
    <row r="184" spans="1:6" ht="16.2" x14ac:dyDescent="0.25">
      <c r="A184" s="119"/>
      <c r="B184" s="120"/>
      <c r="C184" s="132"/>
      <c r="D184" s="10" t="s">
        <v>16</v>
      </c>
      <c r="E184" s="11">
        <v>619835.74</v>
      </c>
      <c r="F184" s="3"/>
    </row>
    <row r="185" spans="1:6" ht="16.2" x14ac:dyDescent="0.25">
      <c r="A185" s="119"/>
      <c r="B185" s="120"/>
      <c r="C185" s="132"/>
      <c r="D185" s="10" t="s">
        <v>17</v>
      </c>
      <c r="E185" s="11">
        <v>8052662.8700000001</v>
      </c>
      <c r="F185" s="3"/>
    </row>
    <row r="186" spans="1:6" ht="16.2" x14ac:dyDescent="0.25">
      <c r="A186" s="119">
        <v>44</v>
      </c>
      <c r="B186" s="120" t="s">
        <v>67</v>
      </c>
      <c r="C186" s="119" t="s">
        <v>68</v>
      </c>
      <c r="D186" s="10" t="s">
        <v>15</v>
      </c>
      <c r="E186" s="11">
        <v>15206067.59</v>
      </c>
      <c r="F186" s="3"/>
    </row>
    <row r="187" spans="1:6" ht="16.2" x14ac:dyDescent="0.25">
      <c r="A187" s="119"/>
      <c r="B187" s="120"/>
      <c r="C187" s="119"/>
      <c r="D187" s="10" t="s">
        <v>25</v>
      </c>
      <c r="E187" s="11">
        <v>852955.1</v>
      </c>
      <c r="F187" s="3"/>
    </row>
    <row r="188" spans="1:6" ht="16.2" x14ac:dyDescent="0.25">
      <c r="A188" s="119"/>
      <c r="B188" s="120"/>
      <c r="C188" s="119"/>
      <c r="D188" s="10" t="s">
        <v>17</v>
      </c>
      <c r="E188" s="11">
        <v>16059022.689999999</v>
      </c>
      <c r="F188" s="3"/>
    </row>
    <row r="189" spans="1:6" ht="16.2" x14ac:dyDescent="0.25">
      <c r="A189" s="119">
        <v>45</v>
      </c>
      <c r="B189" s="120" t="s">
        <v>67</v>
      </c>
      <c r="C189" s="119">
        <v>35</v>
      </c>
      <c r="D189" s="10" t="s">
        <v>24</v>
      </c>
      <c r="E189" s="11">
        <v>4369840.8</v>
      </c>
      <c r="F189" s="3"/>
    </row>
    <row r="190" spans="1:6" ht="16.2" x14ac:dyDescent="0.25">
      <c r="A190" s="119"/>
      <c r="B190" s="120"/>
      <c r="C190" s="119"/>
      <c r="D190" s="10" t="s">
        <v>25</v>
      </c>
      <c r="E190" s="11">
        <v>258315.71</v>
      </c>
      <c r="F190" s="3"/>
    </row>
    <row r="191" spans="1:6" ht="16.2" x14ac:dyDescent="0.25">
      <c r="A191" s="119"/>
      <c r="B191" s="120"/>
      <c r="C191" s="119"/>
      <c r="D191" s="10" t="s">
        <v>17</v>
      </c>
      <c r="E191" s="11">
        <v>4628156.51</v>
      </c>
      <c r="F191" s="3"/>
    </row>
    <row r="192" spans="1:6" ht="16.2" x14ac:dyDescent="0.25">
      <c r="A192" s="119">
        <v>46</v>
      </c>
      <c r="B192" s="120" t="s">
        <v>69</v>
      </c>
      <c r="C192" s="119" t="s">
        <v>70</v>
      </c>
      <c r="D192" s="10" t="s">
        <v>19</v>
      </c>
      <c r="E192" s="11">
        <v>1706659.7</v>
      </c>
      <c r="F192" s="3"/>
    </row>
    <row r="193" spans="1:6" ht="16.2" x14ac:dyDescent="0.25">
      <c r="A193" s="119"/>
      <c r="B193" s="120"/>
      <c r="C193" s="119"/>
      <c r="D193" s="10" t="s">
        <v>20</v>
      </c>
      <c r="E193" s="11">
        <v>9276640.5199999996</v>
      </c>
      <c r="F193" s="3"/>
    </row>
    <row r="194" spans="1:6" ht="16.2" x14ac:dyDescent="0.25">
      <c r="A194" s="119"/>
      <c r="B194" s="120"/>
      <c r="C194" s="119"/>
      <c r="D194" s="10" t="s">
        <v>21</v>
      </c>
      <c r="E194" s="11">
        <v>1800681.76</v>
      </c>
      <c r="F194" s="3"/>
    </row>
    <row r="195" spans="1:6" ht="16.2" x14ac:dyDescent="0.25">
      <c r="A195" s="119"/>
      <c r="B195" s="120"/>
      <c r="C195" s="119"/>
      <c r="D195" s="10" t="s">
        <v>22</v>
      </c>
      <c r="E195" s="11">
        <v>1781018.83</v>
      </c>
      <c r="F195" s="3"/>
    </row>
    <row r="196" spans="1:6" ht="16.2" x14ac:dyDescent="0.25">
      <c r="A196" s="119"/>
      <c r="B196" s="120"/>
      <c r="C196" s="119"/>
      <c r="D196" s="10" t="s">
        <v>23</v>
      </c>
      <c r="E196" s="11">
        <v>1785034.5</v>
      </c>
      <c r="F196" s="3"/>
    </row>
    <row r="197" spans="1:6" ht="16.2" x14ac:dyDescent="0.25">
      <c r="A197" s="119"/>
      <c r="B197" s="120"/>
      <c r="C197" s="119"/>
      <c r="D197" s="10" t="s">
        <v>15</v>
      </c>
      <c r="E197" s="11">
        <v>9740630.4000000004</v>
      </c>
      <c r="F197" s="3"/>
    </row>
    <row r="198" spans="1:6" ht="16.2" x14ac:dyDescent="0.25">
      <c r="A198" s="119"/>
      <c r="B198" s="120"/>
      <c r="C198" s="119"/>
      <c r="D198" s="10" t="s">
        <v>25</v>
      </c>
      <c r="E198" s="11">
        <v>1328755</v>
      </c>
      <c r="F198" s="3"/>
    </row>
    <row r="199" spans="1:6" ht="16.2" x14ac:dyDescent="0.25">
      <c r="A199" s="119"/>
      <c r="B199" s="120"/>
      <c r="C199" s="119"/>
      <c r="D199" s="10" t="s">
        <v>17</v>
      </c>
      <c r="E199" s="11">
        <v>27419420.710000001</v>
      </c>
      <c r="F199" s="3"/>
    </row>
    <row r="200" spans="1:6" ht="16.2" x14ac:dyDescent="0.25">
      <c r="A200" s="7">
        <v>1</v>
      </c>
      <c r="B200" s="7">
        <v>2</v>
      </c>
      <c r="C200" s="7">
        <v>3</v>
      </c>
      <c r="D200" s="11">
        <v>4</v>
      </c>
      <c r="E200" s="11">
        <v>5</v>
      </c>
      <c r="F200" s="3"/>
    </row>
    <row r="201" spans="1:6" ht="16.2" x14ac:dyDescent="0.25">
      <c r="A201" s="119">
        <v>47</v>
      </c>
      <c r="B201" s="120" t="s">
        <v>71</v>
      </c>
      <c r="C201" s="119" t="s">
        <v>72</v>
      </c>
      <c r="D201" s="10" t="s">
        <v>15</v>
      </c>
      <c r="E201" s="11">
        <v>8432162.1600000001</v>
      </c>
      <c r="F201" s="3"/>
    </row>
    <row r="202" spans="1:6" ht="16.2" x14ac:dyDescent="0.25">
      <c r="A202" s="119"/>
      <c r="B202" s="120"/>
      <c r="C202" s="119"/>
      <c r="D202" s="10" t="s">
        <v>25</v>
      </c>
      <c r="E202" s="11">
        <v>939358.67</v>
      </c>
      <c r="F202" s="3"/>
    </row>
    <row r="203" spans="1:6" ht="16.2" x14ac:dyDescent="0.25">
      <c r="A203" s="119"/>
      <c r="B203" s="120"/>
      <c r="C203" s="119"/>
      <c r="D203" s="10" t="s">
        <v>17</v>
      </c>
      <c r="E203" s="11">
        <v>9371520.8300000001</v>
      </c>
      <c r="F203" s="3"/>
    </row>
    <row r="204" spans="1:6" ht="16.2" x14ac:dyDescent="0.25">
      <c r="A204" s="119">
        <v>48</v>
      </c>
      <c r="B204" s="120" t="s">
        <v>73</v>
      </c>
      <c r="C204" s="119">
        <v>17</v>
      </c>
      <c r="D204" s="10" t="s">
        <v>19</v>
      </c>
      <c r="E204" s="11">
        <v>1252442.95</v>
      </c>
      <c r="F204" s="3"/>
    </row>
    <row r="205" spans="1:6" ht="16.2" x14ac:dyDescent="0.25">
      <c r="A205" s="119"/>
      <c r="B205" s="120"/>
      <c r="C205" s="119"/>
      <c r="D205" s="10" t="s">
        <v>20</v>
      </c>
      <c r="E205" s="11">
        <v>8411496.1199999992</v>
      </c>
      <c r="F205" s="3"/>
    </row>
    <row r="206" spans="1:6" ht="16.2" x14ac:dyDescent="0.25">
      <c r="A206" s="119"/>
      <c r="B206" s="120"/>
      <c r="C206" s="119"/>
      <c r="D206" s="10" t="s">
        <v>21</v>
      </c>
      <c r="E206" s="11">
        <v>1619900.98</v>
      </c>
      <c r="F206" s="3"/>
    </row>
    <row r="207" spans="1:6" ht="16.2" x14ac:dyDescent="0.25">
      <c r="A207" s="119"/>
      <c r="B207" s="120"/>
      <c r="C207" s="119"/>
      <c r="D207" s="10" t="s">
        <v>22</v>
      </c>
      <c r="E207" s="11">
        <v>1722217.24</v>
      </c>
      <c r="F207" s="3"/>
    </row>
    <row r="208" spans="1:6" ht="16.2" x14ac:dyDescent="0.25">
      <c r="A208" s="119"/>
      <c r="B208" s="120"/>
      <c r="C208" s="119"/>
      <c r="D208" s="10" t="s">
        <v>74</v>
      </c>
      <c r="E208" s="11">
        <v>1215410.51</v>
      </c>
      <c r="F208" s="3"/>
    </row>
    <row r="209" spans="1:6" ht="16.2" x14ac:dyDescent="0.25">
      <c r="A209" s="119"/>
      <c r="B209" s="120"/>
      <c r="C209" s="119"/>
      <c r="D209" s="10" t="s">
        <v>23</v>
      </c>
      <c r="E209" s="11">
        <v>1760073.14</v>
      </c>
      <c r="F209" s="3"/>
    </row>
    <row r="210" spans="1:6" ht="16.2" x14ac:dyDescent="0.25">
      <c r="A210" s="119"/>
      <c r="B210" s="120"/>
      <c r="C210" s="119"/>
      <c r="D210" s="10" t="s">
        <v>16</v>
      </c>
      <c r="E210" s="11">
        <v>679427.78</v>
      </c>
      <c r="F210" s="3"/>
    </row>
    <row r="211" spans="1:6" ht="16.2" x14ac:dyDescent="0.25">
      <c r="A211" s="119"/>
      <c r="B211" s="120"/>
      <c r="C211" s="119"/>
      <c r="D211" s="10" t="s">
        <v>17</v>
      </c>
      <c r="E211" s="11">
        <v>16660968.720000001</v>
      </c>
      <c r="F211" s="3"/>
    </row>
    <row r="212" spans="1:6" ht="16.2" x14ac:dyDescent="0.25">
      <c r="A212" s="119">
        <v>49</v>
      </c>
      <c r="B212" s="120" t="s">
        <v>73</v>
      </c>
      <c r="C212" s="119">
        <v>47</v>
      </c>
      <c r="D212" s="10" t="s">
        <v>15</v>
      </c>
      <c r="E212" s="11">
        <v>6807443.0899999999</v>
      </c>
      <c r="F212" s="3"/>
    </row>
    <row r="213" spans="1:6" ht="16.2" x14ac:dyDescent="0.25">
      <c r="A213" s="119"/>
      <c r="B213" s="120"/>
      <c r="C213" s="119"/>
      <c r="D213" s="10" t="s">
        <v>24</v>
      </c>
      <c r="E213" s="11">
        <v>9207396.9000000004</v>
      </c>
      <c r="F213" s="3"/>
    </row>
    <row r="214" spans="1:6" ht="16.2" x14ac:dyDescent="0.25">
      <c r="A214" s="119"/>
      <c r="B214" s="120"/>
      <c r="C214" s="119"/>
      <c r="D214" s="10" t="s">
        <v>16</v>
      </c>
      <c r="E214" s="11">
        <v>1094734.04</v>
      </c>
      <c r="F214" s="3"/>
    </row>
    <row r="215" spans="1:6" ht="16.2" x14ac:dyDescent="0.25">
      <c r="A215" s="119"/>
      <c r="B215" s="120"/>
      <c r="C215" s="119"/>
      <c r="D215" s="10" t="s">
        <v>17</v>
      </c>
      <c r="E215" s="11">
        <v>17109574.030000001</v>
      </c>
      <c r="F215" s="3"/>
    </row>
  </sheetData>
  <mergeCells count="168">
    <mergeCell ref="A204:A211"/>
    <mergeCell ref="B204:B211"/>
    <mergeCell ref="C204:C211"/>
    <mergeCell ref="A212:A215"/>
    <mergeCell ref="B212:B215"/>
    <mergeCell ref="C212:C215"/>
    <mergeCell ref="A192:A199"/>
    <mergeCell ref="B192:B199"/>
    <mergeCell ref="C192:C199"/>
    <mergeCell ref="A201:A203"/>
    <mergeCell ref="B201:B203"/>
    <mergeCell ref="C201:C203"/>
    <mergeCell ref="A186:A188"/>
    <mergeCell ref="B186:B188"/>
    <mergeCell ref="C186:C188"/>
    <mergeCell ref="A189:A191"/>
    <mergeCell ref="B189:B191"/>
    <mergeCell ref="C189:C191"/>
    <mergeCell ref="A180:A181"/>
    <mergeCell ref="B180:B181"/>
    <mergeCell ref="C180:C181"/>
    <mergeCell ref="A183:A185"/>
    <mergeCell ref="B183:B185"/>
    <mergeCell ref="C183:C185"/>
    <mergeCell ref="A174:A176"/>
    <mergeCell ref="B174:B176"/>
    <mergeCell ref="C174:C176"/>
    <mergeCell ref="A177:A179"/>
    <mergeCell ref="B177:B179"/>
    <mergeCell ref="C177:C179"/>
    <mergeCell ref="A168:A170"/>
    <mergeCell ref="B168:B170"/>
    <mergeCell ref="C168:C170"/>
    <mergeCell ref="A171:A173"/>
    <mergeCell ref="B171:B173"/>
    <mergeCell ref="C171:C173"/>
    <mergeCell ref="A161:A163"/>
    <mergeCell ref="B161:B163"/>
    <mergeCell ref="C161:C163"/>
    <mergeCell ref="A165:A167"/>
    <mergeCell ref="B165:B167"/>
    <mergeCell ref="C165:C167"/>
    <mergeCell ref="A150:A157"/>
    <mergeCell ref="B150:B157"/>
    <mergeCell ref="C150:C157"/>
    <mergeCell ref="A158:A160"/>
    <mergeCell ref="B158:B160"/>
    <mergeCell ref="C158:C160"/>
    <mergeCell ref="A143:A145"/>
    <mergeCell ref="B143:B145"/>
    <mergeCell ref="C143:C145"/>
    <mergeCell ref="A147:A149"/>
    <mergeCell ref="B147:B149"/>
    <mergeCell ref="C147:C149"/>
    <mergeCell ref="A137:A139"/>
    <mergeCell ref="B137:B139"/>
    <mergeCell ref="C137:C139"/>
    <mergeCell ref="A140:A142"/>
    <mergeCell ref="B140:B142"/>
    <mergeCell ref="C140:C142"/>
    <mergeCell ref="A131:A133"/>
    <mergeCell ref="B131:B133"/>
    <mergeCell ref="C131:C133"/>
    <mergeCell ref="A134:A136"/>
    <mergeCell ref="B134:B136"/>
    <mergeCell ref="C134:C136"/>
    <mergeCell ref="A124:A126"/>
    <mergeCell ref="B124:B126"/>
    <mergeCell ref="C124:C126"/>
    <mergeCell ref="A129:A130"/>
    <mergeCell ref="B129:B130"/>
    <mergeCell ref="C129:C130"/>
    <mergeCell ref="A115:A120"/>
    <mergeCell ref="B115:B120"/>
    <mergeCell ref="C115:C120"/>
    <mergeCell ref="A121:A123"/>
    <mergeCell ref="B121:B123"/>
    <mergeCell ref="C121:C123"/>
    <mergeCell ref="A106:A108"/>
    <mergeCell ref="B106:B108"/>
    <mergeCell ref="C106:C108"/>
    <mergeCell ref="A111:A114"/>
    <mergeCell ref="B111:B114"/>
    <mergeCell ref="C111:C114"/>
    <mergeCell ref="A100:A102"/>
    <mergeCell ref="B100:B102"/>
    <mergeCell ref="C100:C102"/>
    <mergeCell ref="A103:A105"/>
    <mergeCell ref="B103:B105"/>
    <mergeCell ref="C103:C105"/>
    <mergeCell ref="A88:A90"/>
    <mergeCell ref="B88:B90"/>
    <mergeCell ref="C88:C90"/>
    <mergeCell ref="A93:A99"/>
    <mergeCell ref="B93:B99"/>
    <mergeCell ref="C93:C99"/>
    <mergeCell ref="A78:A80"/>
    <mergeCell ref="B78:B80"/>
    <mergeCell ref="C78:C80"/>
    <mergeCell ref="A81:A87"/>
    <mergeCell ref="B81:B87"/>
    <mergeCell ref="C81:C87"/>
    <mergeCell ref="A71:A73"/>
    <mergeCell ref="B71:B73"/>
    <mergeCell ref="C71:C73"/>
    <mergeCell ref="A75:A77"/>
    <mergeCell ref="B75:B77"/>
    <mergeCell ref="C75:C77"/>
    <mergeCell ref="A65:A67"/>
    <mergeCell ref="B65:B67"/>
    <mergeCell ref="C65:C67"/>
    <mergeCell ref="A68:A70"/>
    <mergeCell ref="B68:B70"/>
    <mergeCell ref="C68:C70"/>
    <mergeCell ref="A54:A55"/>
    <mergeCell ref="B54:B55"/>
    <mergeCell ref="C54:C55"/>
    <mergeCell ref="A58:A64"/>
    <mergeCell ref="B58:B64"/>
    <mergeCell ref="C58:C64"/>
    <mergeCell ref="A48:A50"/>
    <mergeCell ref="B48:B50"/>
    <mergeCell ref="C48:C50"/>
    <mergeCell ref="A51:A53"/>
    <mergeCell ref="B51:B53"/>
    <mergeCell ref="C51:C53"/>
    <mergeCell ref="A36:A37"/>
    <mergeCell ref="B36:B37"/>
    <mergeCell ref="C36:C37"/>
    <mergeCell ref="A40:A47"/>
    <mergeCell ref="B40:B47"/>
    <mergeCell ref="C40:C47"/>
    <mergeCell ref="A30:A32"/>
    <mergeCell ref="B30:B32"/>
    <mergeCell ref="C30:C32"/>
    <mergeCell ref="A33:A35"/>
    <mergeCell ref="B33:B35"/>
    <mergeCell ref="C33:C35"/>
    <mergeCell ref="A21:A27"/>
    <mergeCell ref="B21:B27"/>
    <mergeCell ref="C21:C27"/>
    <mergeCell ref="A28:A29"/>
    <mergeCell ref="B28:B29"/>
    <mergeCell ref="C28:C29"/>
    <mergeCell ref="A15:A17"/>
    <mergeCell ref="B15:B17"/>
    <mergeCell ref="C15:C17"/>
    <mergeCell ref="A18:A19"/>
    <mergeCell ref="B18:B19"/>
    <mergeCell ref="C18:C19"/>
    <mergeCell ref="A10:E10"/>
    <mergeCell ref="A12:A13"/>
    <mergeCell ref="B12:B13"/>
    <mergeCell ref="C12:C13"/>
    <mergeCell ref="D12:D13"/>
    <mergeCell ref="E12:E13"/>
    <mergeCell ref="D4:E4"/>
    <mergeCell ref="K4:O4"/>
    <mergeCell ref="A6:E6"/>
    <mergeCell ref="A7:E7"/>
    <mergeCell ref="A8:E8"/>
    <mergeCell ref="A9:E9"/>
    <mergeCell ref="D1:E1"/>
    <mergeCell ref="K1:O1"/>
    <mergeCell ref="D2:E2"/>
    <mergeCell ref="K2:O2"/>
    <mergeCell ref="D3:E3"/>
    <mergeCell ref="K3:O3"/>
  </mergeCells>
  <pageMargins left="0.70866141732283472" right="0.70866141732283472" top="1.1770833333333333" bottom="0.39370078740157483" header="0" footer="0"/>
  <pageSetup paperSize="9" orientation="landscape" r:id="rId1"/>
  <headerFooter>
    <oddHeader>&amp;C21</oddHeader>
    <firstHeader xml:space="preserve">&amp;C&amp;P
</first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85"/>
  <sheetViews>
    <sheetView view="pageBreakPreview" topLeftCell="A159" zoomScaleNormal="30" zoomScaleSheetLayoutView="100" zoomScalePageLayoutView="40" workbookViewId="0">
      <selection activeCell="B182" sqref="B182"/>
    </sheetView>
  </sheetViews>
  <sheetFormatPr defaultColWidth="9.33203125" defaultRowHeight="22.2" x14ac:dyDescent="0.45"/>
  <cols>
    <col min="1" max="1" width="10.109375" style="12" customWidth="1"/>
    <col min="2" max="2" width="88.6640625" style="84" customWidth="1"/>
    <col min="3" max="3" width="25.33203125" style="16" customWidth="1"/>
    <col min="4" max="4" width="24.44140625" style="16" customWidth="1"/>
    <col min="5" max="5" width="25.6640625" style="16" customWidth="1"/>
    <col min="6" max="6" width="25.33203125" style="16" customWidth="1"/>
    <col min="7" max="16384" width="9.33203125" style="12"/>
  </cols>
  <sheetData>
    <row r="1" spans="1:7" ht="27.75" hidden="1" customHeight="1" x14ac:dyDescent="0.45">
      <c r="F1" s="133" t="s">
        <v>0</v>
      </c>
      <c r="G1" s="133"/>
    </row>
    <row r="2" spans="1:7" ht="387" hidden="1" customHeight="1" x14ac:dyDescent="0.45">
      <c r="F2" s="133"/>
      <c r="G2" s="133"/>
    </row>
    <row r="3" spans="1:7" ht="51" hidden="1" customHeight="1" x14ac:dyDescent="0.45">
      <c r="F3" s="133"/>
      <c r="G3" s="133"/>
    </row>
    <row r="4" spans="1:7" ht="3" hidden="1" customHeight="1" x14ac:dyDescent="0.45">
      <c r="F4" s="133"/>
      <c r="G4" s="133"/>
    </row>
    <row r="5" spans="1:7" ht="18.75" hidden="1" customHeight="1" x14ac:dyDescent="0.45">
      <c r="F5" s="17"/>
      <c r="G5" s="19"/>
    </row>
    <row r="6" spans="1:7" ht="27" customHeight="1" x14ac:dyDescent="1.05">
      <c r="B6" s="85"/>
      <c r="C6" s="24"/>
      <c r="D6" s="24"/>
      <c r="E6" s="24"/>
      <c r="F6" s="89" t="s">
        <v>75</v>
      </c>
      <c r="G6" s="19"/>
    </row>
    <row r="7" spans="1:7" ht="20.100000000000001" customHeight="1" x14ac:dyDescent="1.05">
      <c r="B7" s="85"/>
      <c r="C7" s="24"/>
      <c r="D7" s="24"/>
      <c r="E7" s="24"/>
      <c r="F7" s="83"/>
      <c r="G7" s="19"/>
    </row>
    <row r="8" spans="1:7" s="27" customFormat="1" ht="25.5" customHeight="1" x14ac:dyDescent="0.45">
      <c r="A8" s="28"/>
      <c r="B8" s="86"/>
      <c r="C8" s="29"/>
      <c r="D8" s="29"/>
      <c r="E8" s="29"/>
      <c r="F8" s="29"/>
    </row>
    <row r="9" spans="1:7" ht="87" customHeight="1" x14ac:dyDescent="0.45">
      <c r="A9" s="32" t="s">
        <v>9</v>
      </c>
      <c r="B9" s="32" t="s">
        <v>80</v>
      </c>
      <c r="C9" s="31" t="s">
        <v>398</v>
      </c>
      <c r="D9" s="31" t="s">
        <v>399</v>
      </c>
      <c r="E9" s="31" t="s">
        <v>400</v>
      </c>
      <c r="F9" s="31" t="s">
        <v>401</v>
      </c>
    </row>
    <row r="10" spans="1:7" ht="32.25" customHeight="1" x14ac:dyDescent="0.45">
      <c r="A10" s="33">
        <v>1</v>
      </c>
      <c r="B10" s="33">
        <v>2</v>
      </c>
      <c r="C10" s="33">
        <v>3</v>
      </c>
      <c r="D10" s="33">
        <v>4</v>
      </c>
      <c r="E10" s="33">
        <v>5</v>
      </c>
      <c r="F10" s="33">
        <v>6</v>
      </c>
    </row>
    <row r="11" spans="1:7" ht="35.1" customHeight="1" x14ac:dyDescent="0.45">
      <c r="A11" s="32">
        <v>1</v>
      </c>
      <c r="B11" s="87" t="s">
        <v>116</v>
      </c>
      <c r="C11" s="32"/>
      <c r="D11" s="31">
        <v>3702831.57</v>
      </c>
      <c r="E11" s="31">
        <v>151890.07999999999</v>
      </c>
      <c r="F11" s="31">
        <f>SUM(D11+E11)</f>
        <v>3854721.65</v>
      </c>
    </row>
    <row r="12" spans="1:7" ht="35.1" customHeight="1" x14ac:dyDescent="0.45">
      <c r="A12" s="32">
        <v>2</v>
      </c>
      <c r="B12" s="87" t="s">
        <v>120</v>
      </c>
      <c r="C12" s="32"/>
      <c r="D12" s="31">
        <v>7405663.1399999997</v>
      </c>
      <c r="E12" s="31">
        <v>303780.15999999997</v>
      </c>
      <c r="F12" s="31">
        <f>SUM(D12+E12)</f>
        <v>7709443.2999999998</v>
      </c>
    </row>
    <row r="13" spans="1:7" ht="35.1" customHeight="1" x14ac:dyDescent="0.45">
      <c r="A13" s="32">
        <v>3</v>
      </c>
      <c r="B13" s="87" t="s">
        <v>121</v>
      </c>
      <c r="C13" s="32"/>
      <c r="D13" s="31">
        <v>1851415.78</v>
      </c>
      <c r="E13" s="31">
        <v>75945.039999999994</v>
      </c>
      <c r="F13" s="31">
        <f>SUM(D13+E13)</f>
        <v>1927360.82</v>
      </c>
    </row>
    <row r="14" spans="1:7" ht="35.1" customHeight="1" x14ac:dyDescent="0.45">
      <c r="A14" s="32">
        <v>4</v>
      </c>
      <c r="B14" s="87" t="s">
        <v>122</v>
      </c>
      <c r="C14" s="31">
        <v>4754302.4800000004</v>
      </c>
      <c r="D14" s="31">
        <v>7405663.1399999997</v>
      </c>
      <c r="E14" s="31">
        <v>551780.16</v>
      </c>
      <c r="F14" s="31">
        <f>SUM(C14+D14+E14)</f>
        <v>12711745.780000001</v>
      </c>
    </row>
    <row r="15" spans="1:7" ht="35.1" customHeight="1" x14ac:dyDescent="0.45">
      <c r="A15" s="32">
        <v>5</v>
      </c>
      <c r="B15" s="87" t="s">
        <v>128</v>
      </c>
      <c r="C15" s="31">
        <v>2377151.2400000002</v>
      </c>
      <c r="D15" s="31"/>
      <c r="E15" s="31">
        <v>124000</v>
      </c>
      <c r="F15" s="31">
        <f t="shared" ref="F15:F24" si="0">SUM(C15+E15)</f>
        <v>2501151.2400000002</v>
      </c>
    </row>
    <row r="16" spans="1:7" ht="35.1" customHeight="1" x14ac:dyDescent="0.45">
      <c r="A16" s="32">
        <v>6</v>
      </c>
      <c r="B16" s="87" t="s">
        <v>130</v>
      </c>
      <c r="C16" s="31">
        <v>2377151.2400000002</v>
      </c>
      <c r="D16" s="31"/>
      <c r="E16" s="31">
        <v>124000</v>
      </c>
      <c r="F16" s="31">
        <f t="shared" si="0"/>
        <v>2501151.2400000002</v>
      </c>
    </row>
    <row r="17" spans="1:6" ht="35.1" customHeight="1" x14ac:dyDescent="0.45">
      <c r="A17" s="32">
        <v>7</v>
      </c>
      <c r="B17" s="87" t="s">
        <v>131</v>
      </c>
      <c r="C17" s="31">
        <v>2377151.2400000002</v>
      </c>
      <c r="D17" s="31"/>
      <c r="E17" s="31">
        <v>124000</v>
      </c>
      <c r="F17" s="31">
        <f t="shared" si="0"/>
        <v>2501151.2400000002</v>
      </c>
    </row>
    <row r="18" spans="1:6" ht="35.1" customHeight="1" x14ac:dyDescent="0.45">
      <c r="A18" s="32">
        <v>8</v>
      </c>
      <c r="B18" s="87" t="s">
        <v>133</v>
      </c>
      <c r="C18" s="31">
        <v>2377151.2400000002</v>
      </c>
      <c r="D18" s="31"/>
      <c r="E18" s="31">
        <v>124000</v>
      </c>
      <c r="F18" s="31">
        <f t="shared" si="0"/>
        <v>2501151.2400000002</v>
      </c>
    </row>
    <row r="19" spans="1:6" ht="35.1" customHeight="1" x14ac:dyDescent="0.45">
      <c r="A19" s="32">
        <v>9</v>
      </c>
      <c r="B19" s="87" t="s">
        <v>134</v>
      </c>
      <c r="C19" s="31">
        <v>2377151.2400000002</v>
      </c>
      <c r="D19" s="31"/>
      <c r="E19" s="31">
        <v>124000</v>
      </c>
      <c r="F19" s="31">
        <f t="shared" si="0"/>
        <v>2501151.2400000002</v>
      </c>
    </row>
    <row r="20" spans="1:6" ht="35.1" customHeight="1" x14ac:dyDescent="0.45">
      <c r="A20" s="32">
        <v>10</v>
      </c>
      <c r="B20" s="87" t="s">
        <v>135</v>
      </c>
      <c r="C20" s="31">
        <v>2377151.2400000002</v>
      </c>
      <c r="D20" s="31"/>
      <c r="E20" s="31">
        <v>124000</v>
      </c>
      <c r="F20" s="31">
        <f t="shared" si="0"/>
        <v>2501151.2400000002</v>
      </c>
    </row>
    <row r="21" spans="1:6" ht="35.1" customHeight="1" x14ac:dyDescent="0.45">
      <c r="A21" s="32">
        <v>11</v>
      </c>
      <c r="B21" s="87" t="s">
        <v>136</v>
      </c>
      <c r="C21" s="31">
        <v>2377151.2400000002</v>
      </c>
      <c r="D21" s="31"/>
      <c r="E21" s="31">
        <v>124000</v>
      </c>
      <c r="F21" s="31">
        <f t="shared" si="0"/>
        <v>2501151.2400000002</v>
      </c>
    </row>
    <row r="22" spans="1:6" ht="35.1" customHeight="1" x14ac:dyDescent="0.45">
      <c r="A22" s="32">
        <v>12</v>
      </c>
      <c r="B22" s="87" t="s">
        <v>137</v>
      </c>
      <c r="C22" s="31">
        <v>2377151.2400000002</v>
      </c>
      <c r="D22" s="31"/>
      <c r="E22" s="31">
        <v>124000</v>
      </c>
      <c r="F22" s="31">
        <f t="shared" si="0"/>
        <v>2501151.2400000002</v>
      </c>
    </row>
    <row r="23" spans="1:6" ht="35.1" customHeight="1" x14ac:dyDescent="0.45">
      <c r="A23" s="32">
        <v>13</v>
      </c>
      <c r="B23" s="87" t="s">
        <v>138</v>
      </c>
      <c r="C23" s="31">
        <v>2377151.2400000002</v>
      </c>
      <c r="D23" s="31"/>
      <c r="E23" s="31">
        <v>124000</v>
      </c>
      <c r="F23" s="31">
        <f t="shared" si="0"/>
        <v>2501151.2400000002</v>
      </c>
    </row>
    <row r="24" spans="1:6" ht="35.1" customHeight="1" x14ac:dyDescent="0.45">
      <c r="A24" s="32">
        <v>14</v>
      </c>
      <c r="B24" s="87" t="s">
        <v>141</v>
      </c>
      <c r="C24" s="31">
        <v>2377151.2400000002</v>
      </c>
      <c r="D24" s="31"/>
      <c r="E24" s="31">
        <v>124000</v>
      </c>
      <c r="F24" s="31">
        <f t="shared" si="0"/>
        <v>2501151.2400000002</v>
      </c>
    </row>
    <row r="25" spans="1:6" ht="32.25" customHeight="1" x14ac:dyDescent="0.45">
      <c r="A25" s="33">
        <v>1</v>
      </c>
      <c r="B25" s="33">
        <v>2</v>
      </c>
      <c r="C25" s="33">
        <v>3</v>
      </c>
      <c r="D25" s="33">
        <v>4</v>
      </c>
      <c r="E25" s="33">
        <v>5</v>
      </c>
      <c r="F25" s="33">
        <v>6</v>
      </c>
    </row>
    <row r="26" spans="1:6" ht="35.1" customHeight="1" x14ac:dyDescent="0.45">
      <c r="A26" s="32">
        <v>15</v>
      </c>
      <c r="B26" s="87" t="s">
        <v>142</v>
      </c>
      <c r="C26" s="31">
        <v>2377151.2400000002</v>
      </c>
      <c r="D26" s="31"/>
      <c r="E26" s="31">
        <v>124000</v>
      </c>
      <c r="F26" s="31">
        <f t="shared" ref="F26:F43" si="1">SUM(C26+E26)</f>
        <v>2501151.2400000002</v>
      </c>
    </row>
    <row r="27" spans="1:6" ht="35.1" customHeight="1" x14ac:dyDescent="0.45">
      <c r="A27" s="32">
        <v>16</v>
      </c>
      <c r="B27" s="87" t="s">
        <v>143</v>
      </c>
      <c r="C27" s="31">
        <v>2377151.2400000002</v>
      </c>
      <c r="D27" s="31"/>
      <c r="E27" s="31">
        <v>124000</v>
      </c>
      <c r="F27" s="31">
        <f t="shared" si="1"/>
        <v>2501151.2400000002</v>
      </c>
    </row>
    <row r="28" spans="1:6" ht="35.1" customHeight="1" x14ac:dyDescent="0.45">
      <c r="A28" s="32">
        <v>17</v>
      </c>
      <c r="B28" s="87" t="s">
        <v>144</v>
      </c>
      <c r="C28" s="31">
        <v>2377151.2400000002</v>
      </c>
      <c r="D28" s="31"/>
      <c r="E28" s="31">
        <v>124000</v>
      </c>
      <c r="F28" s="31">
        <f t="shared" si="1"/>
        <v>2501151.2400000002</v>
      </c>
    </row>
    <row r="29" spans="1:6" ht="35.1" customHeight="1" x14ac:dyDescent="0.45">
      <c r="A29" s="32">
        <v>18</v>
      </c>
      <c r="B29" s="87" t="s">
        <v>145</v>
      </c>
      <c r="C29" s="31">
        <v>2377151.2400000002</v>
      </c>
      <c r="D29" s="31"/>
      <c r="E29" s="31">
        <v>124000</v>
      </c>
      <c r="F29" s="31">
        <f t="shared" si="1"/>
        <v>2501151.2400000002</v>
      </c>
    </row>
    <row r="30" spans="1:6" ht="35.1" customHeight="1" x14ac:dyDescent="0.45">
      <c r="A30" s="32">
        <v>19</v>
      </c>
      <c r="B30" s="87" t="s">
        <v>146</v>
      </c>
      <c r="C30" s="31">
        <v>2377151.2400000002</v>
      </c>
      <c r="D30" s="31"/>
      <c r="E30" s="31">
        <v>124000</v>
      </c>
      <c r="F30" s="31">
        <f t="shared" si="1"/>
        <v>2501151.2400000002</v>
      </c>
    </row>
    <row r="31" spans="1:6" ht="35.1" customHeight="1" x14ac:dyDescent="0.45">
      <c r="A31" s="32">
        <v>20</v>
      </c>
      <c r="B31" s="87" t="s">
        <v>147</v>
      </c>
      <c r="C31" s="31">
        <v>2377151.2400000002</v>
      </c>
      <c r="D31" s="31"/>
      <c r="E31" s="31">
        <v>124000</v>
      </c>
      <c r="F31" s="31">
        <f t="shared" si="1"/>
        <v>2501151.2400000002</v>
      </c>
    </row>
    <row r="32" spans="1:6" ht="35.1" customHeight="1" x14ac:dyDescent="0.45">
      <c r="A32" s="32">
        <v>21</v>
      </c>
      <c r="B32" s="87" t="s">
        <v>148</v>
      </c>
      <c r="C32" s="31">
        <v>2377151.2400000002</v>
      </c>
      <c r="D32" s="31"/>
      <c r="E32" s="31">
        <v>124000</v>
      </c>
      <c r="F32" s="31">
        <f t="shared" si="1"/>
        <v>2501151.2400000002</v>
      </c>
    </row>
    <row r="33" spans="1:6" ht="35.1" customHeight="1" x14ac:dyDescent="0.45">
      <c r="A33" s="32">
        <v>22</v>
      </c>
      <c r="B33" s="87" t="s">
        <v>149</v>
      </c>
      <c r="C33" s="31">
        <v>2377151.2400000002</v>
      </c>
      <c r="D33" s="31"/>
      <c r="E33" s="31">
        <v>124000</v>
      </c>
      <c r="F33" s="31">
        <f t="shared" si="1"/>
        <v>2501151.2400000002</v>
      </c>
    </row>
    <row r="34" spans="1:6" ht="35.1" customHeight="1" x14ac:dyDescent="0.45">
      <c r="A34" s="32">
        <v>23</v>
      </c>
      <c r="B34" s="87" t="s">
        <v>150</v>
      </c>
      <c r="C34" s="31">
        <v>2377151.2400000002</v>
      </c>
      <c r="D34" s="31"/>
      <c r="E34" s="31">
        <v>124000</v>
      </c>
      <c r="F34" s="31">
        <f t="shared" si="1"/>
        <v>2501151.2400000002</v>
      </c>
    </row>
    <row r="35" spans="1:6" ht="35.1" customHeight="1" x14ac:dyDescent="0.45">
      <c r="A35" s="32">
        <v>24</v>
      </c>
      <c r="B35" s="87" t="s">
        <v>153</v>
      </c>
      <c r="C35" s="31">
        <v>2377151.2400000002</v>
      </c>
      <c r="D35" s="31"/>
      <c r="E35" s="31">
        <v>124000</v>
      </c>
      <c r="F35" s="31">
        <f t="shared" si="1"/>
        <v>2501151.2400000002</v>
      </c>
    </row>
    <row r="36" spans="1:6" ht="35.1" customHeight="1" x14ac:dyDescent="0.45">
      <c r="A36" s="32">
        <v>25</v>
      </c>
      <c r="B36" s="87" t="s">
        <v>154</v>
      </c>
      <c r="C36" s="31">
        <v>2377151.2400000002</v>
      </c>
      <c r="D36" s="31"/>
      <c r="E36" s="31">
        <v>124000</v>
      </c>
      <c r="F36" s="31">
        <f t="shared" si="1"/>
        <v>2501151.2400000002</v>
      </c>
    </row>
    <row r="37" spans="1:6" ht="35.1" customHeight="1" x14ac:dyDescent="0.45">
      <c r="A37" s="32">
        <v>26</v>
      </c>
      <c r="B37" s="87" t="s">
        <v>158</v>
      </c>
      <c r="C37" s="31">
        <v>4754302.4800000004</v>
      </c>
      <c r="D37" s="31"/>
      <c r="E37" s="31">
        <v>248000</v>
      </c>
      <c r="F37" s="31">
        <f t="shared" si="1"/>
        <v>5002302.4800000004</v>
      </c>
    </row>
    <row r="38" spans="1:6" ht="35.1" customHeight="1" x14ac:dyDescent="0.45">
      <c r="A38" s="32">
        <v>27</v>
      </c>
      <c r="B38" s="87" t="s">
        <v>160</v>
      </c>
      <c r="C38" s="31">
        <v>2377151.2400000002</v>
      </c>
      <c r="D38" s="31"/>
      <c r="E38" s="31">
        <v>124000</v>
      </c>
      <c r="F38" s="31">
        <f t="shared" si="1"/>
        <v>2501151.2400000002</v>
      </c>
    </row>
    <row r="39" spans="1:6" ht="35.1" customHeight="1" x14ac:dyDescent="0.45">
      <c r="A39" s="32">
        <v>28</v>
      </c>
      <c r="B39" s="87" t="s">
        <v>161</v>
      </c>
      <c r="C39" s="31">
        <v>2377151.2400000002</v>
      </c>
      <c r="D39" s="31"/>
      <c r="E39" s="31">
        <v>124000</v>
      </c>
      <c r="F39" s="31">
        <f t="shared" si="1"/>
        <v>2501151.2400000002</v>
      </c>
    </row>
    <row r="40" spans="1:6" ht="35.1" customHeight="1" x14ac:dyDescent="0.45">
      <c r="A40" s="32">
        <v>29</v>
      </c>
      <c r="B40" s="87" t="s">
        <v>162</v>
      </c>
      <c r="C40" s="31">
        <v>4754302.4800000004</v>
      </c>
      <c r="D40" s="31"/>
      <c r="E40" s="31">
        <v>248000</v>
      </c>
      <c r="F40" s="31">
        <f t="shared" si="1"/>
        <v>5002302.4800000004</v>
      </c>
    </row>
    <row r="41" spans="1:6" ht="35.1" customHeight="1" x14ac:dyDescent="0.45">
      <c r="A41" s="32">
        <v>30</v>
      </c>
      <c r="B41" s="87" t="s">
        <v>163</v>
      </c>
      <c r="C41" s="31">
        <v>2377151.2400000002</v>
      </c>
      <c r="D41" s="31"/>
      <c r="E41" s="31">
        <v>124000</v>
      </c>
      <c r="F41" s="31">
        <f t="shared" si="1"/>
        <v>2501151.2400000002</v>
      </c>
    </row>
    <row r="42" spans="1:6" ht="35.1" customHeight="1" x14ac:dyDescent="0.45">
      <c r="A42" s="32">
        <v>31</v>
      </c>
      <c r="B42" s="87" t="s">
        <v>164</v>
      </c>
      <c r="C42" s="31">
        <v>2377151.2400000002</v>
      </c>
      <c r="D42" s="31"/>
      <c r="E42" s="31">
        <v>124000</v>
      </c>
      <c r="F42" s="31">
        <f t="shared" si="1"/>
        <v>2501151.2400000002</v>
      </c>
    </row>
    <row r="43" spans="1:6" ht="35.1" customHeight="1" x14ac:dyDescent="0.45">
      <c r="A43" s="32">
        <v>32</v>
      </c>
      <c r="B43" s="87" t="s">
        <v>165</v>
      </c>
      <c r="C43" s="31">
        <v>2377151.2400000002</v>
      </c>
      <c r="D43" s="31"/>
      <c r="E43" s="31">
        <v>124000</v>
      </c>
      <c r="F43" s="31">
        <f t="shared" si="1"/>
        <v>2501151.2400000002</v>
      </c>
    </row>
    <row r="44" spans="1:6" ht="32.25" customHeight="1" x14ac:dyDescent="0.45">
      <c r="A44" s="33">
        <v>1</v>
      </c>
      <c r="B44" s="33">
        <v>2</v>
      </c>
      <c r="C44" s="33">
        <v>3</v>
      </c>
      <c r="D44" s="33">
        <v>4</v>
      </c>
      <c r="E44" s="33">
        <v>5</v>
      </c>
      <c r="F44" s="33">
        <v>6</v>
      </c>
    </row>
    <row r="45" spans="1:6" ht="35.1" customHeight="1" x14ac:dyDescent="0.45">
      <c r="A45" s="32">
        <v>33</v>
      </c>
      <c r="B45" s="87" t="s">
        <v>166</v>
      </c>
      <c r="C45" s="31">
        <v>2377151.2400000002</v>
      </c>
      <c r="D45" s="31"/>
      <c r="E45" s="31">
        <v>884248.6</v>
      </c>
      <c r="F45" s="31">
        <f>SUM(C45:E45)</f>
        <v>3261399.8400000003</v>
      </c>
    </row>
    <row r="46" spans="1:6" ht="35.1" customHeight="1" x14ac:dyDescent="0.45">
      <c r="A46" s="32">
        <v>34</v>
      </c>
      <c r="B46" s="87" t="s">
        <v>167</v>
      </c>
      <c r="C46" s="31">
        <v>2377151.2400000002</v>
      </c>
      <c r="D46" s="31"/>
      <c r="E46" s="31">
        <v>124000</v>
      </c>
      <c r="F46" s="31">
        <f t="shared" ref="F46:F55" si="2">SUM(C46+E46)</f>
        <v>2501151.2400000002</v>
      </c>
    </row>
    <row r="47" spans="1:6" ht="35.1" customHeight="1" x14ac:dyDescent="0.45">
      <c r="A47" s="32">
        <v>35</v>
      </c>
      <c r="B47" s="87" t="s">
        <v>169</v>
      </c>
      <c r="C47" s="31">
        <v>2377151.2400000002</v>
      </c>
      <c r="D47" s="31"/>
      <c r="E47" s="31">
        <v>124000</v>
      </c>
      <c r="F47" s="31">
        <f t="shared" si="2"/>
        <v>2501151.2400000002</v>
      </c>
    </row>
    <row r="48" spans="1:6" ht="35.1" customHeight="1" x14ac:dyDescent="0.45">
      <c r="A48" s="32">
        <v>36</v>
      </c>
      <c r="B48" s="87" t="s">
        <v>171</v>
      </c>
      <c r="C48" s="31">
        <v>2377151.2400000002</v>
      </c>
      <c r="D48" s="31"/>
      <c r="E48" s="31">
        <v>124000</v>
      </c>
      <c r="F48" s="31">
        <f t="shared" si="2"/>
        <v>2501151.2400000002</v>
      </c>
    </row>
    <row r="49" spans="1:6" ht="35.1" customHeight="1" x14ac:dyDescent="0.45">
      <c r="A49" s="32">
        <v>37</v>
      </c>
      <c r="B49" s="87" t="s">
        <v>174</v>
      </c>
      <c r="C49" s="31">
        <v>2377151.2400000002</v>
      </c>
      <c r="D49" s="31"/>
      <c r="E49" s="31">
        <v>124000</v>
      </c>
      <c r="F49" s="31">
        <f t="shared" si="2"/>
        <v>2501151.2400000002</v>
      </c>
    </row>
    <row r="50" spans="1:6" ht="35.1" customHeight="1" x14ac:dyDescent="0.45">
      <c r="A50" s="32">
        <v>38</v>
      </c>
      <c r="B50" s="87" t="s">
        <v>176</v>
      </c>
      <c r="C50" s="31">
        <v>2377151.2400000002</v>
      </c>
      <c r="D50" s="31"/>
      <c r="E50" s="31">
        <v>124000</v>
      </c>
      <c r="F50" s="31">
        <f t="shared" si="2"/>
        <v>2501151.2400000002</v>
      </c>
    </row>
    <row r="51" spans="1:6" ht="35.1" customHeight="1" x14ac:dyDescent="0.45">
      <c r="A51" s="32">
        <v>39</v>
      </c>
      <c r="B51" s="87" t="s">
        <v>178</v>
      </c>
      <c r="C51" s="31">
        <v>2377151.2400000002</v>
      </c>
      <c r="D51" s="31"/>
      <c r="E51" s="31">
        <v>124000</v>
      </c>
      <c r="F51" s="31">
        <f t="shared" si="2"/>
        <v>2501151.2400000002</v>
      </c>
    </row>
    <row r="52" spans="1:6" ht="35.1" customHeight="1" x14ac:dyDescent="0.45">
      <c r="A52" s="32">
        <v>40</v>
      </c>
      <c r="B52" s="87" t="s">
        <v>179</v>
      </c>
      <c r="C52" s="31">
        <v>2377151.2400000002</v>
      </c>
      <c r="D52" s="31"/>
      <c r="E52" s="31">
        <v>124000</v>
      </c>
      <c r="F52" s="31">
        <f t="shared" si="2"/>
        <v>2501151.2400000002</v>
      </c>
    </row>
    <row r="53" spans="1:6" ht="35.1" customHeight="1" x14ac:dyDescent="0.45">
      <c r="A53" s="32">
        <v>41</v>
      </c>
      <c r="B53" s="87" t="s">
        <v>180</v>
      </c>
      <c r="C53" s="31">
        <v>2377151.2400000002</v>
      </c>
      <c r="D53" s="31"/>
      <c r="E53" s="31">
        <v>124000</v>
      </c>
      <c r="F53" s="31">
        <f t="shared" si="2"/>
        <v>2501151.2400000002</v>
      </c>
    </row>
    <row r="54" spans="1:6" ht="35.1" customHeight="1" x14ac:dyDescent="0.45">
      <c r="A54" s="32">
        <v>42</v>
      </c>
      <c r="B54" s="87" t="s">
        <v>181</v>
      </c>
      <c r="C54" s="31">
        <v>2377151.2400000002</v>
      </c>
      <c r="D54" s="31"/>
      <c r="E54" s="31">
        <v>124000</v>
      </c>
      <c r="F54" s="31">
        <f t="shared" si="2"/>
        <v>2501151.2400000002</v>
      </c>
    </row>
    <row r="55" spans="1:6" ht="35.1" customHeight="1" x14ac:dyDescent="0.45">
      <c r="A55" s="32">
        <v>43</v>
      </c>
      <c r="B55" s="87" t="s">
        <v>182</v>
      </c>
      <c r="C55" s="31">
        <v>2377151.2400000002</v>
      </c>
      <c r="D55" s="31"/>
      <c r="E55" s="31">
        <v>124000</v>
      </c>
      <c r="F55" s="31">
        <f t="shared" si="2"/>
        <v>2501151.2400000002</v>
      </c>
    </row>
    <row r="56" spans="1:6" ht="35.1" customHeight="1" x14ac:dyDescent="0.45">
      <c r="A56" s="32">
        <v>44</v>
      </c>
      <c r="B56" s="87" t="s">
        <v>184</v>
      </c>
      <c r="C56" s="31"/>
      <c r="D56" s="31">
        <v>5554247.3499999996</v>
      </c>
      <c r="E56" s="31">
        <v>227835.12</v>
      </c>
      <c r="F56" s="31">
        <f>SUM(D56+E56)</f>
        <v>5782082.4699999997</v>
      </c>
    </row>
    <row r="57" spans="1:6" ht="35.1" customHeight="1" x14ac:dyDescent="0.45">
      <c r="A57" s="32">
        <v>45</v>
      </c>
      <c r="B57" s="87" t="s">
        <v>185</v>
      </c>
      <c r="C57" s="31">
        <v>2377151.2400000002</v>
      </c>
      <c r="D57" s="31"/>
      <c r="E57" s="31">
        <v>124000</v>
      </c>
      <c r="F57" s="31">
        <f t="shared" ref="F57:F62" si="3">SUM(C57+E57)</f>
        <v>2501151.2400000002</v>
      </c>
    </row>
    <row r="58" spans="1:6" ht="35.1" customHeight="1" x14ac:dyDescent="0.45">
      <c r="A58" s="32">
        <v>46</v>
      </c>
      <c r="B58" s="87" t="s">
        <v>187</v>
      </c>
      <c r="C58" s="31">
        <v>2377151.2400000002</v>
      </c>
      <c r="D58" s="31"/>
      <c r="E58" s="31">
        <v>124000</v>
      </c>
      <c r="F58" s="31">
        <f t="shared" si="3"/>
        <v>2501151.2400000002</v>
      </c>
    </row>
    <row r="59" spans="1:6" ht="35.1" customHeight="1" x14ac:dyDescent="0.45">
      <c r="A59" s="32">
        <v>47</v>
      </c>
      <c r="B59" s="87" t="s">
        <v>188</v>
      </c>
      <c r="C59" s="31">
        <v>2377151.2400000002</v>
      </c>
      <c r="D59" s="31"/>
      <c r="E59" s="31">
        <v>124000</v>
      </c>
      <c r="F59" s="31">
        <f t="shared" si="3"/>
        <v>2501151.2400000002</v>
      </c>
    </row>
    <row r="60" spans="1:6" ht="35.1" customHeight="1" x14ac:dyDescent="0.45">
      <c r="A60" s="32">
        <v>48</v>
      </c>
      <c r="B60" s="87" t="s">
        <v>190</v>
      </c>
      <c r="C60" s="31">
        <v>2377151.2400000002</v>
      </c>
      <c r="D60" s="31"/>
      <c r="E60" s="31">
        <v>124000</v>
      </c>
      <c r="F60" s="31">
        <f t="shared" si="3"/>
        <v>2501151.2400000002</v>
      </c>
    </row>
    <row r="61" spans="1:6" ht="35.1" customHeight="1" x14ac:dyDescent="0.45">
      <c r="A61" s="32">
        <v>49</v>
      </c>
      <c r="B61" s="87" t="s">
        <v>191</v>
      </c>
      <c r="C61" s="31">
        <v>2377151.2400000002</v>
      </c>
      <c r="D61" s="31"/>
      <c r="E61" s="31">
        <v>124000</v>
      </c>
      <c r="F61" s="31">
        <f t="shared" si="3"/>
        <v>2501151.2400000002</v>
      </c>
    </row>
    <row r="62" spans="1:6" ht="35.1" customHeight="1" x14ac:dyDescent="0.45">
      <c r="A62" s="32">
        <v>50</v>
      </c>
      <c r="B62" s="87" t="s">
        <v>192</v>
      </c>
      <c r="C62" s="31">
        <v>2377151.2400000002</v>
      </c>
      <c r="D62" s="31"/>
      <c r="E62" s="31">
        <v>124000</v>
      </c>
      <c r="F62" s="31">
        <f t="shared" si="3"/>
        <v>2501151.2400000002</v>
      </c>
    </row>
    <row r="63" spans="1:6" ht="32.25" customHeight="1" x14ac:dyDescent="0.45">
      <c r="A63" s="33">
        <v>1</v>
      </c>
      <c r="B63" s="33">
        <v>2</v>
      </c>
      <c r="C63" s="33">
        <v>3</v>
      </c>
      <c r="D63" s="33">
        <v>4</v>
      </c>
      <c r="E63" s="33">
        <v>5</v>
      </c>
      <c r="F63" s="33">
        <v>6</v>
      </c>
    </row>
    <row r="64" spans="1:6" ht="35.1" customHeight="1" x14ac:dyDescent="0.45">
      <c r="A64" s="32">
        <v>51</v>
      </c>
      <c r="B64" s="87" t="s">
        <v>193</v>
      </c>
      <c r="C64" s="31">
        <v>2377151.2400000002</v>
      </c>
      <c r="D64" s="31"/>
      <c r="E64" s="31">
        <v>124000</v>
      </c>
      <c r="F64" s="31">
        <f>SUM(C64+E64)</f>
        <v>2501151.2400000002</v>
      </c>
    </row>
    <row r="65" spans="1:6" ht="35.1" customHeight="1" x14ac:dyDescent="0.45">
      <c r="A65" s="32">
        <v>52</v>
      </c>
      <c r="B65" s="87" t="s">
        <v>194</v>
      </c>
      <c r="C65" s="31"/>
      <c r="D65" s="31">
        <v>1851415.78</v>
      </c>
      <c r="E65" s="31">
        <v>75945.039999999994</v>
      </c>
      <c r="F65" s="31">
        <f>SUM(D65+E65)</f>
        <v>1927360.82</v>
      </c>
    </row>
    <row r="66" spans="1:6" ht="35.1" customHeight="1" x14ac:dyDescent="0.45">
      <c r="A66" s="32">
        <v>53</v>
      </c>
      <c r="B66" s="87" t="s">
        <v>197</v>
      </c>
      <c r="C66" s="31"/>
      <c r="D66" s="31">
        <v>3702831.57</v>
      </c>
      <c r="E66" s="31">
        <v>151890.07999999999</v>
      </c>
      <c r="F66" s="31">
        <f>SUM(D66+E66)</f>
        <v>3854721.65</v>
      </c>
    </row>
    <row r="67" spans="1:6" ht="35.1" customHeight="1" x14ac:dyDescent="0.45">
      <c r="A67" s="32">
        <v>54</v>
      </c>
      <c r="B67" s="87" t="s">
        <v>198</v>
      </c>
      <c r="C67" s="31"/>
      <c r="D67" s="31">
        <v>3702831.57</v>
      </c>
      <c r="E67" s="31">
        <v>151890.07999999999</v>
      </c>
      <c r="F67" s="31">
        <f>SUM(D67+E67)</f>
        <v>3854721.65</v>
      </c>
    </row>
    <row r="68" spans="1:6" ht="35.1" customHeight="1" x14ac:dyDescent="0.45">
      <c r="A68" s="32">
        <v>55</v>
      </c>
      <c r="B68" s="87" t="s">
        <v>199</v>
      </c>
      <c r="C68" s="31">
        <v>2377151.2400000002</v>
      </c>
      <c r="D68" s="31"/>
      <c r="E68" s="31">
        <v>124000</v>
      </c>
      <c r="F68" s="31">
        <f t="shared" ref="F68:F81" si="4">SUM(C68+E68)</f>
        <v>2501151.2400000002</v>
      </c>
    </row>
    <row r="69" spans="1:6" ht="35.1" customHeight="1" x14ac:dyDescent="0.45">
      <c r="A69" s="32">
        <v>56</v>
      </c>
      <c r="B69" s="87" t="s">
        <v>200</v>
      </c>
      <c r="C69" s="31">
        <v>2377151.2400000002</v>
      </c>
      <c r="D69" s="31"/>
      <c r="E69" s="31">
        <v>124000</v>
      </c>
      <c r="F69" s="31">
        <f t="shared" si="4"/>
        <v>2501151.2400000002</v>
      </c>
    </row>
    <row r="70" spans="1:6" ht="35.1" customHeight="1" x14ac:dyDescent="0.45">
      <c r="A70" s="32">
        <v>57</v>
      </c>
      <c r="B70" s="87" t="s">
        <v>201</v>
      </c>
      <c r="C70" s="31">
        <v>4754302.4800000004</v>
      </c>
      <c r="D70" s="31"/>
      <c r="E70" s="31">
        <v>248000</v>
      </c>
      <c r="F70" s="31">
        <f t="shared" si="4"/>
        <v>5002302.4800000004</v>
      </c>
    </row>
    <row r="71" spans="1:6" ht="35.1" customHeight="1" x14ac:dyDescent="0.45">
      <c r="A71" s="32">
        <v>58</v>
      </c>
      <c r="B71" s="87" t="s">
        <v>202</v>
      </c>
      <c r="C71" s="31">
        <v>2377151.2400000002</v>
      </c>
      <c r="D71" s="31"/>
      <c r="E71" s="31">
        <v>124000</v>
      </c>
      <c r="F71" s="31">
        <f t="shared" si="4"/>
        <v>2501151.2400000002</v>
      </c>
    </row>
    <row r="72" spans="1:6" ht="35.1" customHeight="1" x14ac:dyDescent="0.45">
      <c r="A72" s="32">
        <v>59</v>
      </c>
      <c r="B72" s="87" t="s">
        <v>203</v>
      </c>
      <c r="C72" s="31">
        <v>2377151.2400000002</v>
      </c>
      <c r="D72" s="31"/>
      <c r="E72" s="31">
        <v>124000</v>
      </c>
      <c r="F72" s="31">
        <f t="shared" si="4"/>
        <v>2501151.2400000002</v>
      </c>
    </row>
    <row r="73" spans="1:6" ht="35.1" customHeight="1" x14ac:dyDescent="0.45">
      <c r="A73" s="32">
        <v>60</v>
      </c>
      <c r="B73" s="87" t="s">
        <v>205</v>
      </c>
      <c r="C73" s="31">
        <v>2377151.2400000002</v>
      </c>
      <c r="D73" s="31"/>
      <c r="E73" s="31">
        <v>124000</v>
      </c>
      <c r="F73" s="31">
        <f t="shared" si="4"/>
        <v>2501151.2400000002</v>
      </c>
    </row>
    <row r="74" spans="1:6" ht="35.1" customHeight="1" x14ac:dyDescent="0.45">
      <c r="A74" s="32">
        <v>61</v>
      </c>
      <c r="B74" s="87" t="s">
        <v>206</v>
      </c>
      <c r="C74" s="31">
        <v>2377151.2400000002</v>
      </c>
      <c r="D74" s="31"/>
      <c r="E74" s="31">
        <v>124000</v>
      </c>
      <c r="F74" s="31">
        <f t="shared" si="4"/>
        <v>2501151.2400000002</v>
      </c>
    </row>
    <row r="75" spans="1:6" ht="35.1" customHeight="1" x14ac:dyDescent="0.45">
      <c r="A75" s="32">
        <v>62</v>
      </c>
      <c r="B75" s="87" t="s">
        <v>207</v>
      </c>
      <c r="C75" s="31">
        <v>2377151.2400000002</v>
      </c>
      <c r="D75" s="31"/>
      <c r="E75" s="31">
        <v>124000</v>
      </c>
      <c r="F75" s="31">
        <f t="shared" si="4"/>
        <v>2501151.2400000002</v>
      </c>
    </row>
    <row r="76" spans="1:6" ht="35.1" customHeight="1" x14ac:dyDescent="0.45">
      <c r="A76" s="32">
        <v>63</v>
      </c>
      <c r="B76" s="87" t="s">
        <v>208</v>
      </c>
      <c r="C76" s="31">
        <v>2377151.2400000002</v>
      </c>
      <c r="D76" s="31"/>
      <c r="E76" s="31">
        <v>124000</v>
      </c>
      <c r="F76" s="31">
        <f t="shared" si="4"/>
        <v>2501151.2400000002</v>
      </c>
    </row>
    <row r="77" spans="1:6" ht="35.1" customHeight="1" x14ac:dyDescent="0.45">
      <c r="A77" s="32">
        <v>64</v>
      </c>
      <c r="B77" s="87" t="s">
        <v>209</v>
      </c>
      <c r="C77" s="31">
        <v>2377151.2400000002</v>
      </c>
      <c r="D77" s="31"/>
      <c r="E77" s="31">
        <v>124000</v>
      </c>
      <c r="F77" s="31">
        <f t="shared" si="4"/>
        <v>2501151.2400000002</v>
      </c>
    </row>
    <row r="78" spans="1:6" ht="35.1" customHeight="1" x14ac:dyDescent="0.45">
      <c r="A78" s="32">
        <v>65</v>
      </c>
      <c r="B78" s="87" t="s">
        <v>210</v>
      </c>
      <c r="C78" s="31">
        <v>2377151.2400000002</v>
      </c>
      <c r="D78" s="31"/>
      <c r="E78" s="31">
        <v>124000</v>
      </c>
      <c r="F78" s="31">
        <f t="shared" si="4"/>
        <v>2501151.2400000002</v>
      </c>
    </row>
    <row r="79" spans="1:6" ht="35.1" customHeight="1" x14ac:dyDescent="0.45">
      <c r="A79" s="32">
        <v>66</v>
      </c>
      <c r="B79" s="87" t="s">
        <v>211</v>
      </c>
      <c r="C79" s="31">
        <v>2377151.2400000002</v>
      </c>
      <c r="D79" s="31"/>
      <c r="E79" s="31">
        <v>124000</v>
      </c>
      <c r="F79" s="31">
        <f t="shared" si="4"/>
        <v>2501151.2400000002</v>
      </c>
    </row>
    <row r="80" spans="1:6" ht="35.1" customHeight="1" x14ac:dyDescent="0.45">
      <c r="A80" s="32">
        <v>67</v>
      </c>
      <c r="B80" s="87" t="s">
        <v>213</v>
      </c>
      <c r="C80" s="31">
        <v>2377151.2400000002</v>
      </c>
      <c r="D80" s="31"/>
      <c r="E80" s="31">
        <v>124000</v>
      </c>
      <c r="F80" s="31">
        <f t="shared" si="4"/>
        <v>2501151.2400000002</v>
      </c>
    </row>
    <row r="81" spans="1:6" ht="35.1" customHeight="1" x14ac:dyDescent="0.45">
      <c r="A81" s="32">
        <v>68</v>
      </c>
      <c r="B81" s="87" t="s">
        <v>215</v>
      </c>
      <c r="C81" s="31">
        <v>4754302.4800000004</v>
      </c>
      <c r="D81" s="31"/>
      <c r="E81" s="31">
        <v>248000</v>
      </c>
      <c r="F81" s="31">
        <f t="shared" si="4"/>
        <v>5002302.4800000004</v>
      </c>
    </row>
    <row r="82" spans="1:6" ht="32.25" customHeight="1" x14ac:dyDescent="0.45">
      <c r="A82" s="33">
        <v>1</v>
      </c>
      <c r="B82" s="33">
        <v>2</v>
      </c>
      <c r="C82" s="33">
        <v>3</v>
      </c>
      <c r="D82" s="33">
        <v>4</v>
      </c>
      <c r="E82" s="33">
        <v>5</v>
      </c>
      <c r="F82" s="33">
        <v>6</v>
      </c>
    </row>
    <row r="83" spans="1:6" ht="35.1" customHeight="1" x14ac:dyDescent="0.45">
      <c r="A83" s="32">
        <v>69</v>
      </c>
      <c r="B83" s="87" t="s">
        <v>217</v>
      </c>
      <c r="C83" s="31">
        <v>7131453.7199999997</v>
      </c>
      <c r="D83" s="31"/>
      <c r="E83" s="31">
        <v>372000</v>
      </c>
      <c r="F83" s="31">
        <f>SUM(C83+E83)</f>
        <v>7503453.7199999997</v>
      </c>
    </row>
    <row r="84" spans="1:6" ht="35.1" customHeight="1" x14ac:dyDescent="0.45">
      <c r="A84" s="32">
        <v>70</v>
      </c>
      <c r="B84" s="87" t="s">
        <v>221</v>
      </c>
      <c r="C84" s="31"/>
      <c r="D84" s="31">
        <v>1851415.78</v>
      </c>
      <c r="E84" s="31">
        <v>75945.039999999994</v>
      </c>
      <c r="F84" s="31">
        <f t="shared" ref="F84:F97" si="5">SUM(D84+E84)</f>
        <v>1927360.82</v>
      </c>
    </row>
    <row r="85" spans="1:6" ht="35.1" customHeight="1" x14ac:dyDescent="0.45">
      <c r="A85" s="32">
        <v>71</v>
      </c>
      <c r="B85" s="87" t="s">
        <v>222</v>
      </c>
      <c r="C85" s="31"/>
      <c r="D85" s="31">
        <v>3702831.57</v>
      </c>
      <c r="E85" s="31">
        <v>151890.07999999999</v>
      </c>
      <c r="F85" s="31">
        <f t="shared" si="5"/>
        <v>3854721.65</v>
      </c>
    </row>
    <row r="86" spans="1:6" ht="35.1" customHeight="1" x14ac:dyDescent="0.45">
      <c r="A86" s="32">
        <v>72</v>
      </c>
      <c r="B86" s="87" t="s">
        <v>223</v>
      </c>
      <c r="C86" s="31"/>
      <c r="D86" s="31">
        <v>7405663.1399999997</v>
      </c>
      <c r="E86" s="31">
        <v>303780.15999999997</v>
      </c>
      <c r="F86" s="31">
        <f t="shared" si="5"/>
        <v>7709443.2999999998</v>
      </c>
    </row>
    <row r="87" spans="1:6" ht="35.1" customHeight="1" x14ac:dyDescent="0.45">
      <c r="A87" s="32">
        <v>73</v>
      </c>
      <c r="B87" s="87" t="s">
        <v>224</v>
      </c>
      <c r="C87" s="31"/>
      <c r="D87" s="31">
        <v>1851415.78</v>
      </c>
      <c r="E87" s="31">
        <v>75945.039999999994</v>
      </c>
      <c r="F87" s="31">
        <f t="shared" si="5"/>
        <v>1927360.82</v>
      </c>
    </row>
    <row r="88" spans="1:6" ht="35.1" customHeight="1" x14ac:dyDescent="0.45">
      <c r="A88" s="32">
        <v>74</v>
      </c>
      <c r="B88" s="87" t="s">
        <v>225</v>
      </c>
      <c r="C88" s="31"/>
      <c r="D88" s="31">
        <v>1851415.78</v>
      </c>
      <c r="E88" s="31">
        <v>75945.039999999994</v>
      </c>
      <c r="F88" s="31">
        <f t="shared" si="5"/>
        <v>1927360.82</v>
      </c>
    </row>
    <row r="89" spans="1:6" ht="35.1" customHeight="1" x14ac:dyDescent="0.45">
      <c r="A89" s="32">
        <v>75</v>
      </c>
      <c r="B89" s="87" t="s">
        <v>226</v>
      </c>
      <c r="C89" s="31"/>
      <c r="D89" s="31">
        <v>3702831.57</v>
      </c>
      <c r="E89" s="31">
        <v>151890.07999999999</v>
      </c>
      <c r="F89" s="31">
        <f t="shared" si="5"/>
        <v>3854721.65</v>
      </c>
    </row>
    <row r="90" spans="1:6" ht="35.1" customHeight="1" x14ac:dyDescent="0.45">
      <c r="A90" s="32">
        <v>76</v>
      </c>
      <c r="B90" s="87" t="s">
        <v>227</v>
      </c>
      <c r="C90" s="31"/>
      <c r="D90" s="31">
        <v>1851415.78</v>
      </c>
      <c r="E90" s="31">
        <v>75945.039999999994</v>
      </c>
      <c r="F90" s="31">
        <f t="shared" si="5"/>
        <v>1927360.82</v>
      </c>
    </row>
    <row r="91" spans="1:6" ht="35.1" customHeight="1" x14ac:dyDescent="0.45">
      <c r="A91" s="32">
        <v>77</v>
      </c>
      <c r="B91" s="87" t="s">
        <v>228</v>
      </c>
      <c r="C91" s="31"/>
      <c r="D91" s="31">
        <v>1851415.78</v>
      </c>
      <c r="E91" s="31">
        <v>75945.039999999994</v>
      </c>
      <c r="F91" s="31">
        <f t="shared" si="5"/>
        <v>1927360.82</v>
      </c>
    </row>
    <row r="92" spans="1:6" ht="35.1" customHeight="1" x14ac:dyDescent="0.45">
      <c r="A92" s="32">
        <v>78</v>
      </c>
      <c r="B92" s="87" t="s">
        <v>229</v>
      </c>
      <c r="C92" s="31"/>
      <c r="D92" s="31">
        <v>3702831.57</v>
      </c>
      <c r="E92" s="31">
        <v>151890.07999999999</v>
      </c>
      <c r="F92" s="31">
        <f t="shared" si="5"/>
        <v>3854721.65</v>
      </c>
    </row>
    <row r="93" spans="1:6" ht="35.1" customHeight="1" x14ac:dyDescent="0.45">
      <c r="A93" s="32">
        <v>79</v>
      </c>
      <c r="B93" s="87" t="s">
        <v>230</v>
      </c>
      <c r="C93" s="31"/>
      <c r="D93" s="31">
        <v>7405663.1399999997</v>
      </c>
      <c r="E93" s="31">
        <v>303780.15999999997</v>
      </c>
      <c r="F93" s="31">
        <f t="shared" si="5"/>
        <v>7709443.2999999998</v>
      </c>
    </row>
    <row r="94" spans="1:6" ht="35.1" customHeight="1" x14ac:dyDescent="0.45">
      <c r="A94" s="32">
        <v>80</v>
      </c>
      <c r="B94" s="87" t="s">
        <v>231</v>
      </c>
      <c r="C94" s="31"/>
      <c r="D94" s="31">
        <v>1851415.78</v>
      </c>
      <c r="E94" s="31">
        <v>75945.039999999994</v>
      </c>
      <c r="F94" s="31">
        <f t="shared" si="5"/>
        <v>1927360.82</v>
      </c>
    </row>
    <row r="95" spans="1:6" ht="35.1" customHeight="1" x14ac:dyDescent="0.45">
      <c r="A95" s="32">
        <v>81</v>
      </c>
      <c r="B95" s="87" t="s">
        <v>232</v>
      </c>
      <c r="C95" s="31"/>
      <c r="D95" s="31">
        <v>7405663.1399999997</v>
      </c>
      <c r="E95" s="31">
        <v>303780.15999999997</v>
      </c>
      <c r="F95" s="31">
        <f t="shared" si="5"/>
        <v>7709443.2999999998</v>
      </c>
    </row>
    <row r="96" spans="1:6" ht="35.1" customHeight="1" x14ac:dyDescent="0.45">
      <c r="A96" s="32">
        <v>82</v>
      </c>
      <c r="B96" s="87" t="s">
        <v>233</v>
      </c>
      <c r="C96" s="31"/>
      <c r="D96" s="31">
        <v>1851415.78</v>
      </c>
      <c r="E96" s="31">
        <v>75945.039999999994</v>
      </c>
      <c r="F96" s="31">
        <f t="shared" si="5"/>
        <v>1927360.82</v>
      </c>
    </row>
    <row r="97" spans="1:6" ht="35.1" customHeight="1" x14ac:dyDescent="0.45">
      <c r="A97" s="32">
        <v>83</v>
      </c>
      <c r="B97" s="87" t="s">
        <v>234</v>
      </c>
      <c r="C97" s="31"/>
      <c r="D97" s="31">
        <v>3702831.57</v>
      </c>
      <c r="E97" s="31">
        <v>151890.07999999999</v>
      </c>
      <c r="F97" s="31">
        <f t="shared" si="5"/>
        <v>3854721.65</v>
      </c>
    </row>
    <row r="98" spans="1:6" ht="35.1" customHeight="1" x14ac:dyDescent="0.45">
      <c r="A98" s="32">
        <v>84</v>
      </c>
      <c r="B98" s="87" t="s">
        <v>235</v>
      </c>
      <c r="C98" s="31">
        <v>2377151.2400000002</v>
      </c>
      <c r="D98" s="31"/>
      <c r="E98" s="31">
        <v>124000</v>
      </c>
      <c r="F98" s="31">
        <f>SUM(C98+E98)</f>
        <v>2501151.2400000002</v>
      </c>
    </row>
    <row r="99" spans="1:6" ht="35.1" customHeight="1" x14ac:dyDescent="0.45">
      <c r="A99" s="32">
        <v>85</v>
      </c>
      <c r="B99" s="87" t="s">
        <v>236</v>
      </c>
      <c r="C99" s="31">
        <v>2377151.2400000002</v>
      </c>
      <c r="D99" s="31"/>
      <c r="E99" s="31">
        <v>124000</v>
      </c>
      <c r="F99" s="31">
        <f>SUM(C99+E99)</f>
        <v>2501151.2400000002</v>
      </c>
    </row>
    <row r="100" spans="1:6" ht="35.1" customHeight="1" x14ac:dyDescent="0.45">
      <c r="A100" s="32">
        <v>86</v>
      </c>
      <c r="B100" s="87" t="s">
        <v>237</v>
      </c>
      <c r="C100" s="31">
        <v>2377151.2400000002</v>
      </c>
      <c r="D100" s="31"/>
      <c r="E100" s="31">
        <v>124000</v>
      </c>
      <c r="F100" s="31">
        <f>SUM(C100+E100)</f>
        <v>2501151.2400000002</v>
      </c>
    </row>
    <row r="101" spans="1:6" ht="32.25" customHeight="1" x14ac:dyDescent="0.45">
      <c r="A101" s="33">
        <v>1</v>
      </c>
      <c r="B101" s="33">
        <v>2</v>
      </c>
      <c r="C101" s="33">
        <v>3</v>
      </c>
      <c r="D101" s="33">
        <v>4</v>
      </c>
      <c r="E101" s="33">
        <v>5</v>
      </c>
      <c r="F101" s="33">
        <v>6</v>
      </c>
    </row>
    <row r="102" spans="1:6" ht="35.1" customHeight="1" x14ac:dyDescent="0.45">
      <c r="A102" s="32">
        <v>87</v>
      </c>
      <c r="B102" s="87" t="s">
        <v>240</v>
      </c>
      <c r="C102" s="31"/>
      <c r="D102" s="31">
        <v>5554247.3499999996</v>
      </c>
      <c r="E102" s="31">
        <v>227835.12</v>
      </c>
      <c r="F102" s="31">
        <f t="shared" ref="F102:F119" si="6">SUM(D102+E102)</f>
        <v>5782082.4699999997</v>
      </c>
    </row>
    <row r="103" spans="1:6" ht="35.1" customHeight="1" x14ac:dyDescent="0.45">
      <c r="A103" s="32">
        <v>88</v>
      </c>
      <c r="B103" s="87" t="s">
        <v>241</v>
      </c>
      <c r="C103" s="31"/>
      <c r="D103" s="31">
        <v>7405663.1399999997</v>
      </c>
      <c r="E103" s="31">
        <v>303780.15999999997</v>
      </c>
      <c r="F103" s="31">
        <f t="shared" si="6"/>
        <v>7709443.2999999998</v>
      </c>
    </row>
    <row r="104" spans="1:6" ht="35.1" customHeight="1" x14ac:dyDescent="0.45">
      <c r="A104" s="32">
        <v>89</v>
      </c>
      <c r="B104" s="87" t="s">
        <v>242</v>
      </c>
      <c r="C104" s="31"/>
      <c r="D104" s="31">
        <v>1851415.78</v>
      </c>
      <c r="E104" s="31">
        <v>75945.039999999994</v>
      </c>
      <c r="F104" s="31">
        <f t="shared" si="6"/>
        <v>1927360.82</v>
      </c>
    </row>
    <row r="105" spans="1:6" ht="35.1" customHeight="1" x14ac:dyDescent="0.45">
      <c r="A105" s="32">
        <v>90</v>
      </c>
      <c r="B105" s="87" t="s">
        <v>243</v>
      </c>
      <c r="C105" s="31"/>
      <c r="D105" s="31">
        <v>1851415.78</v>
      </c>
      <c r="E105" s="31">
        <v>75945.039999999994</v>
      </c>
      <c r="F105" s="31">
        <f t="shared" si="6"/>
        <v>1927360.82</v>
      </c>
    </row>
    <row r="106" spans="1:6" ht="35.1" customHeight="1" x14ac:dyDescent="0.45">
      <c r="A106" s="32">
        <v>91</v>
      </c>
      <c r="B106" s="87" t="s">
        <v>244</v>
      </c>
      <c r="C106" s="31"/>
      <c r="D106" s="31">
        <v>3702831.57</v>
      </c>
      <c r="E106" s="31">
        <v>151890.07999999999</v>
      </c>
      <c r="F106" s="31">
        <f t="shared" si="6"/>
        <v>3854721.65</v>
      </c>
    </row>
    <row r="107" spans="1:6" ht="35.1" customHeight="1" x14ac:dyDescent="0.45">
      <c r="A107" s="32">
        <v>92</v>
      </c>
      <c r="B107" s="87" t="s">
        <v>245</v>
      </c>
      <c r="C107" s="31"/>
      <c r="D107" s="31">
        <v>1851415.78</v>
      </c>
      <c r="E107" s="31">
        <v>75945.039999999994</v>
      </c>
      <c r="F107" s="31">
        <f t="shared" si="6"/>
        <v>1927360.82</v>
      </c>
    </row>
    <row r="108" spans="1:6" ht="35.1" customHeight="1" x14ac:dyDescent="0.45">
      <c r="A108" s="32">
        <v>93</v>
      </c>
      <c r="B108" s="87" t="s">
        <v>246</v>
      </c>
      <c r="C108" s="31"/>
      <c r="D108" s="31">
        <v>3702831.57</v>
      </c>
      <c r="E108" s="31">
        <v>151890.07999999999</v>
      </c>
      <c r="F108" s="31">
        <f t="shared" si="6"/>
        <v>3854721.65</v>
      </c>
    </row>
    <row r="109" spans="1:6" ht="35.1" customHeight="1" x14ac:dyDescent="0.45">
      <c r="A109" s="32">
        <v>94</v>
      </c>
      <c r="B109" s="87" t="s">
        <v>247</v>
      </c>
      <c r="C109" s="31"/>
      <c r="D109" s="31">
        <v>7405663.1399999997</v>
      </c>
      <c r="E109" s="31">
        <v>303780.15999999997</v>
      </c>
      <c r="F109" s="31">
        <f t="shared" si="6"/>
        <v>7709443.2999999998</v>
      </c>
    </row>
    <row r="110" spans="1:6" ht="35.1" customHeight="1" x14ac:dyDescent="0.45">
      <c r="A110" s="32">
        <v>95</v>
      </c>
      <c r="B110" s="87" t="s">
        <v>248</v>
      </c>
      <c r="C110" s="31"/>
      <c r="D110" s="31">
        <v>7405663.1399999997</v>
      </c>
      <c r="E110" s="31">
        <v>303780.15999999997</v>
      </c>
      <c r="F110" s="31">
        <f t="shared" si="6"/>
        <v>7709443.2999999998</v>
      </c>
    </row>
    <row r="111" spans="1:6" ht="35.1" customHeight="1" x14ac:dyDescent="0.45">
      <c r="A111" s="32">
        <v>96</v>
      </c>
      <c r="B111" s="87" t="s">
        <v>249</v>
      </c>
      <c r="C111" s="31"/>
      <c r="D111" s="31">
        <v>3702831.57</v>
      </c>
      <c r="E111" s="31">
        <v>151890.07999999999</v>
      </c>
      <c r="F111" s="31">
        <f t="shared" si="6"/>
        <v>3854721.65</v>
      </c>
    </row>
    <row r="112" spans="1:6" ht="35.1" customHeight="1" x14ac:dyDescent="0.45">
      <c r="A112" s="32">
        <v>97</v>
      </c>
      <c r="B112" s="87" t="s">
        <v>250</v>
      </c>
      <c r="C112" s="31"/>
      <c r="D112" s="31">
        <v>7405663.1399999997</v>
      </c>
      <c r="E112" s="31">
        <v>303780.15999999997</v>
      </c>
      <c r="F112" s="31">
        <f t="shared" si="6"/>
        <v>7709443.2999999998</v>
      </c>
    </row>
    <row r="113" spans="1:6" ht="35.1" customHeight="1" x14ac:dyDescent="0.45">
      <c r="A113" s="32">
        <v>98</v>
      </c>
      <c r="B113" s="87" t="s">
        <v>251</v>
      </c>
      <c r="C113" s="31"/>
      <c r="D113" s="31">
        <v>5554247.3499999996</v>
      </c>
      <c r="E113" s="31">
        <v>227835.12</v>
      </c>
      <c r="F113" s="31">
        <f t="shared" si="6"/>
        <v>5782082.4699999997</v>
      </c>
    </row>
    <row r="114" spans="1:6" ht="35.1" customHeight="1" x14ac:dyDescent="0.45">
      <c r="A114" s="32">
        <v>99</v>
      </c>
      <c r="B114" s="87" t="s">
        <v>252</v>
      </c>
      <c r="C114" s="31"/>
      <c r="D114" s="31">
        <v>3702831.57</v>
      </c>
      <c r="E114" s="31">
        <v>151890.07999999999</v>
      </c>
      <c r="F114" s="31">
        <f t="shared" si="6"/>
        <v>3854721.65</v>
      </c>
    </row>
    <row r="115" spans="1:6" ht="35.1" customHeight="1" x14ac:dyDescent="0.45">
      <c r="A115" s="32">
        <v>100</v>
      </c>
      <c r="B115" s="87" t="s">
        <v>253</v>
      </c>
      <c r="C115" s="31"/>
      <c r="D115" s="31">
        <v>1851415.78</v>
      </c>
      <c r="E115" s="31">
        <v>75945.039999999994</v>
      </c>
      <c r="F115" s="31">
        <f t="shared" si="6"/>
        <v>1927360.82</v>
      </c>
    </row>
    <row r="116" spans="1:6" ht="35.1" customHeight="1" x14ac:dyDescent="0.45">
      <c r="A116" s="32">
        <v>101</v>
      </c>
      <c r="B116" s="87" t="s">
        <v>254</v>
      </c>
      <c r="C116" s="31"/>
      <c r="D116" s="31">
        <v>1851415.78</v>
      </c>
      <c r="E116" s="31">
        <v>75945.039999999994</v>
      </c>
      <c r="F116" s="31">
        <f t="shared" si="6"/>
        <v>1927360.82</v>
      </c>
    </row>
    <row r="117" spans="1:6" ht="35.1" customHeight="1" x14ac:dyDescent="0.45">
      <c r="A117" s="32">
        <v>102</v>
      </c>
      <c r="B117" s="87" t="s">
        <v>258</v>
      </c>
      <c r="C117" s="31"/>
      <c r="D117" s="31">
        <v>3702831.57</v>
      </c>
      <c r="E117" s="31">
        <v>151890.07999999999</v>
      </c>
      <c r="F117" s="31">
        <f t="shared" si="6"/>
        <v>3854721.65</v>
      </c>
    </row>
    <row r="118" spans="1:6" ht="35.1" customHeight="1" x14ac:dyDescent="0.45">
      <c r="A118" s="32">
        <v>103</v>
      </c>
      <c r="B118" s="87" t="s">
        <v>259</v>
      </c>
      <c r="C118" s="31"/>
      <c r="D118" s="31">
        <v>3702831.57</v>
      </c>
      <c r="E118" s="31">
        <v>151890.07999999999</v>
      </c>
      <c r="F118" s="31">
        <f t="shared" si="6"/>
        <v>3854721.65</v>
      </c>
    </row>
    <row r="119" spans="1:6" ht="35.1" customHeight="1" x14ac:dyDescent="0.45">
      <c r="A119" s="32">
        <v>104</v>
      </c>
      <c r="B119" s="87" t="s">
        <v>260</v>
      </c>
      <c r="C119" s="31"/>
      <c r="D119" s="31">
        <v>11108494.710000001</v>
      </c>
      <c r="E119" s="31">
        <v>455670.24</v>
      </c>
      <c r="F119" s="31">
        <f t="shared" si="6"/>
        <v>11564164.950000001</v>
      </c>
    </row>
    <row r="120" spans="1:6" ht="32.25" customHeight="1" x14ac:dyDescent="0.45">
      <c r="A120" s="33">
        <v>1</v>
      </c>
      <c r="B120" s="33">
        <v>2</v>
      </c>
      <c r="C120" s="33">
        <v>3</v>
      </c>
      <c r="D120" s="33">
        <v>4</v>
      </c>
      <c r="E120" s="33">
        <v>5</v>
      </c>
      <c r="F120" s="33">
        <v>6</v>
      </c>
    </row>
    <row r="121" spans="1:6" ht="35.1" customHeight="1" x14ac:dyDescent="0.45">
      <c r="A121" s="32">
        <v>105</v>
      </c>
      <c r="B121" s="87" t="s">
        <v>264</v>
      </c>
      <c r="C121" s="31">
        <v>4754302.4800000004</v>
      </c>
      <c r="D121" s="31"/>
      <c r="E121" s="31">
        <v>248000</v>
      </c>
      <c r="F121" s="31">
        <f>SUM(C121+E121)</f>
        <v>5002302.4800000004</v>
      </c>
    </row>
    <row r="122" spans="1:6" ht="35.1" customHeight="1" x14ac:dyDescent="0.45">
      <c r="A122" s="32">
        <v>106</v>
      </c>
      <c r="B122" s="87" t="s">
        <v>267</v>
      </c>
      <c r="C122" s="31">
        <v>4754302.4800000004</v>
      </c>
      <c r="D122" s="31"/>
      <c r="E122" s="31">
        <v>248000</v>
      </c>
      <c r="F122" s="31">
        <f>SUM(C122+E122)</f>
        <v>5002302.4800000004</v>
      </c>
    </row>
    <row r="123" spans="1:6" ht="35.1" customHeight="1" x14ac:dyDescent="0.45">
      <c r="A123" s="32">
        <v>107</v>
      </c>
      <c r="B123" s="87" t="s">
        <v>268</v>
      </c>
      <c r="C123" s="31">
        <v>2377151.2400000002</v>
      </c>
      <c r="D123" s="31"/>
      <c r="E123" s="31">
        <v>124000</v>
      </c>
      <c r="F123" s="31">
        <f>SUM(C123+E123)</f>
        <v>2501151.2400000002</v>
      </c>
    </row>
    <row r="124" spans="1:6" ht="35.1" customHeight="1" x14ac:dyDescent="0.45">
      <c r="A124" s="32">
        <v>108</v>
      </c>
      <c r="B124" s="87" t="s">
        <v>269</v>
      </c>
      <c r="C124" s="31"/>
      <c r="D124" s="31">
        <v>3702831.57</v>
      </c>
      <c r="E124" s="31">
        <v>151890.07999999999</v>
      </c>
      <c r="F124" s="31">
        <f>SUM(D124+E124)</f>
        <v>3854721.65</v>
      </c>
    </row>
    <row r="125" spans="1:6" ht="35.1" customHeight="1" x14ac:dyDescent="0.45">
      <c r="A125" s="32">
        <v>109</v>
      </c>
      <c r="B125" s="87" t="s">
        <v>270</v>
      </c>
      <c r="C125" s="31"/>
      <c r="D125" s="31">
        <v>3702831.57</v>
      </c>
      <c r="E125" s="31">
        <v>151890.07999999999</v>
      </c>
      <c r="F125" s="31">
        <f>SUM(D125+E125)</f>
        <v>3854721.65</v>
      </c>
    </row>
    <row r="126" spans="1:6" ht="35.1" customHeight="1" x14ac:dyDescent="0.45">
      <c r="A126" s="32">
        <v>110</v>
      </c>
      <c r="B126" s="87" t="s">
        <v>271</v>
      </c>
      <c r="C126" s="31"/>
      <c r="D126" s="31">
        <v>3702831.57</v>
      </c>
      <c r="E126" s="31">
        <v>151890.07999999999</v>
      </c>
      <c r="F126" s="31">
        <f>SUM(D126+E126)</f>
        <v>3854721.65</v>
      </c>
    </row>
    <row r="127" spans="1:6" ht="35.1" customHeight="1" x14ac:dyDescent="0.45">
      <c r="A127" s="32">
        <v>111</v>
      </c>
      <c r="B127" s="87" t="s">
        <v>285</v>
      </c>
      <c r="C127" s="31">
        <v>2377151.2400000002</v>
      </c>
      <c r="D127" s="31"/>
      <c r="E127" s="31">
        <v>124000</v>
      </c>
      <c r="F127" s="31">
        <f>SUM(C127+E127)</f>
        <v>2501151.2400000002</v>
      </c>
    </row>
    <row r="128" spans="1:6" ht="35.1" customHeight="1" x14ac:dyDescent="0.45">
      <c r="A128" s="32">
        <v>112</v>
      </c>
      <c r="B128" s="87" t="s">
        <v>292</v>
      </c>
      <c r="C128" s="31"/>
      <c r="D128" s="31">
        <v>3702831.57</v>
      </c>
      <c r="E128" s="31">
        <v>151890.07999999999</v>
      </c>
      <c r="F128" s="31">
        <f>SUM(D128+E128)</f>
        <v>3854721.65</v>
      </c>
    </row>
    <row r="129" spans="1:6" ht="35.1" customHeight="1" x14ac:dyDescent="0.45">
      <c r="A129" s="32">
        <v>113</v>
      </c>
      <c r="B129" s="87" t="s">
        <v>293</v>
      </c>
      <c r="C129" s="31"/>
      <c r="D129" s="31">
        <v>1851415.78</v>
      </c>
      <c r="E129" s="31">
        <v>75945.039999999994</v>
      </c>
      <c r="F129" s="31">
        <f>SUM(D129+E129)</f>
        <v>1927360.82</v>
      </c>
    </row>
    <row r="130" spans="1:6" ht="35.1" customHeight="1" x14ac:dyDescent="0.45">
      <c r="A130" s="32">
        <v>114</v>
      </c>
      <c r="B130" s="87" t="s">
        <v>294</v>
      </c>
      <c r="C130" s="31"/>
      <c r="D130" s="31">
        <v>3702831.57</v>
      </c>
      <c r="E130" s="31">
        <v>151890.07999999999</v>
      </c>
      <c r="F130" s="31">
        <f>SUM(D130+E130)</f>
        <v>3854721.65</v>
      </c>
    </row>
    <row r="131" spans="1:6" ht="35.1" customHeight="1" x14ac:dyDescent="0.45">
      <c r="A131" s="32">
        <v>115</v>
      </c>
      <c r="B131" s="87" t="s">
        <v>300</v>
      </c>
      <c r="C131" s="31">
        <v>9508604.9600000009</v>
      </c>
      <c r="D131" s="31"/>
      <c r="E131" s="31">
        <v>496000</v>
      </c>
      <c r="F131" s="31">
        <f t="shared" ref="F131:F138" si="7">SUM(C131+E131)</f>
        <v>10004604.960000001</v>
      </c>
    </row>
    <row r="132" spans="1:6" ht="35.1" customHeight="1" x14ac:dyDescent="0.45">
      <c r="A132" s="32">
        <v>116</v>
      </c>
      <c r="B132" s="87" t="s">
        <v>301</v>
      </c>
      <c r="C132" s="31">
        <v>7131453.7199999997</v>
      </c>
      <c r="D132" s="31"/>
      <c r="E132" s="31">
        <v>372000</v>
      </c>
      <c r="F132" s="31">
        <f t="shared" si="7"/>
        <v>7503453.7199999997</v>
      </c>
    </row>
    <row r="133" spans="1:6" ht="35.1" customHeight="1" x14ac:dyDescent="0.45">
      <c r="A133" s="32">
        <v>117</v>
      </c>
      <c r="B133" s="87" t="s">
        <v>302</v>
      </c>
      <c r="C133" s="31">
        <v>7131453.7199999997</v>
      </c>
      <c r="D133" s="31"/>
      <c r="E133" s="31">
        <v>372000</v>
      </c>
      <c r="F133" s="31">
        <f t="shared" si="7"/>
        <v>7503453.7199999997</v>
      </c>
    </row>
    <row r="134" spans="1:6" ht="35.1" customHeight="1" x14ac:dyDescent="0.45">
      <c r="A134" s="32">
        <v>118</v>
      </c>
      <c r="B134" s="87" t="s">
        <v>307</v>
      </c>
      <c r="C134" s="31">
        <v>2377151.2400000002</v>
      </c>
      <c r="D134" s="31"/>
      <c r="E134" s="31">
        <v>124000</v>
      </c>
      <c r="F134" s="31">
        <f t="shared" si="7"/>
        <v>2501151.2400000002</v>
      </c>
    </row>
    <row r="135" spans="1:6" ht="35.1" customHeight="1" x14ac:dyDescent="0.45">
      <c r="A135" s="32">
        <v>119</v>
      </c>
      <c r="B135" s="87" t="s">
        <v>308</v>
      </c>
      <c r="C135" s="31">
        <v>4754302.4800000004</v>
      </c>
      <c r="D135" s="31"/>
      <c r="E135" s="31">
        <v>248000</v>
      </c>
      <c r="F135" s="31">
        <f t="shared" si="7"/>
        <v>5002302.4800000004</v>
      </c>
    </row>
    <row r="136" spans="1:6" ht="35.1" customHeight="1" x14ac:dyDescent="0.45">
      <c r="A136" s="32">
        <v>120</v>
      </c>
      <c r="B136" s="87" t="s">
        <v>309</v>
      </c>
      <c r="C136" s="31">
        <v>2377151.2400000002</v>
      </c>
      <c r="D136" s="31"/>
      <c r="E136" s="31">
        <v>124000</v>
      </c>
      <c r="F136" s="31">
        <f t="shared" si="7"/>
        <v>2501151.2400000002</v>
      </c>
    </row>
    <row r="137" spans="1:6" ht="35.1" customHeight="1" x14ac:dyDescent="0.45">
      <c r="A137" s="32">
        <v>121</v>
      </c>
      <c r="B137" s="87" t="s">
        <v>310</v>
      </c>
      <c r="C137" s="31">
        <v>2377151.2400000002</v>
      </c>
      <c r="D137" s="31"/>
      <c r="E137" s="31">
        <v>124000</v>
      </c>
      <c r="F137" s="31">
        <f t="shared" si="7"/>
        <v>2501151.2400000002</v>
      </c>
    </row>
    <row r="138" spans="1:6" ht="35.1" customHeight="1" x14ac:dyDescent="0.45">
      <c r="A138" s="32">
        <v>122</v>
      </c>
      <c r="B138" s="87" t="s">
        <v>311</v>
      </c>
      <c r="C138" s="31">
        <v>2377151.2400000002</v>
      </c>
      <c r="D138" s="31"/>
      <c r="E138" s="31">
        <v>124000</v>
      </c>
      <c r="F138" s="31">
        <f t="shared" si="7"/>
        <v>2501151.2400000002</v>
      </c>
    </row>
    <row r="139" spans="1:6" ht="32.25" customHeight="1" x14ac:dyDescent="0.45">
      <c r="A139" s="33">
        <v>1</v>
      </c>
      <c r="B139" s="33">
        <v>2</v>
      </c>
      <c r="C139" s="33">
        <v>3</v>
      </c>
      <c r="D139" s="33">
        <v>4</v>
      </c>
      <c r="E139" s="33">
        <v>5</v>
      </c>
      <c r="F139" s="33">
        <v>6</v>
      </c>
    </row>
    <row r="140" spans="1:6" ht="35.1" customHeight="1" x14ac:dyDescent="0.45">
      <c r="A140" s="32">
        <v>123</v>
      </c>
      <c r="B140" s="87" t="s">
        <v>313</v>
      </c>
      <c r="C140" s="31">
        <v>4754302.4800000004</v>
      </c>
      <c r="D140" s="31">
        <v>3702831.57</v>
      </c>
      <c r="E140" s="31">
        <v>399890.08</v>
      </c>
      <c r="F140" s="31">
        <f t="shared" ref="F140:F145" si="8">SUM(C140:E140)</f>
        <v>8857024.1300000008</v>
      </c>
    </row>
    <row r="141" spans="1:6" ht="35.1" customHeight="1" x14ac:dyDescent="0.45">
      <c r="A141" s="32">
        <v>124</v>
      </c>
      <c r="B141" s="87" t="s">
        <v>314</v>
      </c>
      <c r="C141" s="31">
        <v>4754302.4800000004</v>
      </c>
      <c r="D141" s="31">
        <v>3702831.57</v>
      </c>
      <c r="E141" s="31">
        <v>399890.08</v>
      </c>
      <c r="F141" s="31">
        <f t="shared" si="8"/>
        <v>8857024.1300000008</v>
      </c>
    </row>
    <row r="142" spans="1:6" ht="35.1" customHeight="1" x14ac:dyDescent="0.45">
      <c r="A142" s="32">
        <v>125</v>
      </c>
      <c r="B142" s="87" t="s">
        <v>315</v>
      </c>
      <c r="C142" s="31">
        <v>4754302.4800000004</v>
      </c>
      <c r="D142" s="31">
        <v>3702831.57</v>
      </c>
      <c r="E142" s="31">
        <v>399890.08</v>
      </c>
      <c r="F142" s="31">
        <f t="shared" si="8"/>
        <v>8857024.1300000008</v>
      </c>
    </row>
    <row r="143" spans="1:6" ht="35.1" customHeight="1" x14ac:dyDescent="0.45">
      <c r="A143" s="32">
        <v>126</v>
      </c>
      <c r="B143" s="87" t="s">
        <v>316</v>
      </c>
      <c r="C143" s="31">
        <v>7131453.7199999997</v>
      </c>
      <c r="D143" s="31">
        <v>5554247.3499999996</v>
      </c>
      <c r="E143" s="31">
        <v>599835.12</v>
      </c>
      <c r="F143" s="31">
        <f t="shared" si="8"/>
        <v>13285536.189999999</v>
      </c>
    </row>
    <row r="144" spans="1:6" ht="35.1" customHeight="1" x14ac:dyDescent="0.45">
      <c r="A144" s="32">
        <v>127</v>
      </c>
      <c r="B144" s="87" t="s">
        <v>317</v>
      </c>
      <c r="C144" s="31">
        <v>11885756.199999999</v>
      </c>
      <c r="D144" s="31">
        <v>9257078.9199999999</v>
      </c>
      <c r="E144" s="31">
        <v>999725.2</v>
      </c>
      <c r="F144" s="31">
        <f t="shared" si="8"/>
        <v>22142560.319999997</v>
      </c>
    </row>
    <row r="145" spans="1:6" ht="35.1" customHeight="1" x14ac:dyDescent="0.45">
      <c r="A145" s="32">
        <v>128</v>
      </c>
      <c r="B145" s="87" t="s">
        <v>318</v>
      </c>
      <c r="C145" s="31">
        <v>7131453.7199999997</v>
      </c>
      <c r="D145" s="31">
        <v>5554247.3499999996</v>
      </c>
      <c r="E145" s="31">
        <v>599835.12</v>
      </c>
      <c r="F145" s="31">
        <f t="shared" si="8"/>
        <v>13285536.189999999</v>
      </c>
    </row>
    <row r="146" spans="1:6" ht="35.1" customHeight="1" x14ac:dyDescent="0.45">
      <c r="A146" s="32">
        <v>129</v>
      </c>
      <c r="B146" s="87" t="s">
        <v>322</v>
      </c>
      <c r="C146" s="31">
        <v>7131453.7199999997</v>
      </c>
      <c r="D146" s="31"/>
      <c r="E146" s="31">
        <v>372000</v>
      </c>
      <c r="F146" s="31">
        <f t="shared" ref="F146:F157" si="9">SUM(C146+E146)</f>
        <v>7503453.7199999997</v>
      </c>
    </row>
    <row r="147" spans="1:6" ht="35.1" customHeight="1" x14ac:dyDescent="0.45">
      <c r="A147" s="32">
        <v>130</v>
      </c>
      <c r="B147" s="88" t="s">
        <v>331</v>
      </c>
      <c r="C147" s="31">
        <v>2377151.2400000002</v>
      </c>
      <c r="D147" s="31"/>
      <c r="E147" s="31">
        <v>124000</v>
      </c>
      <c r="F147" s="31">
        <f t="shared" si="9"/>
        <v>2501151.2400000002</v>
      </c>
    </row>
    <row r="148" spans="1:6" ht="35.1" customHeight="1" x14ac:dyDescent="0.45">
      <c r="A148" s="32">
        <v>131</v>
      </c>
      <c r="B148" s="88" t="s">
        <v>332</v>
      </c>
      <c r="C148" s="31">
        <v>2377151.2400000002</v>
      </c>
      <c r="D148" s="51"/>
      <c r="E148" s="31">
        <v>124000</v>
      </c>
      <c r="F148" s="31">
        <f t="shared" si="9"/>
        <v>2501151.2400000002</v>
      </c>
    </row>
    <row r="149" spans="1:6" ht="35.1" customHeight="1" x14ac:dyDescent="0.45">
      <c r="A149" s="32">
        <v>132</v>
      </c>
      <c r="B149" s="88" t="s">
        <v>333</v>
      </c>
      <c r="C149" s="31">
        <v>2377151.2400000002</v>
      </c>
      <c r="D149" s="51"/>
      <c r="E149" s="31">
        <v>124000</v>
      </c>
      <c r="F149" s="31">
        <f t="shared" si="9"/>
        <v>2501151.2400000002</v>
      </c>
    </row>
    <row r="150" spans="1:6" ht="35.1" customHeight="1" x14ac:dyDescent="0.45">
      <c r="A150" s="32">
        <v>133</v>
      </c>
      <c r="B150" s="88" t="s">
        <v>334</v>
      </c>
      <c r="C150" s="31">
        <v>2377151.2400000002</v>
      </c>
      <c r="D150" s="51"/>
      <c r="E150" s="31">
        <v>124000</v>
      </c>
      <c r="F150" s="31">
        <f t="shared" si="9"/>
        <v>2501151.2400000002</v>
      </c>
    </row>
    <row r="151" spans="1:6" ht="35.1" customHeight="1" x14ac:dyDescent="0.45">
      <c r="A151" s="32">
        <v>134</v>
      </c>
      <c r="B151" s="88" t="s">
        <v>335</v>
      </c>
      <c r="C151" s="31">
        <v>2377151.2400000002</v>
      </c>
      <c r="D151" s="51"/>
      <c r="E151" s="31">
        <v>124000</v>
      </c>
      <c r="F151" s="31">
        <f t="shared" si="9"/>
        <v>2501151.2400000002</v>
      </c>
    </row>
    <row r="152" spans="1:6" ht="35.1" customHeight="1" x14ac:dyDescent="0.45">
      <c r="A152" s="32">
        <v>135</v>
      </c>
      <c r="B152" s="88" t="s">
        <v>336</v>
      </c>
      <c r="C152" s="31">
        <v>2377151.2400000002</v>
      </c>
      <c r="D152" s="51"/>
      <c r="E152" s="31">
        <v>124000</v>
      </c>
      <c r="F152" s="31">
        <f t="shared" si="9"/>
        <v>2501151.2400000002</v>
      </c>
    </row>
    <row r="153" spans="1:6" ht="35.1" customHeight="1" x14ac:dyDescent="0.45">
      <c r="A153" s="32">
        <v>136</v>
      </c>
      <c r="B153" s="88" t="s">
        <v>337</v>
      </c>
      <c r="C153" s="31">
        <v>2377151.2400000002</v>
      </c>
      <c r="D153" s="51"/>
      <c r="E153" s="31">
        <v>124000</v>
      </c>
      <c r="F153" s="31">
        <f t="shared" si="9"/>
        <v>2501151.2400000002</v>
      </c>
    </row>
    <row r="154" spans="1:6" ht="35.1" customHeight="1" x14ac:dyDescent="0.45">
      <c r="A154" s="32">
        <v>137</v>
      </c>
      <c r="B154" s="88" t="s">
        <v>338</v>
      </c>
      <c r="C154" s="31">
        <v>2377151.2400000002</v>
      </c>
      <c r="D154" s="51"/>
      <c r="E154" s="31">
        <v>124000</v>
      </c>
      <c r="F154" s="31">
        <f t="shared" si="9"/>
        <v>2501151.2400000002</v>
      </c>
    </row>
    <row r="155" spans="1:6" ht="35.1" customHeight="1" x14ac:dyDescent="0.45">
      <c r="A155" s="32">
        <v>138</v>
      </c>
      <c r="B155" s="88" t="s">
        <v>340</v>
      </c>
      <c r="C155" s="31">
        <v>2377151.2400000002</v>
      </c>
      <c r="D155" s="51"/>
      <c r="E155" s="31">
        <v>124000</v>
      </c>
      <c r="F155" s="31">
        <f t="shared" si="9"/>
        <v>2501151.2400000002</v>
      </c>
    </row>
    <row r="156" spans="1:6" ht="35.1" customHeight="1" x14ac:dyDescent="0.45">
      <c r="A156" s="32">
        <v>139</v>
      </c>
      <c r="B156" s="88" t="s">
        <v>341</v>
      </c>
      <c r="C156" s="31">
        <v>2377151.2400000002</v>
      </c>
      <c r="D156" s="51"/>
      <c r="E156" s="31">
        <v>124000</v>
      </c>
      <c r="F156" s="31">
        <f t="shared" si="9"/>
        <v>2501151.2400000002</v>
      </c>
    </row>
    <row r="157" spans="1:6" ht="35.1" customHeight="1" x14ac:dyDescent="0.45">
      <c r="A157" s="32">
        <v>140</v>
      </c>
      <c r="B157" s="88" t="s">
        <v>343</v>
      </c>
      <c r="C157" s="31">
        <v>2377151.2400000002</v>
      </c>
      <c r="D157" s="51"/>
      <c r="E157" s="31">
        <v>124000</v>
      </c>
      <c r="F157" s="31">
        <f t="shared" si="9"/>
        <v>2501151.2400000002</v>
      </c>
    </row>
    <row r="158" spans="1:6" ht="32.25" customHeight="1" x14ac:dyDescent="0.45">
      <c r="A158" s="33">
        <v>1</v>
      </c>
      <c r="B158" s="33">
        <v>2</v>
      </c>
      <c r="C158" s="33">
        <v>3</v>
      </c>
      <c r="D158" s="33">
        <v>4</v>
      </c>
      <c r="E158" s="33">
        <v>5</v>
      </c>
      <c r="F158" s="33">
        <v>6</v>
      </c>
    </row>
    <row r="159" spans="1:6" ht="35.1" customHeight="1" x14ac:dyDescent="0.45">
      <c r="A159" s="32">
        <v>141</v>
      </c>
      <c r="B159" s="88" t="s">
        <v>345</v>
      </c>
      <c r="C159" s="31">
        <v>2377151.2400000002</v>
      </c>
      <c r="D159" s="51"/>
      <c r="E159" s="31">
        <v>124000</v>
      </c>
      <c r="F159" s="31">
        <f t="shared" ref="F159:F167" si="10">SUM(C159+E159)</f>
        <v>2501151.2400000002</v>
      </c>
    </row>
    <row r="160" spans="1:6" ht="35.1" customHeight="1" x14ac:dyDescent="0.45">
      <c r="A160" s="32">
        <v>142</v>
      </c>
      <c r="B160" s="88" t="s">
        <v>346</v>
      </c>
      <c r="C160" s="31">
        <v>2377151.2400000002</v>
      </c>
      <c r="D160" s="51"/>
      <c r="E160" s="31">
        <v>124000</v>
      </c>
      <c r="F160" s="31">
        <f t="shared" si="10"/>
        <v>2501151.2400000002</v>
      </c>
    </row>
    <row r="161" spans="1:6" ht="35.1" customHeight="1" x14ac:dyDescent="0.45">
      <c r="A161" s="32">
        <v>143</v>
      </c>
      <c r="B161" s="88" t="s">
        <v>348</v>
      </c>
      <c r="C161" s="31">
        <v>2377151.2400000002</v>
      </c>
      <c r="D161" s="51"/>
      <c r="E161" s="31">
        <v>124000</v>
      </c>
      <c r="F161" s="31">
        <f t="shared" si="10"/>
        <v>2501151.2400000002</v>
      </c>
    </row>
    <row r="162" spans="1:6" ht="35.1" customHeight="1" x14ac:dyDescent="0.45">
      <c r="A162" s="32">
        <v>144</v>
      </c>
      <c r="B162" s="88" t="s">
        <v>349</v>
      </c>
      <c r="C162" s="31">
        <v>2377151.2400000002</v>
      </c>
      <c r="D162" s="51"/>
      <c r="E162" s="31">
        <v>124000</v>
      </c>
      <c r="F162" s="31">
        <f t="shared" si="10"/>
        <v>2501151.2400000002</v>
      </c>
    </row>
    <row r="163" spans="1:6" ht="35.1" customHeight="1" x14ac:dyDescent="0.45">
      <c r="A163" s="32">
        <v>145</v>
      </c>
      <c r="B163" s="88" t="s">
        <v>350</v>
      </c>
      <c r="C163" s="31">
        <v>2377151.2400000002</v>
      </c>
      <c r="D163" s="51"/>
      <c r="E163" s="31">
        <v>124000</v>
      </c>
      <c r="F163" s="31">
        <f t="shared" si="10"/>
        <v>2501151.2400000002</v>
      </c>
    </row>
    <row r="164" spans="1:6" ht="35.1" customHeight="1" x14ac:dyDescent="0.45">
      <c r="A164" s="32">
        <v>146</v>
      </c>
      <c r="B164" s="88" t="s">
        <v>351</v>
      </c>
      <c r="C164" s="31">
        <v>2377151.2400000002</v>
      </c>
      <c r="D164" s="51"/>
      <c r="E164" s="31">
        <v>124000</v>
      </c>
      <c r="F164" s="31">
        <f t="shared" si="10"/>
        <v>2501151.2400000002</v>
      </c>
    </row>
    <row r="165" spans="1:6" ht="35.1" customHeight="1" x14ac:dyDescent="0.45">
      <c r="A165" s="32">
        <v>147</v>
      </c>
      <c r="B165" s="88" t="s">
        <v>353</v>
      </c>
      <c r="C165" s="31">
        <v>2377151.2400000002</v>
      </c>
      <c r="D165" s="51"/>
      <c r="E165" s="31">
        <v>124000</v>
      </c>
      <c r="F165" s="31">
        <f t="shared" si="10"/>
        <v>2501151.2400000002</v>
      </c>
    </row>
    <row r="166" spans="1:6" ht="35.1" customHeight="1" x14ac:dyDescent="0.45">
      <c r="A166" s="32">
        <v>148</v>
      </c>
      <c r="B166" s="88" t="s">
        <v>354</v>
      </c>
      <c r="C166" s="31">
        <v>2377151.2400000002</v>
      </c>
      <c r="D166" s="51"/>
      <c r="E166" s="31">
        <v>124000</v>
      </c>
      <c r="F166" s="31">
        <f t="shared" si="10"/>
        <v>2501151.2400000002</v>
      </c>
    </row>
    <row r="167" spans="1:6" ht="35.1" customHeight="1" x14ac:dyDescent="0.45">
      <c r="A167" s="32">
        <v>149</v>
      </c>
      <c r="B167" s="88" t="s">
        <v>355</v>
      </c>
      <c r="C167" s="31">
        <v>4754302.4800000004</v>
      </c>
      <c r="D167" s="31"/>
      <c r="E167" s="31">
        <v>248000</v>
      </c>
      <c r="F167" s="31">
        <f t="shared" si="10"/>
        <v>5002302.4800000004</v>
      </c>
    </row>
    <row r="168" spans="1:6" ht="35.1" customHeight="1" x14ac:dyDescent="0.45">
      <c r="A168" s="32">
        <v>150</v>
      </c>
      <c r="B168" s="88" t="s">
        <v>361</v>
      </c>
      <c r="C168" s="51"/>
      <c r="D168" s="51">
        <v>7405663.1399999997</v>
      </c>
      <c r="E168" s="51">
        <v>303780.15999999997</v>
      </c>
      <c r="F168" s="31">
        <f>SUM(D168+E168)</f>
        <v>7709443.2999999998</v>
      </c>
    </row>
    <row r="169" spans="1:6" ht="35.1" customHeight="1" x14ac:dyDescent="0.45">
      <c r="A169" s="32">
        <v>151</v>
      </c>
      <c r="B169" s="88" t="s">
        <v>362</v>
      </c>
      <c r="C169" s="51"/>
      <c r="D169" s="51">
        <v>3702831.57</v>
      </c>
      <c r="E169" s="51">
        <v>151890.07999999999</v>
      </c>
      <c r="F169" s="31">
        <f>SUM(D169+E169)</f>
        <v>3854721.65</v>
      </c>
    </row>
    <row r="170" spans="1:6" ht="35.1" customHeight="1" x14ac:dyDescent="0.45">
      <c r="A170" s="32">
        <v>152</v>
      </c>
      <c r="B170" s="88" t="s">
        <v>363</v>
      </c>
      <c r="C170" s="51"/>
      <c r="D170" s="51">
        <v>1851415.78</v>
      </c>
      <c r="E170" s="51">
        <v>75945.039999999994</v>
      </c>
      <c r="F170" s="31">
        <f>SUM(D170+E170)</f>
        <v>1927360.82</v>
      </c>
    </row>
    <row r="171" spans="1:6" ht="35.1" customHeight="1" x14ac:dyDescent="0.45">
      <c r="A171" s="32">
        <v>153</v>
      </c>
      <c r="B171" s="88" t="s">
        <v>364</v>
      </c>
      <c r="C171" s="51"/>
      <c r="D171" s="51">
        <v>11108494.710000001</v>
      </c>
      <c r="E171" s="51">
        <v>455670.24</v>
      </c>
      <c r="F171" s="31">
        <f>SUM(D171+E171)</f>
        <v>11564164.950000001</v>
      </c>
    </row>
    <row r="172" spans="1:6" ht="35.1" customHeight="1" x14ac:dyDescent="0.45">
      <c r="A172" s="32">
        <v>154</v>
      </c>
      <c r="B172" s="88" t="s">
        <v>365</v>
      </c>
      <c r="C172" s="31">
        <v>2377151.2400000002</v>
      </c>
      <c r="D172" s="51"/>
      <c r="E172" s="31">
        <v>124000</v>
      </c>
      <c r="F172" s="31">
        <f>SUM(C172+E172)</f>
        <v>2501151.2400000002</v>
      </c>
    </row>
    <row r="173" spans="1:6" ht="35.1" customHeight="1" x14ac:dyDescent="0.45">
      <c r="A173" s="32">
        <v>155</v>
      </c>
      <c r="B173" s="88" t="s">
        <v>366</v>
      </c>
      <c r="C173" s="31">
        <v>2377151.2400000002</v>
      </c>
      <c r="D173" s="51"/>
      <c r="E173" s="31">
        <v>124000</v>
      </c>
      <c r="F173" s="31">
        <f>SUM(C173+E173)</f>
        <v>2501151.2400000002</v>
      </c>
    </row>
    <row r="174" spans="1:6" ht="35.1" customHeight="1" x14ac:dyDescent="0.45">
      <c r="A174" s="32">
        <v>156</v>
      </c>
      <c r="B174" s="88" t="s">
        <v>367</v>
      </c>
      <c r="C174" s="31">
        <v>2377151.2400000002</v>
      </c>
      <c r="D174" s="51"/>
      <c r="E174" s="31">
        <v>124000</v>
      </c>
      <c r="F174" s="31">
        <f>SUM(C174+E174)</f>
        <v>2501151.2400000002</v>
      </c>
    </row>
    <row r="175" spans="1:6" ht="35.1" customHeight="1" x14ac:dyDescent="0.45">
      <c r="A175" s="32">
        <v>157</v>
      </c>
      <c r="B175" s="88" t="s">
        <v>368</v>
      </c>
      <c r="C175" s="51"/>
      <c r="D175" s="51">
        <v>1851415.78</v>
      </c>
      <c r="E175" s="51">
        <v>75945.039999999994</v>
      </c>
      <c r="F175" s="31">
        <f>SUM(D175+E175)</f>
        <v>1927360.82</v>
      </c>
    </row>
    <row r="176" spans="1:6" ht="35.1" customHeight="1" x14ac:dyDescent="0.45">
      <c r="A176" s="32">
        <v>158</v>
      </c>
      <c r="B176" s="88" t="s">
        <v>369</v>
      </c>
      <c r="C176" s="51"/>
      <c r="D176" s="51">
        <v>3702831.57</v>
      </c>
      <c r="E176" s="51">
        <v>151890.07999999999</v>
      </c>
      <c r="F176" s="31">
        <f>SUM(D176+E176)</f>
        <v>3854721.65</v>
      </c>
    </row>
    <row r="177" spans="1:6" ht="32.25" customHeight="1" x14ac:dyDescent="0.45">
      <c r="A177" s="33">
        <v>1</v>
      </c>
      <c r="B177" s="33">
        <v>2</v>
      </c>
      <c r="C177" s="33">
        <v>3</v>
      </c>
      <c r="D177" s="33">
        <v>4</v>
      </c>
      <c r="E177" s="33">
        <v>5</v>
      </c>
      <c r="F177" s="33">
        <v>6</v>
      </c>
    </row>
    <row r="178" spans="1:6" ht="35.1" customHeight="1" x14ac:dyDescent="0.45">
      <c r="A178" s="32">
        <v>159</v>
      </c>
      <c r="B178" s="88" t="s">
        <v>370</v>
      </c>
      <c r="C178" s="51"/>
      <c r="D178" s="51">
        <v>7405663.1399999997</v>
      </c>
      <c r="E178" s="51">
        <v>303780.15999999997</v>
      </c>
      <c r="F178" s="31">
        <f>SUM(D178+E178)</f>
        <v>7709443.2999999998</v>
      </c>
    </row>
    <row r="179" spans="1:6" ht="35.1" customHeight="1" x14ac:dyDescent="0.45">
      <c r="A179" s="32">
        <v>160</v>
      </c>
      <c r="B179" s="88" t="s">
        <v>371</v>
      </c>
      <c r="C179" s="51"/>
      <c r="D179" s="51">
        <v>9257078.9199999999</v>
      </c>
      <c r="E179" s="51">
        <v>379725.2</v>
      </c>
      <c r="F179" s="31">
        <f>SUM(D179+E179)</f>
        <v>9636804.1199999992</v>
      </c>
    </row>
    <row r="180" spans="1:6" ht="35.1" customHeight="1" x14ac:dyDescent="0.45">
      <c r="A180" s="32">
        <v>161</v>
      </c>
      <c r="B180" s="87" t="s">
        <v>372</v>
      </c>
      <c r="C180" s="31"/>
      <c r="D180" s="31">
        <v>1851415.78</v>
      </c>
      <c r="E180" s="31">
        <v>75945.039999999994</v>
      </c>
      <c r="F180" s="31">
        <f>SUM(D180+E180)</f>
        <v>1927360.82</v>
      </c>
    </row>
    <row r="181" spans="1:6" s="66" customFormat="1" ht="56.85" customHeight="1" x14ac:dyDescent="1.35">
      <c r="A181" s="12"/>
      <c r="B181" s="72"/>
      <c r="C181" s="70"/>
      <c r="D181" s="71"/>
      <c r="E181" s="70"/>
      <c r="F181" s="70"/>
    </row>
    <row r="182" spans="1:6" ht="15.75" customHeight="1" x14ac:dyDescent="0.45">
      <c r="C182" s="82"/>
      <c r="E182" s="82"/>
      <c r="F182" s="82"/>
    </row>
    <row r="183" spans="1:6" ht="15.75" customHeight="1" x14ac:dyDescent="0.45">
      <c r="E183" s="82"/>
      <c r="F183" s="82"/>
    </row>
    <row r="184" spans="1:6" ht="13.5" customHeight="1" x14ac:dyDescent="0.45">
      <c r="E184" s="82"/>
      <c r="F184" s="82"/>
    </row>
    <row r="185" spans="1:6" ht="15.75" hidden="1" customHeight="1" x14ac:dyDescent="0.45">
      <c r="E185" s="82"/>
      <c r="F185" s="82"/>
    </row>
  </sheetData>
  <mergeCells count="4">
    <mergeCell ref="F1:G1"/>
    <mergeCell ref="F2:G2"/>
    <mergeCell ref="F3:G3"/>
    <mergeCell ref="F4:G4"/>
  </mergeCells>
  <pageMargins left="0.78740157480314965" right="0.51181102362204722" top="0.98425196850393704" bottom="0.59055118110236227" header="0" footer="0"/>
  <pageSetup paperSize="9" scale="70" fitToHeight="0" orientation="landscape" r:id="rId1"/>
  <headerFooter differentFirst="1" scaleWithDoc="0" alignWithMargins="0">
    <oddHeader>&amp;C&amp;P</oddHeader>
    <evenHeader xml:space="preserve">&amp;C&amp;38
&amp;K00+000 4&amp;K000000
</evenHeader>
    <firstHeader xml:space="preserve">&amp;C&amp;50 
&amp;40 &amp;10
</firstHeader>
  </headerFooter>
  <colBreaks count="1" manualBreakCount="1">
    <brk id="6" min="5" max="350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251"/>
  <sheetViews>
    <sheetView view="pageBreakPreview" topLeftCell="S177" zoomScale="40" zoomScaleNormal="30" zoomScaleSheetLayoutView="40" zoomScalePageLayoutView="40" workbookViewId="0">
      <selection activeCell="Z184" sqref="Z184"/>
    </sheetView>
  </sheetViews>
  <sheetFormatPr defaultColWidth="9.33203125" defaultRowHeight="22.2" x14ac:dyDescent="0.45"/>
  <cols>
    <col min="1" max="1" width="10.109375" style="12" customWidth="1"/>
    <col min="2" max="2" width="21.6640625" style="12" customWidth="1"/>
    <col min="3" max="3" width="49.109375" style="12" customWidth="1"/>
    <col min="4" max="4" width="14" style="13" customWidth="1"/>
    <col min="5" max="5" width="10.33203125" style="13" customWidth="1"/>
    <col min="6" max="6" width="10" style="13" customWidth="1"/>
    <col min="7" max="7" width="19.44140625" style="13" customWidth="1"/>
    <col min="8" max="8" width="19.109375" style="13" customWidth="1"/>
    <col min="9" max="9" width="19.6640625" style="13" customWidth="1"/>
    <col min="10" max="10" width="10" style="13" customWidth="1"/>
    <col min="11" max="11" width="13.6640625" style="14" customWidth="1"/>
    <col min="12" max="12" width="15.77734375" style="13" customWidth="1"/>
    <col min="13" max="13" width="13.33203125" style="15" customWidth="1"/>
    <col min="14" max="14" width="30.6640625" style="16" customWidth="1"/>
    <col min="15" max="15" width="29.44140625" style="16" customWidth="1"/>
    <col min="16" max="16" width="27.109375" style="16" customWidth="1"/>
    <col min="17" max="17" width="32.33203125" style="16" customWidth="1"/>
    <col min="18" max="18" width="30.33203125" style="16" customWidth="1"/>
    <col min="19" max="19" width="27.44140625" style="16" customWidth="1"/>
    <col min="20" max="20" width="27.109375" style="16" customWidth="1"/>
    <col min="21" max="21" width="29.6640625" style="16" customWidth="1"/>
    <col min="22" max="22" width="32" style="16" customWidth="1"/>
    <col min="23" max="23" width="28.44140625" style="16" customWidth="1"/>
    <col min="24" max="24" width="31" style="16" customWidth="1"/>
    <col min="25" max="25" width="27.109375" style="16" customWidth="1"/>
    <col min="26" max="26" width="27.77734375" style="16" customWidth="1"/>
    <col min="27" max="27" width="31" style="16" customWidth="1"/>
    <col min="28" max="28" width="31.44140625" style="16" customWidth="1"/>
    <col min="29" max="29" width="28.33203125" style="16" customWidth="1"/>
    <col min="30" max="30" width="29.109375" style="16" customWidth="1"/>
    <col min="31" max="31" width="28.109375" style="15" customWidth="1"/>
    <col min="32" max="32" width="23.109375" style="15" customWidth="1"/>
    <col min="33" max="33" width="23.77734375" style="15" customWidth="1"/>
    <col min="34" max="16384" width="9.33203125" style="12"/>
  </cols>
  <sheetData>
    <row r="1" spans="1:34" ht="27.75" hidden="1" customHeight="1" x14ac:dyDescent="0.45">
      <c r="AA1" s="133" t="s">
        <v>0</v>
      </c>
      <c r="AB1" s="133"/>
      <c r="AC1" s="133"/>
      <c r="AD1" s="133"/>
      <c r="AE1" s="133"/>
      <c r="AF1" s="133"/>
      <c r="AG1" s="133"/>
      <c r="AH1" s="133"/>
    </row>
    <row r="2" spans="1:34" ht="387" hidden="1" customHeight="1" x14ac:dyDescent="0.45">
      <c r="AA2" s="133"/>
      <c r="AB2" s="133"/>
      <c r="AC2" s="133"/>
      <c r="AD2" s="133"/>
      <c r="AE2" s="133"/>
      <c r="AF2" s="133"/>
      <c r="AG2" s="133"/>
      <c r="AH2" s="133"/>
    </row>
    <row r="3" spans="1:34" ht="51" hidden="1" customHeight="1" x14ac:dyDescent="0.45">
      <c r="AA3" s="133"/>
      <c r="AB3" s="133"/>
      <c r="AC3" s="133"/>
      <c r="AD3" s="133"/>
      <c r="AE3" s="133"/>
      <c r="AF3" s="133"/>
      <c r="AG3" s="133"/>
      <c r="AH3" s="133"/>
    </row>
    <row r="4" spans="1:34" ht="3" hidden="1" customHeight="1" x14ac:dyDescent="0.45">
      <c r="AA4" s="133"/>
      <c r="AB4" s="133"/>
      <c r="AC4" s="133"/>
      <c r="AD4" s="133"/>
      <c r="AE4" s="133"/>
      <c r="AF4" s="133"/>
      <c r="AG4" s="133"/>
      <c r="AH4" s="133"/>
    </row>
    <row r="5" spans="1:34" ht="18.75" hidden="1" customHeight="1" x14ac:dyDescent="0.45">
      <c r="AA5" s="17"/>
      <c r="AB5" s="17"/>
      <c r="AC5" s="17"/>
      <c r="AD5" s="17"/>
      <c r="AE5" s="18"/>
      <c r="AF5" s="18"/>
      <c r="AG5" s="18"/>
      <c r="AH5" s="19"/>
    </row>
    <row r="6" spans="1:34" ht="65.25" customHeight="1" x14ac:dyDescent="1.3">
      <c r="B6" s="20"/>
      <c r="C6" s="20"/>
      <c r="D6" s="21"/>
      <c r="E6" s="21"/>
      <c r="F6" s="21"/>
      <c r="G6" s="21"/>
      <c r="H6" s="21"/>
      <c r="I6" s="21"/>
      <c r="J6" s="21"/>
      <c r="K6" s="22"/>
      <c r="L6" s="21"/>
      <c r="M6" s="23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134" t="s">
        <v>75</v>
      </c>
      <c r="AB6" s="134"/>
      <c r="AC6" s="134"/>
      <c r="AD6" s="134"/>
      <c r="AE6" s="134"/>
      <c r="AF6" s="134"/>
      <c r="AG6" s="134"/>
      <c r="AH6" s="19"/>
    </row>
    <row r="7" spans="1:34" ht="56.25" customHeight="1" x14ac:dyDescent="1.3">
      <c r="B7" s="20"/>
      <c r="C7" s="20"/>
      <c r="D7" s="21"/>
      <c r="E7" s="21"/>
      <c r="F7" s="21"/>
      <c r="G7" s="21"/>
      <c r="H7" s="21"/>
      <c r="I7" s="21"/>
      <c r="J7" s="21"/>
      <c r="K7" s="22"/>
      <c r="L7" s="21"/>
      <c r="M7" s="23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134" t="s">
        <v>76</v>
      </c>
      <c r="AB7" s="134"/>
      <c r="AC7" s="134"/>
      <c r="AD7" s="134"/>
      <c r="AE7" s="134"/>
      <c r="AF7" s="134"/>
      <c r="AG7" s="134"/>
      <c r="AH7" s="19"/>
    </row>
    <row r="8" spans="1:34" ht="57.75" customHeight="1" x14ac:dyDescent="1.3">
      <c r="B8" s="20"/>
      <c r="C8" s="20"/>
      <c r="D8" s="21"/>
      <c r="E8" s="21"/>
      <c r="F8" s="21"/>
      <c r="G8" s="21"/>
      <c r="H8" s="21"/>
      <c r="I8" s="21"/>
      <c r="J8" s="21"/>
      <c r="K8" s="22"/>
      <c r="L8" s="21"/>
      <c r="M8" s="23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134" t="s">
        <v>2</v>
      </c>
      <c r="AB8" s="134"/>
      <c r="AC8" s="134"/>
      <c r="AD8" s="134"/>
      <c r="AE8" s="134"/>
      <c r="AF8" s="134"/>
      <c r="AG8" s="134"/>
      <c r="AH8" s="19"/>
    </row>
    <row r="9" spans="1:34" ht="71.25" customHeight="1" x14ac:dyDescent="1.3">
      <c r="B9" s="20"/>
      <c r="C9" s="20"/>
      <c r="D9" s="21"/>
      <c r="E9" s="21"/>
      <c r="F9" s="21"/>
      <c r="G9" s="21"/>
      <c r="H9" s="21"/>
      <c r="I9" s="21"/>
      <c r="J9" s="21"/>
      <c r="K9" s="22"/>
      <c r="L9" s="21"/>
      <c r="M9" s="23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134" t="s">
        <v>77</v>
      </c>
      <c r="AB9" s="134"/>
      <c r="AC9" s="134"/>
      <c r="AD9" s="134"/>
      <c r="AE9" s="134"/>
      <c r="AF9" s="134"/>
      <c r="AG9" s="134"/>
      <c r="AH9" s="19"/>
    </row>
    <row r="10" spans="1:34" ht="56.25" customHeight="1" x14ac:dyDescent="1.05">
      <c r="B10" s="20"/>
      <c r="C10" s="20"/>
      <c r="D10" s="21"/>
      <c r="E10" s="21"/>
      <c r="F10" s="21"/>
      <c r="G10" s="21"/>
      <c r="H10" s="21"/>
      <c r="I10" s="21"/>
      <c r="J10" s="21"/>
      <c r="K10" s="22"/>
      <c r="L10" s="21"/>
      <c r="M10" s="23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5"/>
      <c r="AB10" s="25"/>
      <c r="AC10" s="25"/>
      <c r="AD10" s="25"/>
      <c r="AE10" s="26"/>
      <c r="AF10" s="26"/>
      <c r="AG10" s="26"/>
      <c r="AH10" s="19"/>
    </row>
    <row r="11" spans="1:34" s="27" customFormat="1" ht="133.5" customHeight="1" x14ac:dyDescent="0.45">
      <c r="A11" s="135" t="s">
        <v>78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</row>
    <row r="12" spans="1:34" s="27" customFormat="1" ht="33.75" customHeight="1" x14ac:dyDescent="0.45">
      <c r="A12" s="28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</row>
    <row r="13" spans="1:34" ht="66.75" customHeight="1" x14ac:dyDescent="0.45">
      <c r="A13" s="136" t="s">
        <v>9</v>
      </c>
      <c r="B13" s="138" t="s">
        <v>79</v>
      </c>
      <c r="C13" s="138" t="s">
        <v>80</v>
      </c>
      <c r="D13" s="138" t="s">
        <v>81</v>
      </c>
      <c r="E13" s="138" t="s">
        <v>82</v>
      </c>
      <c r="F13" s="138" t="s">
        <v>83</v>
      </c>
      <c r="G13" s="136" t="s">
        <v>84</v>
      </c>
      <c r="H13" s="141" t="s">
        <v>85</v>
      </c>
      <c r="I13" s="143"/>
      <c r="J13" s="138" t="s">
        <v>86</v>
      </c>
      <c r="K13" s="138" t="s">
        <v>87</v>
      </c>
      <c r="L13" s="138" t="s">
        <v>88</v>
      </c>
      <c r="M13" s="138" t="s">
        <v>89</v>
      </c>
      <c r="N13" s="147" t="s">
        <v>90</v>
      </c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1" t="s">
        <v>91</v>
      </c>
      <c r="AB13" s="142"/>
      <c r="AC13" s="142"/>
      <c r="AD13" s="142"/>
      <c r="AE13" s="143"/>
      <c r="AF13" s="136" t="s">
        <v>92</v>
      </c>
      <c r="AG13" s="136" t="s">
        <v>93</v>
      </c>
    </row>
    <row r="14" spans="1:34" ht="231" customHeight="1" x14ac:dyDescent="0.45">
      <c r="A14" s="137"/>
      <c r="B14" s="139"/>
      <c r="C14" s="139"/>
      <c r="D14" s="139"/>
      <c r="E14" s="139"/>
      <c r="F14" s="139"/>
      <c r="G14" s="137"/>
      <c r="H14" s="30" t="s">
        <v>94</v>
      </c>
      <c r="I14" s="30" t="s">
        <v>95</v>
      </c>
      <c r="J14" s="139"/>
      <c r="K14" s="139"/>
      <c r="L14" s="139"/>
      <c r="M14" s="139"/>
      <c r="N14" s="31" t="s">
        <v>96</v>
      </c>
      <c r="O14" s="31" t="s">
        <v>97</v>
      </c>
      <c r="P14" s="31" t="s">
        <v>98</v>
      </c>
      <c r="Q14" s="31" t="s">
        <v>99</v>
      </c>
      <c r="R14" s="31" t="s">
        <v>100</v>
      </c>
      <c r="S14" s="31" t="s">
        <v>101</v>
      </c>
      <c r="T14" s="31" t="s">
        <v>102</v>
      </c>
      <c r="U14" s="31" t="s">
        <v>103</v>
      </c>
      <c r="V14" s="31" t="s">
        <v>104</v>
      </c>
      <c r="W14" s="31" t="s">
        <v>105</v>
      </c>
      <c r="X14" s="31" t="s">
        <v>106</v>
      </c>
      <c r="Y14" s="31" t="s">
        <v>107</v>
      </c>
      <c r="Z14" s="31" t="s">
        <v>108</v>
      </c>
      <c r="AA14" s="31" t="s">
        <v>109</v>
      </c>
      <c r="AB14" s="31" t="s">
        <v>110</v>
      </c>
      <c r="AC14" s="31" t="s">
        <v>111</v>
      </c>
      <c r="AD14" s="31" t="s">
        <v>112</v>
      </c>
      <c r="AE14" s="32" t="s">
        <v>113</v>
      </c>
      <c r="AF14" s="137"/>
      <c r="AG14" s="137"/>
    </row>
    <row r="15" spans="1:34" s="34" customFormat="1" ht="64.5" customHeight="1" x14ac:dyDescent="0.45">
      <c r="A15" s="33">
        <v>1</v>
      </c>
      <c r="B15" s="33">
        <v>2</v>
      </c>
      <c r="C15" s="33">
        <v>3</v>
      </c>
      <c r="D15" s="33">
        <v>4</v>
      </c>
      <c r="E15" s="33">
        <v>5</v>
      </c>
      <c r="F15" s="33">
        <v>6</v>
      </c>
      <c r="G15" s="33">
        <v>7</v>
      </c>
      <c r="H15" s="33">
        <v>8</v>
      </c>
      <c r="I15" s="33">
        <v>9</v>
      </c>
      <c r="J15" s="33">
        <v>10</v>
      </c>
      <c r="K15" s="33">
        <v>11</v>
      </c>
      <c r="L15" s="33">
        <v>12</v>
      </c>
      <c r="M15" s="33">
        <v>13</v>
      </c>
      <c r="N15" s="33">
        <v>14</v>
      </c>
      <c r="O15" s="33">
        <v>15</v>
      </c>
      <c r="P15" s="33">
        <v>16</v>
      </c>
      <c r="Q15" s="33">
        <v>17</v>
      </c>
      <c r="R15" s="33">
        <v>18</v>
      </c>
      <c r="S15" s="33">
        <v>19</v>
      </c>
      <c r="T15" s="33">
        <v>20</v>
      </c>
      <c r="U15" s="33">
        <v>21</v>
      </c>
      <c r="V15" s="33">
        <v>22</v>
      </c>
      <c r="W15" s="33">
        <v>23</v>
      </c>
      <c r="X15" s="33">
        <v>24</v>
      </c>
      <c r="Y15" s="33">
        <v>25</v>
      </c>
      <c r="Z15" s="33">
        <v>26</v>
      </c>
      <c r="AA15" s="33">
        <v>27</v>
      </c>
      <c r="AB15" s="33">
        <v>28</v>
      </c>
      <c r="AC15" s="33">
        <v>29</v>
      </c>
      <c r="AD15" s="33">
        <v>30</v>
      </c>
      <c r="AE15" s="33">
        <v>31</v>
      </c>
      <c r="AF15" s="33">
        <v>32</v>
      </c>
      <c r="AG15" s="33">
        <v>33</v>
      </c>
    </row>
    <row r="16" spans="1:34" ht="84.9" customHeight="1" x14ac:dyDescent="0.45">
      <c r="A16" s="144" t="s">
        <v>114</v>
      </c>
      <c r="B16" s="145"/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6"/>
    </row>
    <row r="17" spans="1:33" ht="84.9" customHeight="1" x14ac:dyDescent="0.45">
      <c r="A17" s="32">
        <v>254</v>
      </c>
      <c r="B17" s="35" t="s">
        <v>115</v>
      </c>
      <c r="C17" s="36" t="s">
        <v>116</v>
      </c>
      <c r="D17" s="32">
        <v>1978</v>
      </c>
      <c r="E17" s="32">
        <v>9</v>
      </c>
      <c r="F17" s="32">
        <v>2</v>
      </c>
      <c r="G17" s="32">
        <v>4527</v>
      </c>
      <c r="H17" s="32">
        <v>3885.7</v>
      </c>
      <c r="I17" s="32">
        <v>3767.5</v>
      </c>
      <c r="J17" s="32" t="s">
        <v>117</v>
      </c>
      <c r="K17" s="32" t="s">
        <v>118</v>
      </c>
      <c r="L17" s="32" t="s">
        <v>119</v>
      </c>
      <c r="M17" s="32"/>
      <c r="N17" s="32"/>
      <c r="O17" s="32"/>
      <c r="P17" s="32"/>
      <c r="Q17" s="32"/>
      <c r="R17" s="32"/>
      <c r="S17" s="32"/>
      <c r="T17" s="32"/>
      <c r="U17" s="37">
        <v>3702831.57</v>
      </c>
      <c r="V17" s="32"/>
      <c r="W17" s="32"/>
      <c r="X17" s="32"/>
      <c r="Y17" s="32"/>
      <c r="Z17" s="37">
        <v>151890.07999999999</v>
      </c>
      <c r="AA17" s="37">
        <f>SUM(U17+Z17)</f>
        <v>3854721.65</v>
      </c>
      <c r="AB17" s="32"/>
      <c r="AC17" s="32"/>
      <c r="AD17" s="37">
        <f>AA17</f>
        <v>3854721.65</v>
      </c>
      <c r="AE17" s="32"/>
      <c r="AF17" s="36">
        <v>2022</v>
      </c>
      <c r="AG17" s="36">
        <v>2022</v>
      </c>
    </row>
    <row r="18" spans="1:33" ht="84.9" customHeight="1" x14ac:dyDescent="0.45">
      <c r="A18" s="32">
        <v>255</v>
      </c>
      <c r="B18" s="35" t="s">
        <v>115</v>
      </c>
      <c r="C18" s="36" t="s">
        <v>120</v>
      </c>
      <c r="D18" s="32">
        <v>1977</v>
      </c>
      <c r="E18" s="32">
        <v>9</v>
      </c>
      <c r="F18" s="32">
        <v>4</v>
      </c>
      <c r="G18" s="32">
        <v>7622</v>
      </c>
      <c r="H18" s="32">
        <v>7607.1</v>
      </c>
      <c r="I18" s="32">
        <v>7532.23</v>
      </c>
      <c r="J18" s="32" t="s">
        <v>117</v>
      </c>
      <c r="K18" s="32" t="s">
        <v>118</v>
      </c>
      <c r="L18" s="32" t="s">
        <v>119</v>
      </c>
      <c r="M18" s="32"/>
      <c r="N18" s="32"/>
      <c r="O18" s="32"/>
      <c r="P18" s="32"/>
      <c r="Q18" s="32"/>
      <c r="R18" s="32"/>
      <c r="S18" s="32"/>
      <c r="T18" s="32"/>
      <c r="U18" s="37">
        <v>7405663.1399999997</v>
      </c>
      <c r="V18" s="32"/>
      <c r="W18" s="32"/>
      <c r="X18" s="32"/>
      <c r="Y18" s="32"/>
      <c r="Z18" s="37">
        <v>303780.15999999997</v>
      </c>
      <c r="AA18" s="37">
        <f>SUM(U18+Z18)</f>
        <v>7709443.2999999998</v>
      </c>
      <c r="AB18" s="32"/>
      <c r="AC18" s="32"/>
      <c r="AD18" s="37">
        <f>AA18</f>
        <v>7709443.2999999998</v>
      </c>
      <c r="AE18" s="32"/>
      <c r="AF18" s="36">
        <v>2022</v>
      </c>
      <c r="AG18" s="36">
        <v>2022</v>
      </c>
    </row>
    <row r="19" spans="1:33" ht="84.9" customHeight="1" x14ac:dyDescent="0.45">
      <c r="A19" s="32">
        <v>256</v>
      </c>
      <c r="B19" s="35" t="s">
        <v>115</v>
      </c>
      <c r="C19" s="36" t="s">
        <v>121</v>
      </c>
      <c r="D19" s="32">
        <v>1977</v>
      </c>
      <c r="E19" s="32">
        <v>9</v>
      </c>
      <c r="F19" s="32">
        <v>1</v>
      </c>
      <c r="G19" s="32">
        <v>2691</v>
      </c>
      <c r="H19" s="32">
        <v>2378</v>
      </c>
      <c r="I19" s="32">
        <v>2378.1999999999998</v>
      </c>
      <c r="J19" s="32" t="s">
        <v>117</v>
      </c>
      <c r="K19" s="32" t="s">
        <v>118</v>
      </c>
      <c r="L19" s="32" t="s">
        <v>119</v>
      </c>
      <c r="M19" s="32"/>
      <c r="N19" s="32"/>
      <c r="O19" s="32"/>
      <c r="P19" s="32"/>
      <c r="Q19" s="32"/>
      <c r="R19" s="32"/>
      <c r="S19" s="32"/>
      <c r="T19" s="32"/>
      <c r="U19" s="37">
        <v>1851415.78</v>
      </c>
      <c r="V19" s="32"/>
      <c r="W19" s="32"/>
      <c r="X19" s="32"/>
      <c r="Y19" s="32"/>
      <c r="Z19" s="37">
        <v>75945.039999999994</v>
      </c>
      <c r="AA19" s="37">
        <f>SUM(U19+Z19)</f>
        <v>1927360.82</v>
      </c>
      <c r="AB19" s="32"/>
      <c r="AC19" s="32"/>
      <c r="AD19" s="37">
        <f>AA19</f>
        <v>1927360.82</v>
      </c>
      <c r="AE19" s="32"/>
      <c r="AF19" s="36">
        <v>2022</v>
      </c>
      <c r="AG19" s="36">
        <v>2022</v>
      </c>
    </row>
    <row r="20" spans="1:33" ht="84.9" customHeight="1" x14ac:dyDescent="0.45">
      <c r="A20" s="32">
        <v>257</v>
      </c>
      <c r="B20" s="38" t="s">
        <v>115</v>
      </c>
      <c r="C20" s="36" t="s">
        <v>122</v>
      </c>
      <c r="D20" s="32">
        <v>1977</v>
      </c>
      <c r="E20" s="32">
        <v>9</v>
      </c>
      <c r="F20" s="32">
        <v>4</v>
      </c>
      <c r="G20" s="32">
        <v>7694</v>
      </c>
      <c r="H20" s="32">
        <v>7688.7</v>
      </c>
      <c r="I20" s="32">
        <v>7626.8</v>
      </c>
      <c r="J20" s="32" t="s">
        <v>117</v>
      </c>
      <c r="K20" s="32" t="s">
        <v>118</v>
      </c>
      <c r="L20" s="32" t="s">
        <v>119</v>
      </c>
      <c r="M20" s="32"/>
      <c r="N20" s="32"/>
      <c r="O20" s="39">
        <v>4754302.4800000004</v>
      </c>
      <c r="P20" s="32"/>
      <c r="Q20" s="32"/>
      <c r="R20" s="32"/>
      <c r="S20" s="32"/>
      <c r="T20" s="32"/>
      <c r="U20" s="37">
        <v>7405663.1399999997</v>
      </c>
      <c r="V20" s="32"/>
      <c r="W20" s="32"/>
      <c r="X20" s="32"/>
      <c r="Y20" s="32"/>
      <c r="Z20" s="39">
        <v>551780.16</v>
      </c>
      <c r="AA20" s="39">
        <f>SUM(O20+U20+Z20)</f>
        <v>12711745.780000001</v>
      </c>
      <c r="AB20" s="39">
        <v>5002302.4800000004</v>
      </c>
      <c r="AC20" s="32"/>
      <c r="AD20" s="37">
        <v>7709443.2999999998</v>
      </c>
      <c r="AE20" s="32"/>
      <c r="AF20" s="36">
        <v>2022</v>
      </c>
      <c r="AG20" s="36">
        <v>2022</v>
      </c>
    </row>
    <row r="21" spans="1:33" ht="84.9" customHeight="1" x14ac:dyDescent="0.45">
      <c r="A21" s="32">
        <v>258</v>
      </c>
      <c r="B21" s="35" t="s">
        <v>115</v>
      </c>
      <c r="C21" s="32" t="s">
        <v>123</v>
      </c>
      <c r="D21" s="32">
        <v>1961</v>
      </c>
      <c r="E21" s="32">
        <v>4</v>
      </c>
      <c r="F21" s="32">
        <v>2</v>
      </c>
      <c r="G21" s="32">
        <v>1472.4</v>
      </c>
      <c r="H21" s="32">
        <f>1238.3+126</f>
        <v>1364.3</v>
      </c>
      <c r="I21" s="32">
        <v>785.6</v>
      </c>
      <c r="J21" s="32" t="s">
        <v>117</v>
      </c>
      <c r="K21" s="32" t="s">
        <v>118</v>
      </c>
      <c r="L21" s="32" t="s">
        <v>119</v>
      </c>
      <c r="M21" s="32"/>
      <c r="N21" s="40"/>
      <c r="O21" s="40"/>
      <c r="P21" s="40"/>
      <c r="Q21" s="40"/>
      <c r="R21" s="40"/>
      <c r="S21" s="40"/>
      <c r="T21" s="32"/>
      <c r="U21" s="32"/>
      <c r="V21" s="31">
        <f>ROUND(H21*5975.33*1.015,2)</f>
        <v>8274424.8600000003</v>
      </c>
      <c r="W21" s="32"/>
      <c r="X21" s="32"/>
      <c r="Y21" s="32"/>
      <c r="Z21" s="31">
        <v>466942.1</v>
      </c>
      <c r="AA21" s="31">
        <f>SUM(V21+Z21)</f>
        <v>8741366.9600000009</v>
      </c>
      <c r="AB21" s="32"/>
      <c r="AC21" s="32"/>
      <c r="AD21" s="31">
        <f>SUM(V21+Z21)</f>
        <v>8741366.9600000009</v>
      </c>
      <c r="AE21" s="32"/>
      <c r="AF21" s="32">
        <v>2022</v>
      </c>
      <c r="AG21" s="32">
        <v>2022</v>
      </c>
    </row>
    <row r="22" spans="1:33" ht="84.9" customHeight="1" x14ac:dyDescent="0.45">
      <c r="A22" s="32">
        <v>259</v>
      </c>
      <c r="B22" s="35" t="s">
        <v>115</v>
      </c>
      <c r="C22" s="32" t="s">
        <v>124</v>
      </c>
      <c r="D22" s="32">
        <v>1980</v>
      </c>
      <c r="E22" s="32">
        <v>2</v>
      </c>
      <c r="F22" s="32">
        <v>2</v>
      </c>
      <c r="G22" s="32">
        <v>786.3</v>
      </c>
      <c r="H22" s="32">
        <v>745</v>
      </c>
      <c r="I22" s="32" t="s">
        <v>117</v>
      </c>
      <c r="J22" s="32" t="s">
        <v>117</v>
      </c>
      <c r="K22" s="32" t="s">
        <v>125</v>
      </c>
      <c r="L22" s="32" t="s">
        <v>119</v>
      </c>
      <c r="M22" s="32"/>
      <c r="N22" s="31">
        <f>ROUND(H22*616.25*1.015,2)</f>
        <v>465992.84</v>
      </c>
      <c r="O22" s="31">
        <f>ROUND(H22*2933.55*1.015,2)</f>
        <v>2218277.17</v>
      </c>
      <c r="P22" s="31">
        <f>ROUND(H22*598.59*1.015,2)</f>
        <v>452638.79</v>
      </c>
      <c r="Q22" s="31">
        <f>ROUND(H22*659.34*1.015,2)</f>
        <v>498576.42</v>
      </c>
      <c r="R22" s="31"/>
      <c r="S22" s="31">
        <f>ROUND(H22*1015.78*1.015,2)</f>
        <v>768107.44</v>
      </c>
      <c r="T22" s="31"/>
      <c r="U22" s="31"/>
      <c r="V22" s="31">
        <f>ROUND(8645.31*H22*1.015,2)</f>
        <v>6537367.29</v>
      </c>
      <c r="W22" s="31"/>
      <c r="X22" s="31">
        <f>ROUND(6480.9*H22*1.015,2)</f>
        <v>4900694.5599999996</v>
      </c>
      <c r="Y22" s="31"/>
      <c r="Z22" s="31">
        <v>399817.36</v>
      </c>
      <c r="AA22" s="31">
        <f>SUM(N22+O22+P22+Q22+S22+V22+X22+Z22)</f>
        <v>16241471.869999997</v>
      </c>
      <c r="AB22" s="31"/>
      <c r="AC22" s="31"/>
      <c r="AD22" s="31">
        <f>SUM(N22:Z22)</f>
        <v>16241471.869999997</v>
      </c>
      <c r="AE22" s="41"/>
      <c r="AF22" s="32">
        <v>2020</v>
      </c>
      <c r="AG22" s="32">
        <v>2022</v>
      </c>
    </row>
    <row r="23" spans="1:33" ht="84.9" customHeight="1" x14ac:dyDescent="0.45">
      <c r="A23" s="32">
        <v>260</v>
      </c>
      <c r="B23" s="35" t="s">
        <v>115</v>
      </c>
      <c r="C23" s="32" t="s">
        <v>126</v>
      </c>
      <c r="D23" s="32">
        <v>1960</v>
      </c>
      <c r="E23" s="32">
        <v>5</v>
      </c>
      <c r="F23" s="32">
        <v>2</v>
      </c>
      <c r="G23" s="32">
        <v>1605.3</v>
      </c>
      <c r="H23" s="32">
        <v>1605.3</v>
      </c>
      <c r="I23" s="32">
        <v>1038.9000000000001</v>
      </c>
      <c r="J23" s="32" t="s">
        <v>117</v>
      </c>
      <c r="K23" s="42" t="s">
        <v>118</v>
      </c>
      <c r="L23" s="32" t="s">
        <v>119</v>
      </c>
      <c r="M23" s="32"/>
      <c r="N23" s="31"/>
      <c r="O23" s="31" t="s">
        <v>127</v>
      </c>
      <c r="P23" s="31"/>
      <c r="Q23" s="31"/>
      <c r="R23" s="31"/>
      <c r="S23" s="31"/>
      <c r="T23" s="31"/>
      <c r="U23" s="31"/>
      <c r="V23" s="31"/>
      <c r="W23" s="31"/>
      <c r="X23" s="31"/>
      <c r="Y23" s="31">
        <v>1323903.43</v>
      </c>
      <c r="Z23" s="31"/>
      <c r="AA23" s="31">
        <f>Y23+Z23</f>
        <v>1323903.43</v>
      </c>
      <c r="AB23" s="31"/>
      <c r="AC23" s="31"/>
      <c r="AD23" s="31">
        <v>1323903.43</v>
      </c>
      <c r="AE23" s="41"/>
      <c r="AF23" s="32">
        <v>2020</v>
      </c>
      <c r="AG23" s="32">
        <v>2024</v>
      </c>
    </row>
    <row r="24" spans="1:33" ht="84.9" customHeight="1" x14ac:dyDescent="0.45">
      <c r="A24" s="32">
        <v>261</v>
      </c>
      <c r="B24" s="35" t="s">
        <v>115</v>
      </c>
      <c r="C24" s="43" t="s">
        <v>128</v>
      </c>
      <c r="D24" s="32" t="s">
        <v>129</v>
      </c>
      <c r="E24" s="32">
        <v>5</v>
      </c>
      <c r="F24" s="32">
        <v>8</v>
      </c>
      <c r="G24" s="32">
        <v>5793.5</v>
      </c>
      <c r="H24" s="32">
        <v>5775.3</v>
      </c>
      <c r="I24" s="32">
        <v>5775.3</v>
      </c>
      <c r="J24" s="32">
        <v>293</v>
      </c>
      <c r="K24" s="42" t="s">
        <v>118</v>
      </c>
      <c r="L24" s="32" t="s">
        <v>119</v>
      </c>
      <c r="M24" s="32"/>
      <c r="N24" s="31"/>
      <c r="O24" s="39">
        <v>2377151.2400000002</v>
      </c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9">
        <v>124000</v>
      </c>
      <c r="AA24" s="39">
        <f>SUM(O24+Z24)</f>
        <v>2501151.2400000002</v>
      </c>
      <c r="AB24" s="39">
        <f t="shared" ref="AB24:AB44" si="0">AA24</f>
        <v>2501151.2400000002</v>
      </c>
      <c r="AC24" s="31"/>
      <c r="AD24" s="31"/>
      <c r="AE24" s="41"/>
      <c r="AF24" s="43">
        <v>2022</v>
      </c>
      <c r="AG24" s="43">
        <v>2022</v>
      </c>
    </row>
    <row r="25" spans="1:33" ht="84.9" customHeight="1" x14ac:dyDescent="0.45">
      <c r="A25" s="32">
        <v>262</v>
      </c>
      <c r="B25" s="35" t="s">
        <v>115</v>
      </c>
      <c r="C25" s="43" t="s">
        <v>130</v>
      </c>
      <c r="D25" s="32" t="s">
        <v>129</v>
      </c>
      <c r="E25" s="32">
        <v>5</v>
      </c>
      <c r="F25" s="32">
        <v>6</v>
      </c>
      <c r="G25" s="32">
        <v>4799.8999999999996</v>
      </c>
      <c r="H25" s="32">
        <v>4351.8999999999996</v>
      </c>
      <c r="I25" s="32">
        <v>4351.8999999999996</v>
      </c>
      <c r="J25" s="32">
        <v>209</v>
      </c>
      <c r="K25" s="42" t="s">
        <v>118</v>
      </c>
      <c r="L25" s="32" t="s">
        <v>119</v>
      </c>
      <c r="M25" s="32"/>
      <c r="N25" s="31"/>
      <c r="O25" s="39">
        <v>2377151.2400000002</v>
      </c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9">
        <v>124000</v>
      </c>
      <c r="AA25" s="39">
        <f>SUM(O25+Z25)</f>
        <v>2501151.2400000002</v>
      </c>
      <c r="AB25" s="39">
        <f t="shared" si="0"/>
        <v>2501151.2400000002</v>
      </c>
      <c r="AC25" s="31"/>
      <c r="AD25" s="31"/>
      <c r="AE25" s="41"/>
      <c r="AF25" s="43">
        <v>2022</v>
      </c>
      <c r="AG25" s="43">
        <v>2022</v>
      </c>
    </row>
    <row r="26" spans="1:33" ht="84.9" customHeight="1" x14ac:dyDescent="0.45">
      <c r="A26" s="32">
        <v>263</v>
      </c>
      <c r="B26" s="35" t="s">
        <v>115</v>
      </c>
      <c r="C26" s="43" t="s">
        <v>131</v>
      </c>
      <c r="D26" s="32">
        <v>1971</v>
      </c>
      <c r="E26" s="32">
        <v>9</v>
      </c>
      <c r="F26" s="32">
        <v>2</v>
      </c>
      <c r="G26" s="32" t="s">
        <v>132</v>
      </c>
      <c r="H26" s="32">
        <v>3827.7</v>
      </c>
      <c r="I26" s="32">
        <v>3827.7</v>
      </c>
      <c r="J26" s="32">
        <v>160</v>
      </c>
      <c r="K26" s="42" t="s">
        <v>118</v>
      </c>
      <c r="L26" s="32" t="s">
        <v>119</v>
      </c>
      <c r="M26" s="32"/>
      <c r="N26" s="31"/>
      <c r="O26" s="39">
        <v>2377151.2400000002</v>
      </c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9">
        <v>124000</v>
      </c>
      <c r="AA26" s="39">
        <f>SUM(O26+Z26)</f>
        <v>2501151.2400000002</v>
      </c>
      <c r="AB26" s="39">
        <f t="shared" si="0"/>
        <v>2501151.2400000002</v>
      </c>
      <c r="AC26" s="31"/>
      <c r="AD26" s="31"/>
      <c r="AE26" s="41"/>
      <c r="AF26" s="43">
        <v>2022</v>
      </c>
      <c r="AG26" s="43">
        <v>2022</v>
      </c>
    </row>
    <row r="27" spans="1:33" ht="84.9" customHeight="1" x14ac:dyDescent="0.45">
      <c r="A27" s="32">
        <v>264</v>
      </c>
      <c r="B27" s="35" t="s">
        <v>115</v>
      </c>
      <c r="C27" s="43" t="s">
        <v>133</v>
      </c>
      <c r="D27" s="32">
        <v>1971</v>
      </c>
      <c r="E27" s="32">
        <v>9</v>
      </c>
      <c r="F27" s="32">
        <v>2</v>
      </c>
      <c r="G27" s="32">
        <v>3912.3</v>
      </c>
      <c r="H27" s="32">
        <v>3847.8</v>
      </c>
      <c r="I27" s="32">
        <v>3847.8</v>
      </c>
      <c r="J27" s="32">
        <v>174</v>
      </c>
      <c r="K27" s="42" t="s">
        <v>118</v>
      </c>
      <c r="L27" s="32" t="s">
        <v>119</v>
      </c>
      <c r="M27" s="32"/>
      <c r="N27" s="31"/>
      <c r="O27" s="39">
        <v>2377151.2400000002</v>
      </c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9">
        <v>124000</v>
      </c>
      <c r="AA27" s="39">
        <f t="shared" ref="AA27:AA44" si="1">SUM(O27+Z27)</f>
        <v>2501151.2400000002</v>
      </c>
      <c r="AB27" s="39">
        <f t="shared" si="0"/>
        <v>2501151.2400000002</v>
      </c>
      <c r="AC27" s="31"/>
      <c r="AD27" s="31"/>
      <c r="AE27" s="41"/>
      <c r="AF27" s="43">
        <v>2022</v>
      </c>
      <c r="AG27" s="43">
        <v>2022</v>
      </c>
    </row>
    <row r="28" spans="1:33" ht="84.9" customHeight="1" x14ac:dyDescent="0.45">
      <c r="A28" s="32">
        <v>265</v>
      </c>
      <c r="B28" s="35" t="s">
        <v>115</v>
      </c>
      <c r="C28" s="43" t="s">
        <v>134</v>
      </c>
      <c r="D28" s="32">
        <v>1960</v>
      </c>
      <c r="E28" s="32">
        <v>5</v>
      </c>
      <c r="F28" s="32">
        <v>4</v>
      </c>
      <c r="G28" s="32">
        <v>3186.3</v>
      </c>
      <c r="H28" s="32">
        <v>3034.5</v>
      </c>
      <c r="I28" s="32">
        <v>3034.5</v>
      </c>
      <c r="J28" s="32">
        <v>147</v>
      </c>
      <c r="K28" s="42" t="s">
        <v>118</v>
      </c>
      <c r="L28" s="32" t="s">
        <v>119</v>
      </c>
      <c r="M28" s="32"/>
      <c r="N28" s="31"/>
      <c r="O28" s="39">
        <v>2377151.2400000002</v>
      </c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9">
        <v>124000</v>
      </c>
      <c r="AA28" s="39">
        <f t="shared" si="1"/>
        <v>2501151.2400000002</v>
      </c>
      <c r="AB28" s="39">
        <f t="shared" si="0"/>
        <v>2501151.2400000002</v>
      </c>
      <c r="AC28" s="31"/>
      <c r="AD28" s="31"/>
      <c r="AE28" s="41"/>
      <c r="AF28" s="43">
        <v>2022</v>
      </c>
      <c r="AG28" s="43">
        <v>2022</v>
      </c>
    </row>
    <row r="29" spans="1:33" ht="84.9" customHeight="1" x14ac:dyDescent="0.45">
      <c r="A29" s="32">
        <v>266</v>
      </c>
      <c r="B29" s="35" t="s">
        <v>115</v>
      </c>
      <c r="C29" s="43" t="s">
        <v>135</v>
      </c>
      <c r="D29" s="32">
        <v>1966</v>
      </c>
      <c r="E29" s="32">
        <v>5</v>
      </c>
      <c r="F29" s="32">
        <v>6</v>
      </c>
      <c r="G29" s="32">
        <v>4387.3</v>
      </c>
      <c r="H29" s="32">
        <v>4370</v>
      </c>
      <c r="I29" s="32">
        <v>4370</v>
      </c>
      <c r="J29" s="32">
        <v>230</v>
      </c>
      <c r="K29" s="42" t="s">
        <v>118</v>
      </c>
      <c r="L29" s="32" t="s">
        <v>119</v>
      </c>
      <c r="M29" s="32"/>
      <c r="N29" s="31"/>
      <c r="O29" s="39">
        <v>2377151.2400000002</v>
      </c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9">
        <v>124000</v>
      </c>
      <c r="AA29" s="39">
        <f t="shared" si="1"/>
        <v>2501151.2400000002</v>
      </c>
      <c r="AB29" s="39">
        <f t="shared" si="0"/>
        <v>2501151.2400000002</v>
      </c>
      <c r="AC29" s="31"/>
      <c r="AD29" s="31"/>
      <c r="AE29" s="41"/>
      <c r="AF29" s="43">
        <v>2022</v>
      </c>
      <c r="AG29" s="43">
        <v>2022</v>
      </c>
    </row>
    <row r="30" spans="1:33" ht="84.9" customHeight="1" x14ac:dyDescent="0.45">
      <c r="A30" s="32">
        <v>267</v>
      </c>
      <c r="B30" s="35" t="s">
        <v>115</v>
      </c>
      <c r="C30" s="43" t="s">
        <v>136</v>
      </c>
      <c r="D30" s="32">
        <v>1970</v>
      </c>
      <c r="E30" s="32">
        <v>5</v>
      </c>
      <c r="F30" s="32">
        <v>5</v>
      </c>
      <c r="G30" s="32">
        <v>3330.1</v>
      </c>
      <c r="H30" s="32">
        <v>3329.7999999999997</v>
      </c>
      <c r="I30" s="32">
        <v>3313.1</v>
      </c>
      <c r="J30" s="32">
        <v>164</v>
      </c>
      <c r="K30" s="42" t="s">
        <v>118</v>
      </c>
      <c r="L30" s="32" t="s">
        <v>119</v>
      </c>
      <c r="M30" s="32"/>
      <c r="N30" s="31"/>
      <c r="O30" s="39">
        <v>2377151.2400000002</v>
      </c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9">
        <v>124000</v>
      </c>
      <c r="AA30" s="39">
        <f t="shared" si="1"/>
        <v>2501151.2400000002</v>
      </c>
      <c r="AB30" s="39">
        <f t="shared" si="0"/>
        <v>2501151.2400000002</v>
      </c>
      <c r="AC30" s="31"/>
      <c r="AD30" s="31"/>
      <c r="AE30" s="41"/>
      <c r="AF30" s="43">
        <v>2022</v>
      </c>
      <c r="AG30" s="43">
        <v>2022</v>
      </c>
    </row>
    <row r="31" spans="1:33" ht="84.9" customHeight="1" x14ac:dyDescent="0.45">
      <c r="A31" s="32">
        <v>268</v>
      </c>
      <c r="B31" s="35" t="s">
        <v>115</v>
      </c>
      <c r="C31" s="43" t="s">
        <v>137</v>
      </c>
      <c r="D31" s="32">
        <v>1970</v>
      </c>
      <c r="E31" s="32">
        <v>5</v>
      </c>
      <c r="F31" s="32">
        <v>6</v>
      </c>
      <c r="G31" s="32">
        <v>4510.5</v>
      </c>
      <c r="H31" s="32">
        <v>4498.3</v>
      </c>
      <c r="I31" s="32">
        <v>4498.3</v>
      </c>
      <c r="J31" s="32">
        <v>223</v>
      </c>
      <c r="K31" s="42" t="s">
        <v>118</v>
      </c>
      <c r="L31" s="32" t="s">
        <v>119</v>
      </c>
      <c r="M31" s="32"/>
      <c r="N31" s="31"/>
      <c r="O31" s="39">
        <v>2377151.2400000002</v>
      </c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9">
        <v>124000</v>
      </c>
      <c r="AA31" s="39">
        <f t="shared" si="1"/>
        <v>2501151.2400000002</v>
      </c>
      <c r="AB31" s="39">
        <f t="shared" si="0"/>
        <v>2501151.2400000002</v>
      </c>
      <c r="AC31" s="31"/>
      <c r="AD31" s="31"/>
      <c r="AE31" s="41"/>
      <c r="AF31" s="43">
        <v>2022</v>
      </c>
      <c r="AG31" s="43">
        <v>2022</v>
      </c>
    </row>
    <row r="32" spans="1:33" ht="84.9" customHeight="1" x14ac:dyDescent="0.45">
      <c r="A32" s="32">
        <v>269</v>
      </c>
      <c r="B32" s="35" t="s">
        <v>115</v>
      </c>
      <c r="C32" s="43" t="s">
        <v>138</v>
      </c>
      <c r="D32" s="32" t="s">
        <v>139</v>
      </c>
      <c r="E32" s="32">
        <v>5</v>
      </c>
      <c r="F32" s="32">
        <v>5</v>
      </c>
      <c r="G32" s="32">
        <v>3424.9</v>
      </c>
      <c r="H32" s="32">
        <v>3424.8</v>
      </c>
      <c r="I32" s="32">
        <v>3408.5</v>
      </c>
      <c r="J32" s="32" t="s">
        <v>140</v>
      </c>
      <c r="K32" s="42" t="s">
        <v>118</v>
      </c>
      <c r="L32" s="32" t="s">
        <v>119</v>
      </c>
      <c r="M32" s="32"/>
      <c r="N32" s="31"/>
      <c r="O32" s="39">
        <v>2377151.2400000002</v>
      </c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9">
        <v>124000</v>
      </c>
      <c r="AA32" s="39">
        <f t="shared" si="1"/>
        <v>2501151.2400000002</v>
      </c>
      <c r="AB32" s="39">
        <f t="shared" si="0"/>
        <v>2501151.2400000002</v>
      </c>
      <c r="AC32" s="31"/>
      <c r="AD32" s="31"/>
      <c r="AE32" s="41"/>
      <c r="AF32" s="43">
        <v>2022</v>
      </c>
      <c r="AG32" s="43">
        <v>2022</v>
      </c>
    </row>
    <row r="33" spans="1:33" ht="84.9" customHeight="1" x14ac:dyDescent="0.45">
      <c r="A33" s="32">
        <v>270</v>
      </c>
      <c r="B33" s="35" t="s">
        <v>115</v>
      </c>
      <c r="C33" s="43" t="s">
        <v>141</v>
      </c>
      <c r="D33" s="32">
        <v>1970</v>
      </c>
      <c r="E33" s="32">
        <v>5</v>
      </c>
      <c r="F33" s="32">
        <v>7</v>
      </c>
      <c r="G33" s="32">
        <v>5072</v>
      </c>
      <c r="H33" s="32">
        <v>5026.8</v>
      </c>
      <c r="I33" s="32">
        <v>5009.6000000000004</v>
      </c>
      <c r="J33" s="32">
        <v>252</v>
      </c>
      <c r="K33" s="42" t="s">
        <v>118</v>
      </c>
      <c r="L33" s="32" t="s">
        <v>119</v>
      </c>
      <c r="M33" s="32"/>
      <c r="N33" s="31"/>
      <c r="O33" s="39">
        <v>2377151.2400000002</v>
      </c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9">
        <v>124000</v>
      </c>
      <c r="AA33" s="39">
        <f t="shared" si="1"/>
        <v>2501151.2400000002</v>
      </c>
      <c r="AB33" s="39">
        <f t="shared" si="0"/>
        <v>2501151.2400000002</v>
      </c>
      <c r="AC33" s="31"/>
      <c r="AD33" s="31"/>
      <c r="AE33" s="41"/>
      <c r="AF33" s="43">
        <v>2022</v>
      </c>
      <c r="AG33" s="43">
        <v>2022</v>
      </c>
    </row>
    <row r="34" spans="1:33" ht="84.9" customHeight="1" x14ac:dyDescent="0.45">
      <c r="A34" s="32">
        <v>271</v>
      </c>
      <c r="B34" s="35" t="s">
        <v>115</v>
      </c>
      <c r="C34" s="43" t="s">
        <v>142</v>
      </c>
      <c r="D34" s="32">
        <v>1970</v>
      </c>
      <c r="E34" s="32">
        <v>5</v>
      </c>
      <c r="F34" s="32">
        <v>4</v>
      </c>
      <c r="G34" s="32">
        <v>3224.3</v>
      </c>
      <c r="H34" s="32">
        <v>3077.3</v>
      </c>
      <c r="I34" s="32">
        <v>2797</v>
      </c>
      <c r="J34" s="32">
        <v>132</v>
      </c>
      <c r="K34" s="42" t="s">
        <v>118</v>
      </c>
      <c r="L34" s="32" t="s">
        <v>119</v>
      </c>
      <c r="M34" s="32"/>
      <c r="N34" s="31"/>
      <c r="O34" s="39">
        <v>2377151.2400000002</v>
      </c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9">
        <v>124000</v>
      </c>
      <c r="AA34" s="39">
        <f t="shared" si="1"/>
        <v>2501151.2400000002</v>
      </c>
      <c r="AB34" s="39">
        <f t="shared" si="0"/>
        <v>2501151.2400000002</v>
      </c>
      <c r="AC34" s="31"/>
      <c r="AD34" s="31"/>
      <c r="AE34" s="41"/>
      <c r="AF34" s="43">
        <v>2022</v>
      </c>
      <c r="AG34" s="43">
        <v>2022</v>
      </c>
    </row>
    <row r="35" spans="1:33" ht="84.9" customHeight="1" x14ac:dyDescent="0.45">
      <c r="A35" s="32">
        <v>272</v>
      </c>
      <c r="B35" s="35" t="s">
        <v>115</v>
      </c>
      <c r="C35" s="43" t="s">
        <v>143</v>
      </c>
      <c r="D35" s="32">
        <v>1971</v>
      </c>
      <c r="E35" s="32">
        <v>5</v>
      </c>
      <c r="F35" s="32">
        <v>7</v>
      </c>
      <c r="G35" s="32">
        <v>5029.3</v>
      </c>
      <c r="H35" s="32">
        <v>5026.2</v>
      </c>
      <c r="I35" s="32">
        <v>5008.7</v>
      </c>
      <c r="J35" s="32">
        <v>263</v>
      </c>
      <c r="K35" s="42" t="s">
        <v>118</v>
      </c>
      <c r="L35" s="32" t="s">
        <v>119</v>
      </c>
      <c r="M35" s="32"/>
      <c r="N35" s="31"/>
      <c r="O35" s="39">
        <v>2377151.2400000002</v>
      </c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9">
        <v>124000</v>
      </c>
      <c r="AA35" s="39">
        <f t="shared" si="1"/>
        <v>2501151.2400000002</v>
      </c>
      <c r="AB35" s="39">
        <f t="shared" si="0"/>
        <v>2501151.2400000002</v>
      </c>
      <c r="AC35" s="31"/>
      <c r="AD35" s="31"/>
      <c r="AE35" s="41"/>
      <c r="AF35" s="43">
        <v>2022</v>
      </c>
      <c r="AG35" s="43">
        <v>2022</v>
      </c>
    </row>
    <row r="36" spans="1:33" ht="84.9" customHeight="1" x14ac:dyDescent="0.45">
      <c r="A36" s="32">
        <v>273</v>
      </c>
      <c r="B36" s="35" t="s">
        <v>115</v>
      </c>
      <c r="C36" s="43" t="s">
        <v>144</v>
      </c>
      <c r="D36" s="32">
        <v>1970</v>
      </c>
      <c r="E36" s="32">
        <v>5</v>
      </c>
      <c r="F36" s="32">
        <v>4</v>
      </c>
      <c r="G36" s="32">
        <v>2743.4</v>
      </c>
      <c r="H36" s="32">
        <v>2726.2</v>
      </c>
      <c r="I36" s="32">
        <v>2726.2</v>
      </c>
      <c r="J36" s="32">
        <v>140</v>
      </c>
      <c r="K36" s="42" t="s">
        <v>118</v>
      </c>
      <c r="L36" s="32" t="s">
        <v>119</v>
      </c>
      <c r="M36" s="32"/>
      <c r="N36" s="31"/>
      <c r="O36" s="39">
        <v>2377151.2400000002</v>
      </c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9">
        <v>124000</v>
      </c>
      <c r="AA36" s="39">
        <f t="shared" si="1"/>
        <v>2501151.2400000002</v>
      </c>
      <c r="AB36" s="39">
        <f t="shared" si="0"/>
        <v>2501151.2400000002</v>
      </c>
      <c r="AC36" s="31"/>
      <c r="AD36" s="31"/>
      <c r="AE36" s="41"/>
      <c r="AF36" s="43">
        <v>2022</v>
      </c>
      <c r="AG36" s="43">
        <v>2022</v>
      </c>
    </row>
    <row r="37" spans="1:33" ht="84.9" customHeight="1" x14ac:dyDescent="0.45">
      <c r="A37" s="32">
        <v>274</v>
      </c>
      <c r="B37" s="35" t="s">
        <v>115</v>
      </c>
      <c r="C37" s="43" t="s">
        <v>145</v>
      </c>
      <c r="D37" s="32">
        <v>1972</v>
      </c>
      <c r="E37" s="32">
        <v>5</v>
      </c>
      <c r="F37" s="32">
        <v>1</v>
      </c>
      <c r="G37" s="32">
        <v>610.1</v>
      </c>
      <c r="H37" s="32">
        <v>609.79999999999995</v>
      </c>
      <c r="I37" s="32">
        <v>572.5</v>
      </c>
      <c r="J37" s="32">
        <v>22</v>
      </c>
      <c r="K37" s="42" t="s">
        <v>118</v>
      </c>
      <c r="L37" s="32" t="s">
        <v>119</v>
      </c>
      <c r="M37" s="32"/>
      <c r="N37" s="31"/>
      <c r="O37" s="39">
        <v>2377151.2400000002</v>
      </c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9">
        <v>124000</v>
      </c>
      <c r="AA37" s="39">
        <f t="shared" si="1"/>
        <v>2501151.2400000002</v>
      </c>
      <c r="AB37" s="39">
        <f t="shared" si="0"/>
        <v>2501151.2400000002</v>
      </c>
      <c r="AC37" s="31"/>
      <c r="AD37" s="31"/>
      <c r="AE37" s="41"/>
      <c r="AF37" s="43">
        <v>2022</v>
      </c>
      <c r="AG37" s="43">
        <v>2022</v>
      </c>
    </row>
    <row r="38" spans="1:33" ht="84.9" customHeight="1" x14ac:dyDescent="0.45">
      <c r="A38" s="32">
        <v>275</v>
      </c>
      <c r="B38" s="35" t="s">
        <v>115</v>
      </c>
      <c r="C38" s="43" t="s">
        <v>146</v>
      </c>
      <c r="D38" s="32">
        <v>1971</v>
      </c>
      <c r="E38" s="32">
        <v>5</v>
      </c>
      <c r="F38" s="32">
        <v>6</v>
      </c>
      <c r="G38" s="32">
        <v>4518.5</v>
      </c>
      <c r="H38" s="32">
        <v>3146.7</v>
      </c>
      <c r="I38" s="32">
        <v>3010.7</v>
      </c>
      <c r="J38" s="32">
        <v>229</v>
      </c>
      <c r="K38" s="42" t="s">
        <v>118</v>
      </c>
      <c r="L38" s="32" t="s">
        <v>119</v>
      </c>
      <c r="M38" s="32"/>
      <c r="N38" s="31"/>
      <c r="O38" s="39">
        <v>2377151.2400000002</v>
      </c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9">
        <v>124000</v>
      </c>
      <c r="AA38" s="39">
        <f t="shared" si="1"/>
        <v>2501151.2400000002</v>
      </c>
      <c r="AB38" s="39">
        <f t="shared" si="0"/>
        <v>2501151.2400000002</v>
      </c>
      <c r="AC38" s="31"/>
      <c r="AD38" s="31"/>
      <c r="AE38" s="41"/>
      <c r="AF38" s="43">
        <v>2022</v>
      </c>
      <c r="AG38" s="43">
        <v>2022</v>
      </c>
    </row>
    <row r="39" spans="1:33" ht="84.9" customHeight="1" x14ac:dyDescent="0.45">
      <c r="A39" s="32">
        <v>276</v>
      </c>
      <c r="B39" s="35" t="s">
        <v>115</v>
      </c>
      <c r="C39" s="43" t="s">
        <v>147</v>
      </c>
      <c r="D39" s="32">
        <v>1974</v>
      </c>
      <c r="E39" s="32">
        <v>9</v>
      </c>
      <c r="F39" s="32">
        <v>2</v>
      </c>
      <c r="G39" s="32">
        <v>4733.8</v>
      </c>
      <c r="H39" s="32">
        <v>4103</v>
      </c>
      <c r="I39" s="32">
        <v>3956.9</v>
      </c>
      <c r="J39" s="32">
        <v>158</v>
      </c>
      <c r="K39" s="42" t="s">
        <v>118</v>
      </c>
      <c r="L39" s="32" t="s">
        <v>119</v>
      </c>
      <c r="M39" s="32"/>
      <c r="N39" s="31"/>
      <c r="O39" s="39">
        <v>2377151.2400000002</v>
      </c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9">
        <v>124000</v>
      </c>
      <c r="AA39" s="39">
        <f t="shared" si="1"/>
        <v>2501151.2400000002</v>
      </c>
      <c r="AB39" s="39">
        <f t="shared" si="0"/>
        <v>2501151.2400000002</v>
      </c>
      <c r="AC39" s="31"/>
      <c r="AD39" s="31"/>
      <c r="AE39" s="41"/>
      <c r="AF39" s="43">
        <v>2022</v>
      </c>
      <c r="AG39" s="43">
        <v>2022</v>
      </c>
    </row>
    <row r="40" spans="1:33" ht="84.9" customHeight="1" x14ac:dyDescent="0.45">
      <c r="A40" s="32">
        <v>277</v>
      </c>
      <c r="B40" s="32" t="s">
        <v>115</v>
      </c>
      <c r="C40" s="43" t="s">
        <v>148</v>
      </c>
      <c r="D40" s="32">
        <v>1966</v>
      </c>
      <c r="E40" s="32">
        <v>5</v>
      </c>
      <c r="F40" s="32">
        <v>4</v>
      </c>
      <c r="G40" s="32">
        <v>2830.7</v>
      </c>
      <c r="H40" s="32">
        <v>2830.2</v>
      </c>
      <c r="I40" s="32">
        <v>2736.2</v>
      </c>
      <c r="J40" s="32">
        <v>120</v>
      </c>
      <c r="K40" s="42" t="s">
        <v>118</v>
      </c>
      <c r="L40" s="32" t="s">
        <v>119</v>
      </c>
      <c r="M40" s="32"/>
      <c r="N40" s="31"/>
      <c r="O40" s="39">
        <v>2377151.2400000002</v>
      </c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9">
        <v>124000</v>
      </c>
      <c r="AA40" s="39">
        <f t="shared" si="1"/>
        <v>2501151.2400000002</v>
      </c>
      <c r="AB40" s="39">
        <f t="shared" si="0"/>
        <v>2501151.2400000002</v>
      </c>
      <c r="AC40" s="31"/>
      <c r="AD40" s="31"/>
      <c r="AE40" s="41"/>
      <c r="AF40" s="43">
        <v>2022</v>
      </c>
      <c r="AG40" s="43">
        <v>2022</v>
      </c>
    </row>
    <row r="41" spans="1:33" ht="84.9" customHeight="1" x14ac:dyDescent="0.45">
      <c r="A41" s="32">
        <v>278</v>
      </c>
      <c r="B41" s="32" t="s">
        <v>115</v>
      </c>
      <c r="C41" s="43" t="s">
        <v>149</v>
      </c>
      <c r="D41" s="32">
        <v>1966</v>
      </c>
      <c r="E41" s="32">
        <v>5</v>
      </c>
      <c r="F41" s="32">
        <v>4</v>
      </c>
      <c r="G41" s="32">
        <v>2736.7</v>
      </c>
      <c r="H41" s="32">
        <v>2704.3</v>
      </c>
      <c r="I41" s="32">
        <v>2704.3</v>
      </c>
      <c r="J41" s="32">
        <v>113</v>
      </c>
      <c r="K41" s="42" t="s">
        <v>118</v>
      </c>
      <c r="L41" s="32" t="s">
        <v>119</v>
      </c>
      <c r="M41" s="32"/>
      <c r="N41" s="31"/>
      <c r="O41" s="39">
        <v>2377151.2400000002</v>
      </c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9">
        <v>124000</v>
      </c>
      <c r="AA41" s="39">
        <f t="shared" si="1"/>
        <v>2501151.2400000002</v>
      </c>
      <c r="AB41" s="39">
        <f t="shared" si="0"/>
        <v>2501151.2400000002</v>
      </c>
      <c r="AC41" s="31"/>
      <c r="AD41" s="31"/>
      <c r="AE41" s="41"/>
      <c r="AF41" s="43">
        <v>2022</v>
      </c>
      <c r="AG41" s="43">
        <v>2022</v>
      </c>
    </row>
    <row r="42" spans="1:33" ht="84.9" customHeight="1" x14ac:dyDescent="0.45">
      <c r="A42" s="32">
        <v>279</v>
      </c>
      <c r="B42" s="32" t="s">
        <v>115</v>
      </c>
      <c r="C42" s="43" t="s">
        <v>150</v>
      </c>
      <c r="D42" s="32" t="s">
        <v>151</v>
      </c>
      <c r="E42" s="32">
        <v>5</v>
      </c>
      <c r="F42" s="32">
        <v>4</v>
      </c>
      <c r="G42" s="32">
        <v>2731.9</v>
      </c>
      <c r="H42" s="32">
        <v>2717.9</v>
      </c>
      <c r="I42" s="32">
        <v>2717.9</v>
      </c>
      <c r="J42" s="32" t="s">
        <v>152</v>
      </c>
      <c r="K42" s="42" t="s">
        <v>118</v>
      </c>
      <c r="L42" s="32" t="s">
        <v>119</v>
      </c>
      <c r="M42" s="32"/>
      <c r="N42" s="31"/>
      <c r="O42" s="39">
        <v>2377151.2400000002</v>
      </c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9">
        <v>124000</v>
      </c>
      <c r="AA42" s="39">
        <f t="shared" si="1"/>
        <v>2501151.2400000002</v>
      </c>
      <c r="AB42" s="39">
        <f t="shared" si="0"/>
        <v>2501151.2400000002</v>
      </c>
      <c r="AC42" s="31"/>
      <c r="AD42" s="31"/>
      <c r="AE42" s="41"/>
      <c r="AF42" s="43">
        <v>2022</v>
      </c>
      <c r="AG42" s="43">
        <v>2022</v>
      </c>
    </row>
    <row r="43" spans="1:33" ht="84.9" customHeight="1" x14ac:dyDescent="0.45">
      <c r="A43" s="32">
        <v>280</v>
      </c>
      <c r="B43" s="32" t="s">
        <v>115</v>
      </c>
      <c r="C43" s="43" t="s">
        <v>153</v>
      </c>
      <c r="D43" s="32" t="s">
        <v>129</v>
      </c>
      <c r="E43" s="32">
        <v>5</v>
      </c>
      <c r="F43" s="32">
        <v>8</v>
      </c>
      <c r="G43" s="32">
        <v>5811.1</v>
      </c>
      <c r="H43" s="32">
        <v>5621.7</v>
      </c>
      <c r="I43" s="32">
        <v>5621.7</v>
      </c>
      <c r="J43" s="32">
        <v>290</v>
      </c>
      <c r="K43" s="42" t="s">
        <v>118</v>
      </c>
      <c r="L43" s="32" t="s">
        <v>119</v>
      </c>
      <c r="M43" s="32"/>
      <c r="N43" s="31"/>
      <c r="O43" s="39">
        <v>2377151.2400000002</v>
      </c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9">
        <v>124000</v>
      </c>
      <c r="AA43" s="39">
        <f t="shared" si="1"/>
        <v>2501151.2400000002</v>
      </c>
      <c r="AB43" s="39">
        <f t="shared" si="0"/>
        <v>2501151.2400000002</v>
      </c>
      <c r="AC43" s="31"/>
      <c r="AD43" s="31"/>
      <c r="AE43" s="41"/>
      <c r="AF43" s="43">
        <v>2022</v>
      </c>
      <c r="AG43" s="43">
        <v>2022</v>
      </c>
    </row>
    <row r="44" spans="1:33" ht="84.9" customHeight="1" x14ac:dyDescent="0.45">
      <c r="A44" s="32">
        <v>281</v>
      </c>
      <c r="B44" s="32" t="s">
        <v>115</v>
      </c>
      <c r="C44" s="43" t="s">
        <v>154</v>
      </c>
      <c r="D44" s="32" t="s">
        <v>155</v>
      </c>
      <c r="E44" s="32">
        <v>9</v>
      </c>
      <c r="F44" s="32">
        <v>2</v>
      </c>
      <c r="G44" s="32">
        <v>3836.2</v>
      </c>
      <c r="H44" s="32">
        <v>3834.9</v>
      </c>
      <c r="I44" s="32">
        <v>3817.5</v>
      </c>
      <c r="J44" s="32">
        <v>164</v>
      </c>
      <c r="K44" s="42" t="s">
        <v>118</v>
      </c>
      <c r="L44" s="32" t="s">
        <v>119</v>
      </c>
      <c r="M44" s="32"/>
      <c r="N44" s="31"/>
      <c r="O44" s="39">
        <v>2377151.2400000002</v>
      </c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9">
        <v>124000</v>
      </c>
      <c r="AA44" s="39">
        <f t="shared" si="1"/>
        <v>2501151.2400000002</v>
      </c>
      <c r="AB44" s="39">
        <f t="shared" si="0"/>
        <v>2501151.2400000002</v>
      </c>
      <c r="AC44" s="31"/>
      <c r="AD44" s="31"/>
      <c r="AE44" s="41"/>
      <c r="AF44" s="43">
        <v>2022</v>
      </c>
      <c r="AG44" s="43">
        <v>2022</v>
      </c>
    </row>
    <row r="45" spans="1:33" ht="84.9" customHeight="1" x14ac:dyDescent="0.45">
      <c r="A45" s="32">
        <v>282</v>
      </c>
      <c r="B45" s="32" t="s">
        <v>115</v>
      </c>
      <c r="C45" s="32" t="s">
        <v>156</v>
      </c>
      <c r="D45" s="32">
        <v>1970</v>
      </c>
      <c r="E45" s="32">
        <v>5</v>
      </c>
      <c r="F45" s="32">
        <v>6</v>
      </c>
      <c r="G45" s="32">
        <v>4397.6000000000004</v>
      </c>
      <c r="H45" s="32">
        <v>4380.5</v>
      </c>
      <c r="I45" s="32">
        <v>4379.8</v>
      </c>
      <c r="J45" s="32">
        <v>210</v>
      </c>
      <c r="K45" s="42" t="s">
        <v>118</v>
      </c>
      <c r="L45" s="32" t="s">
        <v>119</v>
      </c>
      <c r="M45" s="32"/>
      <c r="N45" s="31"/>
      <c r="O45" s="31"/>
      <c r="P45" s="31"/>
      <c r="Q45" s="31"/>
      <c r="R45" s="31"/>
      <c r="S45" s="31"/>
      <c r="T45" s="31"/>
      <c r="U45" s="31"/>
      <c r="V45" s="31">
        <f>ROUND(H45*3517.3*1.015,2)</f>
        <v>15638645.640000001</v>
      </c>
      <c r="W45" s="31"/>
      <c r="X45" s="31"/>
      <c r="Y45" s="31"/>
      <c r="Z45" s="31">
        <v>742257.6</v>
      </c>
      <c r="AA45" s="31">
        <f>SUM(V45+Z45)</f>
        <v>16380903.24</v>
      </c>
      <c r="AB45" s="31"/>
      <c r="AC45" s="31"/>
      <c r="AD45" s="31">
        <f>SUM(V45+Z45)</f>
        <v>16380903.24</v>
      </c>
      <c r="AE45" s="41"/>
      <c r="AF45" s="32">
        <v>2022</v>
      </c>
      <c r="AG45" s="32">
        <v>2022</v>
      </c>
    </row>
    <row r="46" spans="1:33" ht="84.9" customHeight="1" x14ac:dyDescent="0.45">
      <c r="A46" s="32">
        <v>283</v>
      </c>
      <c r="B46" s="32" t="s">
        <v>115</v>
      </c>
      <c r="C46" s="32" t="s">
        <v>157</v>
      </c>
      <c r="D46" s="32">
        <v>1990</v>
      </c>
      <c r="E46" s="32">
        <v>9</v>
      </c>
      <c r="F46" s="32">
        <v>4</v>
      </c>
      <c r="G46" s="44">
        <v>9668.5</v>
      </c>
      <c r="H46" s="44">
        <v>9393.5</v>
      </c>
      <c r="I46" s="44" t="s">
        <v>117</v>
      </c>
      <c r="J46" s="32" t="s">
        <v>117</v>
      </c>
      <c r="K46" s="42" t="s">
        <v>118</v>
      </c>
      <c r="L46" s="32" t="s">
        <v>119</v>
      </c>
      <c r="M46" s="32"/>
      <c r="N46" s="31"/>
      <c r="O46" s="31"/>
      <c r="P46" s="31"/>
      <c r="Q46" s="31"/>
      <c r="R46" s="31"/>
      <c r="S46" s="31"/>
      <c r="T46" s="31"/>
      <c r="U46" s="31"/>
      <c r="V46" s="31">
        <v>18250467.23</v>
      </c>
      <c r="W46" s="31"/>
      <c r="X46" s="31"/>
      <c r="Y46" s="31"/>
      <c r="Z46" s="31">
        <v>655244.74</v>
      </c>
      <c r="AA46" s="31">
        <f>SUM(V46+Z46)</f>
        <v>18905711.969999999</v>
      </c>
      <c r="AB46" s="31"/>
      <c r="AC46" s="31"/>
      <c r="AD46" s="31">
        <f>SUM(N46:Z46)</f>
        <v>18905711.969999999</v>
      </c>
      <c r="AE46" s="41"/>
      <c r="AF46" s="32">
        <v>2020</v>
      </c>
      <c r="AG46" s="32">
        <v>2022</v>
      </c>
    </row>
    <row r="47" spans="1:33" ht="84.9" customHeight="1" x14ac:dyDescent="0.45">
      <c r="A47" s="32">
        <v>284</v>
      </c>
      <c r="B47" s="32" t="s">
        <v>115</v>
      </c>
      <c r="C47" s="43" t="s">
        <v>158</v>
      </c>
      <c r="D47" s="32" t="s">
        <v>139</v>
      </c>
      <c r="E47" s="32">
        <v>5</v>
      </c>
      <c r="F47" s="32">
        <v>6</v>
      </c>
      <c r="G47" s="44">
        <v>3410.8</v>
      </c>
      <c r="H47" s="44">
        <v>3315.6</v>
      </c>
      <c r="I47" s="44">
        <v>3315.6</v>
      </c>
      <c r="J47" s="32">
        <v>153</v>
      </c>
      <c r="K47" s="42" t="s">
        <v>118</v>
      </c>
      <c r="L47" s="32" t="s">
        <v>119</v>
      </c>
      <c r="M47" s="32"/>
      <c r="N47" s="31"/>
      <c r="O47" s="39">
        <v>4754302.4800000004</v>
      </c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9">
        <v>248000</v>
      </c>
      <c r="AA47" s="39">
        <f>SUM(O47+Z47)</f>
        <v>5002302.4800000004</v>
      </c>
      <c r="AB47" s="39">
        <f>AA47</f>
        <v>5002302.4800000004</v>
      </c>
      <c r="AC47" s="31"/>
      <c r="AD47" s="31"/>
      <c r="AE47" s="41"/>
      <c r="AF47" s="43">
        <v>2022</v>
      </c>
      <c r="AG47" s="43">
        <v>2022</v>
      </c>
    </row>
    <row r="48" spans="1:33" ht="84.9" customHeight="1" x14ac:dyDescent="0.45">
      <c r="A48" s="32">
        <v>285</v>
      </c>
      <c r="B48" s="32" t="s">
        <v>115</v>
      </c>
      <c r="C48" s="32" t="s">
        <v>159</v>
      </c>
      <c r="D48" s="32">
        <v>1968</v>
      </c>
      <c r="E48" s="32">
        <v>5</v>
      </c>
      <c r="F48" s="32">
        <v>4</v>
      </c>
      <c r="G48" s="44">
        <v>3031.1</v>
      </c>
      <c r="H48" s="44">
        <v>2906.7</v>
      </c>
      <c r="I48" s="44">
        <v>2880.1</v>
      </c>
      <c r="J48" s="32">
        <v>158</v>
      </c>
      <c r="K48" s="42" t="s">
        <v>118</v>
      </c>
      <c r="L48" s="32" t="s">
        <v>119</v>
      </c>
      <c r="M48" s="32"/>
      <c r="N48" s="31"/>
      <c r="O48" s="31"/>
      <c r="P48" s="31"/>
      <c r="Q48" s="31"/>
      <c r="R48" s="31"/>
      <c r="S48" s="31"/>
      <c r="T48" s="31"/>
      <c r="U48" s="31"/>
      <c r="V48" s="31">
        <f>ROUND(H48*3517.3*1.015,2)</f>
        <v>10377091.949999999</v>
      </c>
      <c r="W48" s="31"/>
      <c r="X48" s="31"/>
      <c r="Y48" s="31"/>
      <c r="Z48" s="31">
        <v>685877.2</v>
      </c>
      <c r="AA48" s="31">
        <f>SUM(V48+Z48)</f>
        <v>11062969.149999999</v>
      </c>
      <c r="AB48" s="31"/>
      <c r="AC48" s="31"/>
      <c r="AD48" s="31">
        <f>SUM(V48:Z48)</f>
        <v>11062969.149999999</v>
      </c>
      <c r="AE48" s="41"/>
      <c r="AF48" s="32">
        <v>2022</v>
      </c>
      <c r="AG48" s="32">
        <v>2022</v>
      </c>
    </row>
    <row r="49" spans="1:33" ht="84.9" customHeight="1" x14ac:dyDescent="0.45">
      <c r="A49" s="32">
        <v>286</v>
      </c>
      <c r="B49" s="32" t="s">
        <v>115</v>
      </c>
      <c r="C49" s="43" t="s">
        <v>160</v>
      </c>
      <c r="D49" s="32">
        <v>1967</v>
      </c>
      <c r="E49" s="32">
        <v>5</v>
      </c>
      <c r="F49" s="32">
        <v>6</v>
      </c>
      <c r="G49" s="44">
        <v>4433.1000000000004</v>
      </c>
      <c r="H49" s="44">
        <v>4401.8</v>
      </c>
      <c r="I49" s="44">
        <v>4401.8</v>
      </c>
      <c r="J49" s="32">
        <v>204</v>
      </c>
      <c r="K49" s="42" t="s">
        <v>118</v>
      </c>
      <c r="L49" s="32" t="s">
        <v>119</v>
      </c>
      <c r="M49" s="32"/>
      <c r="N49" s="31"/>
      <c r="O49" s="39">
        <v>2377151.2400000002</v>
      </c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9">
        <v>124000</v>
      </c>
      <c r="AA49" s="39">
        <f t="shared" ref="AA49:AA54" si="2">SUM(O49+Z49)</f>
        <v>2501151.2400000002</v>
      </c>
      <c r="AB49" s="39">
        <f t="shared" ref="AB49:AB54" si="3">AA49</f>
        <v>2501151.2400000002</v>
      </c>
      <c r="AC49" s="31"/>
      <c r="AD49" s="31"/>
      <c r="AE49" s="41"/>
      <c r="AF49" s="43">
        <v>2022</v>
      </c>
      <c r="AG49" s="43">
        <v>2022</v>
      </c>
    </row>
    <row r="50" spans="1:33" ht="84.9" customHeight="1" x14ac:dyDescent="0.45">
      <c r="A50" s="32">
        <v>287</v>
      </c>
      <c r="B50" s="32" t="s">
        <v>115</v>
      </c>
      <c r="C50" s="43" t="s">
        <v>161</v>
      </c>
      <c r="D50" s="32">
        <v>1980</v>
      </c>
      <c r="E50" s="32">
        <v>9</v>
      </c>
      <c r="F50" s="32">
        <v>1</v>
      </c>
      <c r="G50" s="44">
        <v>2707</v>
      </c>
      <c r="H50" s="44">
        <v>2398.5</v>
      </c>
      <c r="I50" s="44">
        <v>2343</v>
      </c>
      <c r="J50" s="32">
        <v>113</v>
      </c>
      <c r="K50" s="42" t="s">
        <v>118</v>
      </c>
      <c r="L50" s="32" t="s">
        <v>119</v>
      </c>
      <c r="M50" s="32"/>
      <c r="N50" s="31"/>
      <c r="O50" s="39">
        <v>2377151.2400000002</v>
      </c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9">
        <v>124000</v>
      </c>
      <c r="AA50" s="39">
        <f t="shared" si="2"/>
        <v>2501151.2400000002</v>
      </c>
      <c r="AB50" s="39">
        <f t="shared" si="3"/>
        <v>2501151.2400000002</v>
      </c>
      <c r="AC50" s="31"/>
      <c r="AD50" s="31"/>
      <c r="AE50" s="41"/>
      <c r="AF50" s="43">
        <v>2022</v>
      </c>
      <c r="AG50" s="43">
        <v>2022</v>
      </c>
    </row>
    <row r="51" spans="1:33" ht="84.9" customHeight="1" x14ac:dyDescent="0.45">
      <c r="A51" s="32">
        <v>288</v>
      </c>
      <c r="B51" s="32" t="s">
        <v>115</v>
      </c>
      <c r="C51" s="43" t="s">
        <v>162</v>
      </c>
      <c r="D51" s="32">
        <v>1981</v>
      </c>
      <c r="E51" s="32">
        <v>9</v>
      </c>
      <c r="F51" s="32">
        <v>1</v>
      </c>
      <c r="G51" s="44">
        <v>1886.3</v>
      </c>
      <c r="H51" s="44">
        <v>1215.5999999999999</v>
      </c>
      <c r="I51" s="44">
        <v>1215.5999999999999</v>
      </c>
      <c r="J51" s="32">
        <v>41</v>
      </c>
      <c r="K51" s="42" t="s">
        <v>118</v>
      </c>
      <c r="L51" s="32" t="s">
        <v>119</v>
      </c>
      <c r="M51" s="32"/>
      <c r="N51" s="31"/>
      <c r="O51" s="39">
        <v>4754302.4800000004</v>
      </c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9">
        <v>248000</v>
      </c>
      <c r="AA51" s="39">
        <f t="shared" si="2"/>
        <v>5002302.4800000004</v>
      </c>
      <c r="AB51" s="39">
        <f t="shared" si="3"/>
        <v>5002302.4800000004</v>
      </c>
      <c r="AC51" s="31"/>
      <c r="AD51" s="31"/>
      <c r="AE51" s="41"/>
      <c r="AF51" s="43">
        <v>2022</v>
      </c>
      <c r="AG51" s="43">
        <v>2022</v>
      </c>
    </row>
    <row r="52" spans="1:33" ht="84.9" customHeight="1" x14ac:dyDescent="0.45">
      <c r="A52" s="32">
        <v>289</v>
      </c>
      <c r="B52" s="32" t="s">
        <v>115</v>
      </c>
      <c r="C52" s="43" t="s">
        <v>163</v>
      </c>
      <c r="D52" s="32">
        <v>1981</v>
      </c>
      <c r="E52" s="32">
        <v>9</v>
      </c>
      <c r="F52" s="32">
        <v>2</v>
      </c>
      <c r="G52" s="44">
        <v>4496</v>
      </c>
      <c r="H52" s="44">
        <v>3844.9</v>
      </c>
      <c r="I52" s="44">
        <v>3814.5</v>
      </c>
      <c r="J52" s="32" t="s">
        <v>117</v>
      </c>
      <c r="K52" s="42" t="s">
        <v>118</v>
      </c>
      <c r="L52" s="32" t="s">
        <v>119</v>
      </c>
      <c r="M52" s="32"/>
      <c r="N52" s="31"/>
      <c r="O52" s="39">
        <v>2377151.2400000002</v>
      </c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9">
        <v>124000</v>
      </c>
      <c r="AA52" s="39">
        <f t="shared" si="2"/>
        <v>2501151.2400000002</v>
      </c>
      <c r="AB52" s="39">
        <f t="shared" si="3"/>
        <v>2501151.2400000002</v>
      </c>
      <c r="AC52" s="31"/>
      <c r="AD52" s="31"/>
      <c r="AE52" s="41"/>
      <c r="AF52" s="43">
        <v>2022</v>
      </c>
      <c r="AG52" s="43">
        <v>2022</v>
      </c>
    </row>
    <row r="53" spans="1:33" ht="84.9" customHeight="1" x14ac:dyDescent="0.45">
      <c r="A53" s="32">
        <v>290</v>
      </c>
      <c r="B53" s="32" t="s">
        <v>115</v>
      </c>
      <c r="C53" s="43" t="s">
        <v>164</v>
      </c>
      <c r="D53" s="32">
        <v>1981</v>
      </c>
      <c r="E53" s="32">
        <v>9</v>
      </c>
      <c r="F53" s="32">
        <v>2</v>
      </c>
      <c r="G53" s="44">
        <v>4080.5</v>
      </c>
      <c r="H53" s="44">
        <v>4080.7000000000003</v>
      </c>
      <c r="I53" s="44">
        <v>3832.3</v>
      </c>
      <c r="J53" s="32">
        <v>202</v>
      </c>
      <c r="K53" s="42" t="s">
        <v>118</v>
      </c>
      <c r="L53" s="32" t="s">
        <v>119</v>
      </c>
      <c r="M53" s="32"/>
      <c r="N53" s="31"/>
      <c r="O53" s="39">
        <v>2377151.2400000002</v>
      </c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9">
        <v>124000</v>
      </c>
      <c r="AA53" s="39">
        <f t="shared" si="2"/>
        <v>2501151.2400000002</v>
      </c>
      <c r="AB53" s="39">
        <f t="shared" si="3"/>
        <v>2501151.2400000002</v>
      </c>
      <c r="AC53" s="31"/>
      <c r="AD53" s="31"/>
      <c r="AE53" s="41"/>
      <c r="AF53" s="43">
        <v>2022</v>
      </c>
      <c r="AG53" s="43">
        <v>2022</v>
      </c>
    </row>
    <row r="54" spans="1:33" ht="84.9" customHeight="1" x14ac:dyDescent="0.45">
      <c r="A54" s="32">
        <v>291</v>
      </c>
      <c r="B54" s="32" t="s">
        <v>115</v>
      </c>
      <c r="C54" s="43" t="s">
        <v>165</v>
      </c>
      <c r="D54" s="32">
        <v>1967</v>
      </c>
      <c r="E54" s="32">
        <v>5</v>
      </c>
      <c r="F54" s="32">
        <v>8</v>
      </c>
      <c r="G54" s="44">
        <v>5757.4</v>
      </c>
      <c r="H54" s="44">
        <v>3986.4</v>
      </c>
      <c r="I54" s="44">
        <v>3986.4</v>
      </c>
      <c r="J54" s="32">
        <v>267</v>
      </c>
      <c r="K54" s="42" t="s">
        <v>118</v>
      </c>
      <c r="L54" s="32" t="s">
        <v>119</v>
      </c>
      <c r="M54" s="32"/>
      <c r="N54" s="31"/>
      <c r="O54" s="39">
        <v>2377151.2400000002</v>
      </c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9">
        <v>124000</v>
      </c>
      <c r="AA54" s="39">
        <f t="shared" si="2"/>
        <v>2501151.2400000002</v>
      </c>
      <c r="AB54" s="39">
        <f t="shared" si="3"/>
        <v>2501151.2400000002</v>
      </c>
      <c r="AC54" s="31"/>
      <c r="AD54" s="31"/>
      <c r="AE54" s="41"/>
      <c r="AF54" s="43">
        <v>2022</v>
      </c>
      <c r="AG54" s="43">
        <v>2022</v>
      </c>
    </row>
    <row r="55" spans="1:33" ht="84.9" customHeight="1" x14ac:dyDescent="0.45">
      <c r="A55" s="32">
        <v>292</v>
      </c>
      <c r="B55" s="38" t="s">
        <v>115</v>
      </c>
      <c r="C55" s="32" t="s">
        <v>166</v>
      </c>
      <c r="D55" s="32">
        <v>1968</v>
      </c>
      <c r="E55" s="32">
        <v>5</v>
      </c>
      <c r="F55" s="32">
        <v>6</v>
      </c>
      <c r="G55" s="44">
        <v>4818.8999999999996</v>
      </c>
      <c r="H55" s="44">
        <v>4818.8999999999996</v>
      </c>
      <c r="I55" s="44">
        <v>4817.5</v>
      </c>
      <c r="J55" s="32">
        <v>234</v>
      </c>
      <c r="K55" s="42" t="s">
        <v>118</v>
      </c>
      <c r="L55" s="32" t="s">
        <v>119</v>
      </c>
      <c r="M55" s="32"/>
      <c r="N55" s="31"/>
      <c r="O55" s="39">
        <v>2377151.2400000002</v>
      </c>
      <c r="P55" s="31"/>
      <c r="Q55" s="31"/>
      <c r="R55" s="31"/>
      <c r="S55" s="31"/>
      <c r="T55" s="31"/>
      <c r="U55" s="31"/>
      <c r="V55" s="31">
        <f>ROUND(H55*3517.3*1.015,2)</f>
        <v>17203759.719999999</v>
      </c>
      <c r="W55" s="31"/>
      <c r="X55" s="31"/>
      <c r="Y55" s="31"/>
      <c r="Z55" s="39">
        <v>884248.6</v>
      </c>
      <c r="AA55" s="39">
        <f>SUM(N55:Z55)</f>
        <v>20465159.560000002</v>
      </c>
      <c r="AB55" s="39">
        <v>2501151.2400000002</v>
      </c>
      <c r="AC55" s="31"/>
      <c r="AD55" s="31">
        <v>17964008.32</v>
      </c>
      <c r="AE55" s="41"/>
      <c r="AF55" s="32">
        <v>2022</v>
      </c>
      <c r="AG55" s="32">
        <v>2022</v>
      </c>
    </row>
    <row r="56" spans="1:33" ht="84.9" customHeight="1" x14ac:dyDescent="0.45">
      <c r="A56" s="32">
        <v>293</v>
      </c>
      <c r="B56" s="35" t="s">
        <v>115</v>
      </c>
      <c r="C56" s="43" t="s">
        <v>167</v>
      </c>
      <c r="D56" s="32">
        <v>1968</v>
      </c>
      <c r="E56" s="32">
        <v>5</v>
      </c>
      <c r="F56" s="32">
        <v>8</v>
      </c>
      <c r="G56" s="44">
        <v>5773</v>
      </c>
      <c r="H56" s="44">
        <v>5710.9</v>
      </c>
      <c r="I56" s="44">
        <v>5710.9</v>
      </c>
      <c r="J56" s="32" t="s">
        <v>168</v>
      </c>
      <c r="K56" s="42" t="s">
        <v>118</v>
      </c>
      <c r="L56" s="32" t="s">
        <v>119</v>
      </c>
      <c r="M56" s="32"/>
      <c r="N56" s="31"/>
      <c r="O56" s="39">
        <v>2377151.2400000002</v>
      </c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9">
        <v>124000</v>
      </c>
      <c r="AA56" s="39">
        <f>SUM(O56+Z56)</f>
        <v>2501151.2400000002</v>
      </c>
      <c r="AB56" s="39">
        <v>2501151.2400000002</v>
      </c>
      <c r="AC56" s="31"/>
      <c r="AD56" s="31"/>
      <c r="AE56" s="41"/>
      <c r="AF56" s="43">
        <v>2022</v>
      </c>
      <c r="AG56" s="43">
        <v>2022</v>
      </c>
    </row>
    <row r="57" spans="1:33" ht="84.9" customHeight="1" x14ac:dyDescent="0.45">
      <c r="A57" s="32">
        <v>294</v>
      </c>
      <c r="B57" s="35" t="s">
        <v>115</v>
      </c>
      <c r="C57" s="43" t="s">
        <v>169</v>
      </c>
      <c r="D57" s="32" t="s">
        <v>170</v>
      </c>
      <c r="E57" s="32">
        <v>5</v>
      </c>
      <c r="F57" s="32">
        <v>8</v>
      </c>
      <c r="G57" s="44">
        <v>5924.7</v>
      </c>
      <c r="H57" s="44">
        <v>5801.3</v>
      </c>
      <c r="I57" s="44">
        <v>5801.3</v>
      </c>
      <c r="J57" s="32">
        <v>299</v>
      </c>
      <c r="K57" s="42" t="s">
        <v>118</v>
      </c>
      <c r="L57" s="32" t="s">
        <v>119</v>
      </c>
      <c r="M57" s="32"/>
      <c r="N57" s="31"/>
      <c r="O57" s="39">
        <v>2377151.2400000002</v>
      </c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9">
        <v>124000</v>
      </c>
      <c r="AA57" s="39">
        <f t="shared" ref="AA57:AA65" si="4">SUM(O57+Z57)</f>
        <v>2501151.2400000002</v>
      </c>
      <c r="AB57" s="39">
        <v>2501151.2400000002</v>
      </c>
      <c r="AC57" s="31"/>
      <c r="AD57" s="31"/>
      <c r="AE57" s="41"/>
      <c r="AF57" s="43">
        <v>2022</v>
      </c>
      <c r="AG57" s="43">
        <v>2022</v>
      </c>
    </row>
    <row r="58" spans="1:33" ht="84.9" customHeight="1" x14ac:dyDescent="0.45">
      <c r="A58" s="32">
        <v>295</v>
      </c>
      <c r="B58" s="35" t="s">
        <v>115</v>
      </c>
      <c r="C58" s="43" t="s">
        <v>171</v>
      </c>
      <c r="D58" s="32" t="s">
        <v>172</v>
      </c>
      <c r="E58" s="32">
        <v>5</v>
      </c>
      <c r="F58" s="32">
        <v>1</v>
      </c>
      <c r="G58" s="44">
        <v>3911.5</v>
      </c>
      <c r="H58" s="44">
        <v>3492.3</v>
      </c>
      <c r="I58" s="44">
        <v>2905.5</v>
      </c>
      <c r="J58" s="32" t="s">
        <v>173</v>
      </c>
      <c r="K58" s="42" t="s">
        <v>118</v>
      </c>
      <c r="L58" s="32" t="s">
        <v>119</v>
      </c>
      <c r="M58" s="32"/>
      <c r="N58" s="31"/>
      <c r="O58" s="39">
        <v>2377151.2400000002</v>
      </c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9">
        <v>124000</v>
      </c>
      <c r="AA58" s="39">
        <f t="shared" si="4"/>
        <v>2501151.2400000002</v>
      </c>
      <c r="AB58" s="39">
        <v>2501151.2400000002</v>
      </c>
      <c r="AC58" s="31"/>
      <c r="AD58" s="31"/>
      <c r="AE58" s="41"/>
      <c r="AF58" s="43">
        <v>2022</v>
      </c>
      <c r="AG58" s="43">
        <v>2022</v>
      </c>
    </row>
    <row r="59" spans="1:33" ht="84.9" customHeight="1" x14ac:dyDescent="0.45">
      <c r="A59" s="32">
        <v>296</v>
      </c>
      <c r="B59" s="35" t="s">
        <v>115</v>
      </c>
      <c r="C59" s="43" t="s">
        <v>174</v>
      </c>
      <c r="D59" s="32">
        <v>1987</v>
      </c>
      <c r="E59" s="32">
        <v>5</v>
      </c>
      <c r="F59" s="32">
        <v>4</v>
      </c>
      <c r="G59" s="44">
        <v>2825.7</v>
      </c>
      <c r="H59" s="44">
        <v>2808.1</v>
      </c>
      <c r="I59" s="44">
        <v>2808.1</v>
      </c>
      <c r="J59" s="32" t="s">
        <v>175</v>
      </c>
      <c r="K59" s="42" t="s">
        <v>118</v>
      </c>
      <c r="L59" s="32" t="s">
        <v>119</v>
      </c>
      <c r="M59" s="32"/>
      <c r="N59" s="31"/>
      <c r="O59" s="39">
        <v>2377151.2400000002</v>
      </c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9">
        <v>124000</v>
      </c>
      <c r="AA59" s="39">
        <f t="shared" si="4"/>
        <v>2501151.2400000002</v>
      </c>
      <c r="AB59" s="39">
        <v>2501151.2400000002</v>
      </c>
      <c r="AC59" s="31"/>
      <c r="AD59" s="31"/>
      <c r="AE59" s="41"/>
      <c r="AF59" s="43">
        <v>2022</v>
      </c>
      <c r="AG59" s="43">
        <v>2022</v>
      </c>
    </row>
    <row r="60" spans="1:33" ht="84.9" customHeight="1" x14ac:dyDescent="0.45">
      <c r="A60" s="32">
        <v>297</v>
      </c>
      <c r="B60" s="35" t="s">
        <v>115</v>
      </c>
      <c r="C60" s="43" t="s">
        <v>176</v>
      </c>
      <c r="D60" s="32" t="s">
        <v>177</v>
      </c>
      <c r="E60" s="32">
        <v>5</v>
      </c>
      <c r="F60" s="32">
        <v>4</v>
      </c>
      <c r="G60" s="44">
        <v>2747.5</v>
      </c>
      <c r="H60" s="44">
        <v>2716.1</v>
      </c>
      <c r="I60" s="44">
        <v>2716.1</v>
      </c>
      <c r="J60" s="32">
        <v>142</v>
      </c>
      <c r="K60" s="42" t="s">
        <v>118</v>
      </c>
      <c r="L60" s="32" t="s">
        <v>119</v>
      </c>
      <c r="M60" s="32"/>
      <c r="N60" s="31"/>
      <c r="O60" s="39">
        <v>2377151.2400000002</v>
      </c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9">
        <v>124000</v>
      </c>
      <c r="AA60" s="39">
        <f t="shared" si="4"/>
        <v>2501151.2400000002</v>
      </c>
      <c r="AB60" s="39">
        <v>2501151.2400000002</v>
      </c>
      <c r="AC60" s="31"/>
      <c r="AD60" s="31"/>
      <c r="AE60" s="41"/>
      <c r="AF60" s="43">
        <v>2022</v>
      </c>
      <c r="AG60" s="43">
        <v>2022</v>
      </c>
    </row>
    <row r="61" spans="1:33" ht="84.9" customHeight="1" x14ac:dyDescent="0.45">
      <c r="A61" s="32">
        <v>298</v>
      </c>
      <c r="B61" s="35" t="s">
        <v>115</v>
      </c>
      <c r="C61" s="43" t="s">
        <v>178</v>
      </c>
      <c r="D61" s="32">
        <v>1969</v>
      </c>
      <c r="E61" s="32">
        <v>5</v>
      </c>
      <c r="F61" s="32">
        <v>5</v>
      </c>
      <c r="G61" s="44">
        <v>3900.9</v>
      </c>
      <c r="H61" s="44">
        <v>3644.5</v>
      </c>
      <c r="I61" s="44">
        <v>3644.5</v>
      </c>
      <c r="J61" s="32">
        <v>177</v>
      </c>
      <c r="K61" s="42" t="s">
        <v>118</v>
      </c>
      <c r="L61" s="32" t="s">
        <v>119</v>
      </c>
      <c r="M61" s="32"/>
      <c r="N61" s="31"/>
      <c r="O61" s="39">
        <v>2377151.2400000002</v>
      </c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9">
        <v>124000</v>
      </c>
      <c r="AA61" s="39">
        <f t="shared" si="4"/>
        <v>2501151.2400000002</v>
      </c>
      <c r="AB61" s="39">
        <v>2501151.2400000002</v>
      </c>
      <c r="AC61" s="31"/>
      <c r="AD61" s="31"/>
      <c r="AE61" s="41"/>
      <c r="AF61" s="43">
        <v>2022</v>
      </c>
      <c r="AG61" s="43">
        <v>2022</v>
      </c>
    </row>
    <row r="62" spans="1:33" ht="84.9" customHeight="1" x14ac:dyDescent="0.45">
      <c r="A62" s="32">
        <v>299</v>
      </c>
      <c r="B62" s="35" t="s">
        <v>115</v>
      </c>
      <c r="C62" s="43" t="s">
        <v>179</v>
      </c>
      <c r="D62" s="32">
        <v>1969</v>
      </c>
      <c r="E62" s="32">
        <v>5</v>
      </c>
      <c r="F62" s="32">
        <v>6</v>
      </c>
      <c r="G62" s="44">
        <v>4463.3999999999996</v>
      </c>
      <c r="H62" s="44">
        <v>4433.2</v>
      </c>
      <c r="I62" s="44">
        <v>4433.2</v>
      </c>
      <c r="J62" s="32">
        <v>253</v>
      </c>
      <c r="K62" s="42" t="s">
        <v>118</v>
      </c>
      <c r="L62" s="32" t="s">
        <v>119</v>
      </c>
      <c r="M62" s="32"/>
      <c r="N62" s="31"/>
      <c r="O62" s="39">
        <v>2377151.2400000002</v>
      </c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9">
        <v>124000</v>
      </c>
      <c r="AA62" s="39">
        <f t="shared" si="4"/>
        <v>2501151.2400000002</v>
      </c>
      <c r="AB62" s="39">
        <v>2501151.2400000002</v>
      </c>
      <c r="AC62" s="31"/>
      <c r="AD62" s="31"/>
      <c r="AE62" s="41"/>
      <c r="AF62" s="43">
        <v>2022</v>
      </c>
      <c r="AG62" s="43">
        <v>2022</v>
      </c>
    </row>
    <row r="63" spans="1:33" ht="84.9" customHeight="1" x14ac:dyDescent="0.45">
      <c r="A63" s="32">
        <v>300</v>
      </c>
      <c r="B63" s="35" t="s">
        <v>115</v>
      </c>
      <c r="C63" s="43" t="s">
        <v>180</v>
      </c>
      <c r="D63" s="32">
        <v>1969</v>
      </c>
      <c r="E63" s="32">
        <v>5</v>
      </c>
      <c r="F63" s="32">
        <v>4</v>
      </c>
      <c r="G63" s="44">
        <v>2762.9</v>
      </c>
      <c r="H63" s="44">
        <v>2762.9</v>
      </c>
      <c r="I63" s="44">
        <v>2762.9</v>
      </c>
      <c r="J63" s="32">
        <v>145</v>
      </c>
      <c r="K63" s="42" t="s">
        <v>118</v>
      </c>
      <c r="L63" s="32" t="s">
        <v>119</v>
      </c>
      <c r="M63" s="32"/>
      <c r="N63" s="31"/>
      <c r="O63" s="39">
        <v>2377151.2400000002</v>
      </c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9">
        <v>124000</v>
      </c>
      <c r="AA63" s="39">
        <f t="shared" si="4"/>
        <v>2501151.2400000002</v>
      </c>
      <c r="AB63" s="39">
        <v>2501151.2400000002</v>
      </c>
      <c r="AC63" s="31"/>
      <c r="AD63" s="31"/>
      <c r="AE63" s="41"/>
      <c r="AF63" s="43">
        <v>2022</v>
      </c>
      <c r="AG63" s="43">
        <v>2022</v>
      </c>
    </row>
    <row r="64" spans="1:33" ht="84.9" customHeight="1" x14ac:dyDescent="0.45">
      <c r="A64" s="32">
        <v>301</v>
      </c>
      <c r="B64" s="35" t="s">
        <v>115</v>
      </c>
      <c r="C64" s="43" t="s">
        <v>181</v>
      </c>
      <c r="D64" s="32">
        <v>1969</v>
      </c>
      <c r="E64" s="32">
        <v>5</v>
      </c>
      <c r="F64" s="32">
        <v>4</v>
      </c>
      <c r="G64" s="44">
        <v>2928</v>
      </c>
      <c r="H64" s="44">
        <v>2731.2</v>
      </c>
      <c r="I64" s="44">
        <v>2731.2</v>
      </c>
      <c r="J64" s="32">
        <v>151</v>
      </c>
      <c r="K64" s="42" t="s">
        <v>118</v>
      </c>
      <c r="L64" s="32" t="s">
        <v>119</v>
      </c>
      <c r="M64" s="32"/>
      <c r="N64" s="31"/>
      <c r="O64" s="39">
        <v>2377151.2400000002</v>
      </c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9">
        <v>124000</v>
      </c>
      <c r="AA64" s="39">
        <f t="shared" si="4"/>
        <v>2501151.2400000002</v>
      </c>
      <c r="AB64" s="39">
        <v>2501151.2400000002</v>
      </c>
      <c r="AC64" s="31"/>
      <c r="AD64" s="31"/>
      <c r="AE64" s="41"/>
      <c r="AF64" s="43">
        <v>2022</v>
      </c>
      <c r="AG64" s="43">
        <v>2022</v>
      </c>
    </row>
    <row r="65" spans="1:33" ht="84.9" customHeight="1" x14ac:dyDescent="0.45">
      <c r="A65" s="32">
        <v>302</v>
      </c>
      <c r="B65" s="35" t="s">
        <v>115</v>
      </c>
      <c r="C65" s="43" t="s">
        <v>182</v>
      </c>
      <c r="D65" s="32" t="s">
        <v>183</v>
      </c>
      <c r="E65" s="32">
        <v>5</v>
      </c>
      <c r="F65" s="32">
        <v>4</v>
      </c>
      <c r="G65" s="44">
        <v>2681.2</v>
      </c>
      <c r="H65" s="44">
        <v>2664</v>
      </c>
      <c r="I65" s="44">
        <v>2664</v>
      </c>
      <c r="J65" s="32">
        <v>123</v>
      </c>
      <c r="K65" s="42" t="s">
        <v>118</v>
      </c>
      <c r="L65" s="32" t="s">
        <v>119</v>
      </c>
      <c r="M65" s="32"/>
      <c r="N65" s="31"/>
      <c r="O65" s="39">
        <v>2377151.2400000002</v>
      </c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9">
        <v>124000</v>
      </c>
      <c r="AA65" s="39">
        <f t="shared" si="4"/>
        <v>2501151.2400000002</v>
      </c>
      <c r="AB65" s="39">
        <v>2501151.2400000002</v>
      </c>
      <c r="AC65" s="31"/>
      <c r="AD65" s="31"/>
      <c r="AE65" s="41"/>
      <c r="AF65" s="43">
        <v>2022</v>
      </c>
      <c r="AG65" s="43">
        <v>2022</v>
      </c>
    </row>
    <row r="66" spans="1:33" ht="84.9" customHeight="1" x14ac:dyDescent="0.45">
      <c r="A66" s="32">
        <v>303</v>
      </c>
      <c r="B66" s="35" t="s">
        <v>115</v>
      </c>
      <c r="C66" s="36" t="s">
        <v>184</v>
      </c>
      <c r="D66" s="32">
        <v>1993</v>
      </c>
      <c r="E66" s="32">
        <v>9</v>
      </c>
      <c r="F66" s="32">
        <v>3</v>
      </c>
      <c r="G66" s="44">
        <v>8696.1</v>
      </c>
      <c r="H66" s="44">
        <v>8696.1</v>
      </c>
      <c r="I66" s="44">
        <v>8696.1</v>
      </c>
      <c r="J66" s="32">
        <v>267</v>
      </c>
      <c r="K66" s="42" t="s">
        <v>118</v>
      </c>
      <c r="L66" s="32" t="s">
        <v>119</v>
      </c>
      <c r="M66" s="32"/>
      <c r="N66" s="31"/>
      <c r="O66" s="31"/>
      <c r="P66" s="31"/>
      <c r="Q66" s="31"/>
      <c r="R66" s="31"/>
      <c r="S66" s="31"/>
      <c r="T66" s="31"/>
      <c r="U66" s="37">
        <v>5554247.3499999996</v>
      </c>
      <c r="V66" s="31"/>
      <c r="W66" s="31"/>
      <c r="X66" s="31"/>
      <c r="Y66" s="31"/>
      <c r="Z66" s="37">
        <v>227835.12</v>
      </c>
      <c r="AA66" s="37">
        <f>SUM(U66+Z66)</f>
        <v>5782082.4699999997</v>
      </c>
      <c r="AB66" s="31"/>
      <c r="AC66" s="31"/>
      <c r="AD66" s="37">
        <f>AA66</f>
        <v>5782082.4699999997</v>
      </c>
      <c r="AE66" s="41"/>
      <c r="AF66" s="36">
        <v>2022</v>
      </c>
      <c r="AG66" s="36">
        <v>2022</v>
      </c>
    </row>
    <row r="67" spans="1:33" ht="84.9" customHeight="1" x14ac:dyDescent="0.45">
      <c r="A67" s="32">
        <v>304</v>
      </c>
      <c r="B67" s="35" t="s">
        <v>115</v>
      </c>
      <c r="C67" s="43" t="s">
        <v>185</v>
      </c>
      <c r="D67" s="32" t="s">
        <v>186</v>
      </c>
      <c r="E67" s="32">
        <v>9</v>
      </c>
      <c r="F67" s="32">
        <v>1</v>
      </c>
      <c r="G67" s="44">
        <v>3837.3</v>
      </c>
      <c r="H67" s="44">
        <v>3806.1</v>
      </c>
      <c r="I67" s="44">
        <v>3806.1</v>
      </c>
      <c r="J67" s="32">
        <v>218</v>
      </c>
      <c r="K67" s="42" t="s">
        <v>118</v>
      </c>
      <c r="L67" s="32" t="s">
        <v>119</v>
      </c>
      <c r="M67" s="32"/>
      <c r="N67" s="31"/>
      <c r="O67" s="39">
        <v>2377151.2400000002</v>
      </c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9">
        <v>124000</v>
      </c>
      <c r="AA67" s="39">
        <f t="shared" ref="AA67:AA73" si="5">SUM(O67+Z67)</f>
        <v>2501151.2400000002</v>
      </c>
      <c r="AB67" s="39">
        <v>2501151.2400000002</v>
      </c>
      <c r="AC67" s="31"/>
      <c r="AD67" s="31"/>
      <c r="AE67" s="41"/>
      <c r="AF67" s="43">
        <v>2022</v>
      </c>
      <c r="AG67" s="43">
        <v>2022</v>
      </c>
    </row>
    <row r="68" spans="1:33" ht="84.9" customHeight="1" x14ac:dyDescent="0.45">
      <c r="A68" s="32">
        <v>305</v>
      </c>
      <c r="B68" s="35" t="s">
        <v>115</v>
      </c>
      <c r="C68" s="43" t="s">
        <v>187</v>
      </c>
      <c r="D68" s="32">
        <v>1970</v>
      </c>
      <c r="E68" s="32">
        <v>5</v>
      </c>
      <c r="F68" s="32">
        <v>6</v>
      </c>
      <c r="G68" s="44">
        <v>4398.5</v>
      </c>
      <c r="H68" s="44">
        <v>4380.8999999999996</v>
      </c>
      <c r="I68" s="44">
        <v>4380.8999999999996</v>
      </c>
      <c r="J68" s="32">
        <v>217</v>
      </c>
      <c r="K68" s="42" t="s">
        <v>118</v>
      </c>
      <c r="L68" s="32" t="s">
        <v>119</v>
      </c>
      <c r="M68" s="32"/>
      <c r="N68" s="31"/>
      <c r="O68" s="39">
        <v>2377151.2400000002</v>
      </c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9">
        <v>124000</v>
      </c>
      <c r="AA68" s="39">
        <f t="shared" si="5"/>
        <v>2501151.2400000002</v>
      </c>
      <c r="AB68" s="39">
        <v>2501151.2400000002</v>
      </c>
      <c r="AC68" s="31"/>
      <c r="AD68" s="31"/>
      <c r="AE68" s="41"/>
      <c r="AF68" s="43">
        <v>2022</v>
      </c>
      <c r="AG68" s="43">
        <v>2022</v>
      </c>
    </row>
    <row r="69" spans="1:33" ht="84.9" customHeight="1" x14ac:dyDescent="0.45">
      <c r="A69" s="32">
        <v>306</v>
      </c>
      <c r="B69" s="35" t="s">
        <v>115</v>
      </c>
      <c r="C69" s="43" t="s">
        <v>188</v>
      </c>
      <c r="D69" s="32">
        <v>1966</v>
      </c>
      <c r="E69" s="32">
        <v>5</v>
      </c>
      <c r="F69" s="32">
        <v>4</v>
      </c>
      <c r="G69" s="44">
        <v>3035.1</v>
      </c>
      <c r="H69" s="44">
        <v>2734.8</v>
      </c>
      <c r="I69" s="44">
        <v>2734.8</v>
      </c>
      <c r="J69" s="32" t="s">
        <v>189</v>
      </c>
      <c r="K69" s="42" t="s">
        <v>118</v>
      </c>
      <c r="L69" s="32" t="s">
        <v>119</v>
      </c>
      <c r="M69" s="32"/>
      <c r="N69" s="31"/>
      <c r="O69" s="39">
        <v>2377151.2400000002</v>
      </c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9">
        <v>124000</v>
      </c>
      <c r="AA69" s="39">
        <f t="shared" si="5"/>
        <v>2501151.2400000002</v>
      </c>
      <c r="AB69" s="39">
        <v>2501151.2400000002</v>
      </c>
      <c r="AC69" s="31"/>
      <c r="AD69" s="31"/>
      <c r="AE69" s="41"/>
      <c r="AF69" s="43">
        <v>2022</v>
      </c>
      <c r="AG69" s="43">
        <v>2022</v>
      </c>
    </row>
    <row r="70" spans="1:33" ht="84.9" customHeight="1" x14ac:dyDescent="0.45">
      <c r="A70" s="32">
        <v>307</v>
      </c>
      <c r="B70" s="35" t="s">
        <v>115</v>
      </c>
      <c r="C70" s="43" t="s">
        <v>190</v>
      </c>
      <c r="D70" s="32" t="s">
        <v>155</v>
      </c>
      <c r="E70" s="32">
        <v>9</v>
      </c>
      <c r="F70" s="32">
        <v>2</v>
      </c>
      <c r="G70" s="44">
        <v>3889.1</v>
      </c>
      <c r="H70" s="44">
        <v>3888.5</v>
      </c>
      <c r="I70" s="44">
        <v>3857.6</v>
      </c>
      <c r="J70" s="32">
        <v>185</v>
      </c>
      <c r="K70" s="42" t="s">
        <v>118</v>
      </c>
      <c r="L70" s="32" t="s">
        <v>119</v>
      </c>
      <c r="M70" s="32"/>
      <c r="N70" s="31"/>
      <c r="O70" s="39">
        <v>2377151.2400000002</v>
      </c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9">
        <v>124000</v>
      </c>
      <c r="AA70" s="39">
        <f t="shared" si="5"/>
        <v>2501151.2400000002</v>
      </c>
      <c r="AB70" s="39">
        <v>2501151.2400000002</v>
      </c>
      <c r="AC70" s="31"/>
      <c r="AD70" s="31"/>
      <c r="AE70" s="41"/>
      <c r="AF70" s="43">
        <v>2022</v>
      </c>
      <c r="AG70" s="43">
        <v>2022</v>
      </c>
    </row>
    <row r="71" spans="1:33" ht="84.9" customHeight="1" x14ac:dyDescent="0.45">
      <c r="A71" s="32">
        <v>308</v>
      </c>
      <c r="B71" s="35" t="s">
        <v>115</v>
      </c>
      <c r="C71" s="43" t="s">
        <v>191</v>
      </c>
      <c r="D71" s="32" t="s">
        <v>155</v>
      </c>
      <c r="E71" s="32">
        <v>9</v>
      </c>
      <c r="F71" s="32">
        <v>2</v>
      </c>
      <c r="G71" s="44">
        <v>3883.9</v>
      </c>
      <c r="H71" s="44">
        <v>3883.1</v>
      </c>
      <c r="I71" s="44">
        <v>3866.1</v>
      </c>
      <c r="J71" s="32">
        <v>185</v>
      </c>
      <c r="K71" s="42" t="s">
        <v>118</v>
      </c>
      <c r="L71" s="32" t="s">
        <v>119</v>
      </c>
      <c r="M71" s="32"/>
      <c r="N71" s="31"/>
      <c r="O71" s="39">
        <v>2377151.2400000002</v>
      </c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9">
        <v>124000</v>
      </c>
      <c r="AA71" s="39">
        <f t="shared" si="5"/>
        <v>2501151.2400000002</v>
      </c>
      <c r="AB71" s="39">
        <v>2501151.2400000002</v>
      </c>
      <c r="AC71" s="31"/>
      <c r="AD71" s="31"/>
      <c r="AE71" s="41"/>
      <c r="AF71" s="43">
        <v>2022</v>
      </c>
      <c r="AG71" s="43">
        <v>2022</v>
      </c>
    </row>
    <row r="72" spans="1:33" ht="84.9" customHeight="1" x14ac:dyDescent="0.45">
      <c r="A72" s="32">
        <v>309</v>
      </c>
      <c r="B72" s="35" t="s">
        <v>115</v>
      </c>
      <c r="C72" s="43" t="s">
        <v>192</v>
      </c>
      <c r="D72" s="32">
        <v>1970</v>
      </c>
      <c r="E72" s="32">
        <v>5</v>
      </c>
      <c r="F72" s="32">
        <v>4</v>
      </c>
      <c r="G72" s="44">
        <v>3502.6</v>
      </c>
      <c r="H72" s="44">
        <v>3499.6</v>
      </c>
      <c r="I72" s="44">
        <v>3480.4</v>
      </c>
      <c r="J72" s="32">
        <v>152</v>
      </c>
      <c r="K72" s="42" t="s">
        <v>118</v>
      </c>
      <c r="L72" s="32" t="s">
        <v>119</v>
      </c>
      <c r="M72" s="32"/>
      <c r="N72" s="31"/>
      <c r="O72" s="39">
        <v>2377151.2400000002</v>
      </c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9">
        <v>124000</v>
      </c>
      <c r="AA72" s="39">
        <f t="shared" si="5"/>
        <v>2501151.2400000002</v>
      </c>
      <c r="AB72" s="39">
        <v>2501151.2400000002</v>
      </c>
      <c r="AC72" s="31"/>
      <c r="AD72" s="31"/>
      <c r="AE72" s="41"/>
      <c r="AF72" s="43">
        <v>2022</v>
      </c>
      <c r="AG72" s="43">
        <v>2022</v>
      </c>
    </row>
    <row r="73" spans="1:33" ht="84.9" customHeight="1" x14ac:dyDescent="0.45">
      <c r="A73" s="32">
        <v>310</v>
      </c>
      <c r="B73" s="35" t="s">
        <v>115</v>
      </c>
      <c r="C73" s="43" t="s">
        <v>193</v>
      </c>
      <c r="D73" s="32">
        <v>1971</v>
      </c>
      <c r="E73" s="32">
        <v>5</v>
      </c>
      <c r="F73" s="32">
        <v>4</v>
      </c>
      <c r="G73" s="44">
        <v>3470.5</v>
      </c>
      <c r="H73" s="44">
        <v>3466.7999999999997</v>
      </c>
      <c r="I73" s="44">
        <v>3447.6</v>
      </c>
      <c r="J73" s="32">
        <v>155</v>
      </c>
      <c r="K73" s="42" t="s">
        <v>118</v>
      </c>
      <c r="L73" s="32" t="s">
        <v>119</v>
      </c>
      <c r="M73" s="32"/>
      <c r="N73" s="31"/>
      <c r="O73" s="39">
        <v>2377151.2400000002</v>
      </c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9">
        <v>124000</v>
      </c>
      <c r="AA73" s="39">
        <f t="shared" si="5"/>
        <v>2501151.2400000002</v>
      </c>
      <c r="AB73" s="39">
        <v>2501151.2400000002</v>
      </c>
      <c r="AC73" s="31"/>
      <c r="AD73" s="31"/>
      <c r="AE73" s="41"/>
      <c r="AF73" s="43">
        <v>2022</v>
      </c>
      <c r="AG73" s="43">
        <v>2022</v>
      </c>
    </row>
    <row r="74" spans="1:33" ht="84.9" customHeight="1" x14ac:dyDescent="0.45">
      <c r="A74" s="32">
        <v>311</v>
      </c>
      <c r="B74" s="35" t="s">
        <v>115</v>
      </c>
      <c r="C74" s="36" t="s">
        <v>194</v>
      </c>
      <c r="D74" s="32">
        <v>1981</v>
      </c>
      <c r="E74" s="32">
        <v>9</v>
      </c>
      <c r="F74" s="32">
        <v>1</v>
      </c>
      <c r="G74" s="44">
        <v>2423.1999999999998</v>
      </c>
      <c r="H74" s="44">
        <v>2423.1999999999998</v>
      </c>
      <c r="I74" s="44">
        <v>2423.1999999999998</v>
      </c>
      <c r="J74" s="32">
        <v>103</v>
      </c>
      <c r="K74" s="42" t="s">
        <v>118</v>
      </c>
      <c r="L74" s="32" t="s">
        <v>119</v>
      </c>
      <c r="M74" s="32"/>
      <c r="N74" s="31"/>
      <c r="O74" s="31"/>
      <c r="P74" s="31"/>
      <c r="Q74" s="31"/>
      <c r="R74" s="31"/>
      <c r="S74" s="31"/>
      <c r="T74" s="31"/>
      <c r="U74" s="37">
        <v>1851415.78</v>
      </c>
      <c r="V74" s="31"/>
      <c r="W74" s="31"/>
      <c r="X74" s="31"/>
      <c r="Y74" s="31"/>
      <c r="Z74" s="37">
        <v>75945.039999999994</v>
      </c>
      <c r="AA74" s="37">
        <f>SUM(U74+Z74)</f>
        <v>1927360.82</v>
      </c>
      <c r="AB74" s="31"/>
      <c r="AC74" s="31"/>
      <c r="AD74" s="37">
        <f>AA74</f>
        <v>1927360.82</v>
      </c>
      <c r="AE74" s="41"/>
      <c r="AF74" s="36">
        <v>2022</v>
      </c>
      <c r="AG74" s="36">
        <v>2022</v>
      </c>
    </row>
    <row r="75" spans="1:33" ht="84.9" customHeight="1" x14ac:dyDescent="0.45">
      <c r="A75" s="32">
        <v>312</v>
      </c>
      <c r="B75" s="35" t="s">
        <v>115</v>
      </c>
      <c r="C75" s="32" t="s">
        <v>195</v>
      </c>
      <c r="D75" s="32">
        <v>1973</v>
      </c>
      <c r="E75" s="32">
        <v>5</v>
      </c>
      <c r="F75" s="32">
        <v>6</v>
      </c>
      <c r="G75" s="44">
        <v>5379.6</v>
      </c>
      <c r="H75" s="44">
        <f>4784.2+207.4</f>
        <v>4991.5999999999995</v>
      </c>
      <c r="I75" s="44" t="s">
        <v>117</v>
      </c>
      <c r="J75" s="32" t="s">
        <v>117</v>
      </c>
      <c r="K75" s="32" t="s">
        <v>196</v>
      </c>
      <c r="L75" s="32" t="s">
        <v>119</v>
      </c>
      <c r="M75" s="32"/>
      <c r="N75" s="31"/>
      <c r="O75" s="31">
        <f>ROUND(H75*3201.73*1.015,2)</f>
        <v>16221481.800000001</v>
      </c>
      <c r="P75" s="31">
        <f>ROUND(H75*620.83*1.015,2)</f>
        <v>3145419.05</v>
      </c>
      <c r="Q75" s="31">
        <f>ROUND(H75*660.21*1.015,2)</f>
        <v>3344936.8</v>
      </c>
      <c r="R75" s="31"/>
      <c r="S75" s="31">
        <f>ROUND(H75*665.62*1.015,2)</f>
        <v>3372346.42</v>
      </c>
      <c r="T75" s="31"/>
      <c r="U75" s="31"/>
      <c r="V75" s="31">
        <f>ROUND(3727.29*H75*1.015,2)</f>
        <v>18884217.879999999</v>
      </c>
      <c r="W75" s="31"/>
      <c r="X75" s="31">
        <f>ROUND(3435.59*H75*1.015,2)</f>
        <v>17406327.41</v>
      </c>
      <c r="Y75" s="31"/>
      <c r="Z75" s="31">
        <v>1112855.68</v>
      </c>
      <c r="AA75" s="31">
        <f>SUM(O75+P75+Q75+S75+V75+X75+Z75)</f>
        <v>63487585.039999999</v>
      </c>
      <c r="AB75" s="31"/>
      <c r="AC75" s="31"/>
      <c r="AD75" s="31">
        <f>SUM(O75:Z75)</f>
        <v>63487585.039999999</v>
      </c>
      <c r="AE75" s="41"/>
      <c r="AF75" s="32">
        <v>2020</v>
      </c>
      <c r="AG75" s="32">
        <v>2022</v>
      </c>
    </row>
    <row r="76" spans="1:33" ht="84.9" customHeight="1" x14ac:dyDescent="0.45">
      <c r="A76" s="32">
        <v>313</v>
      </c>
      <c r="B76" s="35" t="s">
        <v>115</v>
      </c>
      <c r="C76" s="36" t="s">
        <v>197</v>
      </c>
      <c r="D76" s="32">
        <v>1976</v>
      </c>
      <c r="E76" s="32">
        <v>9</v>
      </c>
      <c r="F76" s="32">
        <v>2</v>
      </c>
      <c r="G76" s="44">
        <v>4070.84</v>
      </c>
      <c r="H76" s="44">
        <v>4070.84</v>
      </c>
      <c r="I76" s="44">
        <v>4070.84</v>
      </c>
      <c r="J76" s="32">
        <v>156</v>
      </c>
      <c r="K76" s="32" t="s">
        <v>118</v>
      </c>
      <c r="L76" s="32" t="s">
        <v>119</v>
      </c>
      <c r="M76" s="32"/>
      <c r="N76" s="31"/>
      <c r="O76" s="31"/>
      <c r="P76" s="31"/>
      <c r="Q76" s="31"/>
      <c r="R76" s="31"/>
      <c r="S76" s="31"/>
      <c r="T76" s="31"/>
      <c r="U76" s="37">
        <v>3702831.57</v>
      </c>
      <c r="V76" s="31"/>
      <c r="W76" s="31"/>
      <c r="X76" s="31"/>
      <c r="Y76" s="31"/>
      <c r="Z76" s="37">
        <v>151890.07999999999</v>
      </c>
      <c r="AA76" s="37">
        <f>SUM(U76+Z76)</f>
        <v>3854721.65</v>
      </c>
      <c r="AB76" s="31"/>
      <c r="AC76" s="31"/>
      <c r="AD76" s="37">
        <f>AA76</f>
        <v>3854721.65</v>
      </c>
      <c r="AE76" s="41"/>
      <c r="AF76" s="36">
        <v>2022</v>
      </c>
      <c r="AG76" s="36">
        <v>2022</v>
      </c>
    </row>
    <row r="77" spans="1:33" ht="84.9" customHeight="1" x14ac:dyDescent="0.45">
      <c r="A77" s="32">
        <v>314</v>
      </c>
      <c r="B77" s="35" t="s">
        <v>115</v>
      </c>
      <c r="C77" s="36" t="s">
        <v>198</v>
      </c>
      <c r="D77" s="32">
        <v>1976</v>
      </c>
      <c r="E77" s="32">
        <v>9</v>
      </c>
      <c r="F77" s="32">
        <v>2</v>
      </c>
      <c r="G77" s="44">
        <v>6093.6</v>
      </c>
      <c r="H77" s="44">
        <v>6093.6</v>
      </c>
      <c r="I77" s="44">
        <v>5316.3</v>
      </c>
      <c r="J77" s="32" t="s">
        <v>117</v>
      </c>
      <c r="K77" s="32" t="s">
        <v>118</v>
      </c>
      <c r="L77" s="32" t="s">
        <v>119</v>
      </c>
      <c r="M77" s="32"/>
      <c r="N77" s="31"/>
      <c r="O77" s="31"/>
      <c r="P77" s="31"/>
      <c r="Q77" s="31"/>
      <c r="R77" s="31"/>
      <c r="S77" s="31"/>
      <c r="T77" s="31"/>
      <c r="U77" s="37">
        <v>3702831.57</v>
      </c>
      <c r="V77" s="31"/>
      <c r="W77" s="31"/>
      <c r="X77" s="31"/>
      <c r="Y77" s="31"/>
      <c r="Z77" s="37">
        <v>151890.07999999999</v>
      </c>
      <c r="AA77" s="37">
        <f>SUM(U77+Z77)</f>
        <v>3854721.65</v>
      </c>
      <c r="AB77" s="31"/>
      <c r="AC77" s="31"/>
      <c r="AD77" s="37">
        <f>AA77</f>
        <v>3854721.65</v>
      </c>
      <c r="AE77" s="41"/>
      <c r="AF77" s="36">
        <v>2022</v>
      </c>
      <c r="AG77" s="36">
        <v>2022</v>
      </c>
    </row>
    <row r="78" spans="1:33" ht="84.9" customHeight="1" x14ac:dyDescent="0.45">
      <c r="A78" s="32">
        <v>315</v>
      </c>
      <c r="B78" s="35" t="s">
        <v>115</v>
      </c>
      <c r="C78" s="43" t="s">
        <v>199</v>
      </c>
      <c r="D78" s="32">
        <v>1972</v>
      </c>
      <c r="E78" s="32">
        <v>9</v>
      </c>
      <c r="F78" s="32">
        <v>2</v>
      </c>
      <c r="G78" s="44">
        <v>4723.8999999999996</v>
      </c>
      <c r="H78" s="44">
        <v>4713.1000000000004</v>
      </c>
      <c r="I78" s="44">
        <v>3856.1</v>
      </c>
      <c r="J78" s="32">
        <v>167</v>
      </c>
      <c r="K78" s="32" t="s">
        <v>118</v>
      </c>
      <c r="L78" s="32" t="s">
        <v>119</v>
      </c>
      <c r="M78" s="32"/>
      <c r="N78" s="31"/>
      <c r="O78" s="39">
        <v>2377151.2400000002</v>
      </c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9">
        <v>124000</v>
      </c>
      <c r="AA78" s="39">
        <f t="shared" ref="AA78:AA79" si="6">SUM(O78+Z78)</f>
        <v>2501151.2400000002</v>
      </c>
      <c r="AB78" s="39">
        <v>2501151.2400000002</v>
      </c>
      <c r="AC78" s="31"/>
      <c r="AD78" s="31"/>
      <c r="AE78" s="41"/>
      <c r="AF78" s="43">
        <v>2022</v>
      </c>
      <c r="AG78" s="43">
        <v>2022</v>
      </c>
    </row>
    <row r="79" spans="1:33" ht="84.9" customHeight="1" x14ac:dyDescent="0.45">
      <c r="A79" s="32">
        <v>316</v>
      </c>
      <c r="B79" s="35" t="s">
        <v>115</v>
      </c>
      <c r="C79" s="43" t="s">
        <v>200</v>
      </c>
      <c r="D79" s="32">
        <v>1970</v>
      </c>
      <c r="E79" s="32">
        <v>9</v>
      </c>
      <c r="F79" s="32">
        <v>2</v>
      </c>
      <c r="G79" s="44">
        <v>3915.3</v>
      </c>
      <c r="H79" s="44">
        <v>3913.3</v>
      </c>
      <c r="I79" s="44">
        <v>3895.8</v>
      </c>
      <c r="J79" s="32">
        <v>175</v>
      </c>
      <c r="K79" s="32" t="s">
        <v>118</v>
      </c>
      <c r="L79" s="32" t="s">
        <v>119</v>
      </c>
      <c r="M79" s="32"/>
      <c r="N79" s="31"/>
      <c r="O79" s="39">
        <v>2377151.2400000002</v>
      </c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9">
        <v>124000</v>
      </c>
      <c r="AA79" s="39">
        <f t="shared" si="6"/>
        <v>2501151.2400000002</v>
      </c>
      <c r="AB79" s="39">
        <v>2501151.2400000002</v>
      </c>
      <c r="AC79" s="31"/>
      <c r="AD79" s="31"/>
      <c r="AE79" s="41"/>
      <c r="AF79" s="43">
        <v>2022</v>
      </c>
      <c r="AG79" s="43">
        <v>2022</v>
      </c>
    </row>
    <row r="80" spans="1:33" ht="84.9" customHeight="1" x14ac:dyDescent="0.45">
      <c r="A80" s="32">
        <v>317</v>
      </c>
      <c r="B80" s="35" t="s">
        <v>115</v>
      </c>
      <c r="C80" s="43" t="s">
        <v>201</v>
      </c>
      <c r="D80" s="32">
        <v>1971</v>
      </c>
      <c r="E80" s="32">
        <v>9</v>
      </c>
      <c r="F80" s="32">
        <v>4</v>
      </c>
      <c r="G80" s="44">
        <v>7574.1</v>
      </c>
      <c r="H80" s="44">
        <v>7572.3</v>
      </c>
      <c r="I80" s="44">
        <v>7544.1</v>
      </c>
      <c r="J80" s="32">
        <v>331</v>
      </c>
      <c r="K80" s="32" t="s">
        <v>118</v>
      </c>
      <c r="L80" s="32" t="s">
        <v>119</v>
      </c>
      <c r="M80" s="32"/>
      <c r="N80" s="31"/>
      <c r="O80" s="39">
        <v>4754302.4800000004</v>
      </c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9">
        <v>248000</v>
      </c>
      <c r="AA80" s="39">
        <f>SUM(O80+Z80)</f>
        <v>5002302.4800000004</v>
      </c>
      <c r="AB80" s="39">
        <f>AA80</f>
        <v>5002302.4800000004</v>
      </c>
      <c r="AC80" s="31"/>
      <c r="AD80" s="31"/>
      <c r="AE80" s="41"/>
      <c r="AF80" s="43">
        <v>2022</v>
      </c>
      <c r="AG80" s="43">
        <v>2022</v>
      </c>
    </row>
    <row r="81" spans="1:33" ht="84.9" customHeight="1" x14ac:dyDescent="0.45">
      <c r="A81" s="32">
        <v>318</v>
      </c>
      <c r="B81" s="35" t="s">
        <v>115</v>
      </c>
      <c r="C81" s="43" t="s">
        <v>202</v>
      </c>
      <c r="D81" s="32">
        <v>1969</v>
      </c>
      <c r="E81" s="32">
        <v>5</v>
      </c>
      <c r="F81" s="32">
        <v>6</v>
      </c>
      <c r="G81" s="44">
        <v>3934.6</v>
      </c>
      <c r="H81" s="44">
        <v>3833.5</v>
      </c>
      <c r="I81" s="44">
        <v>3833.5</v>
      </c>
      <c r="J81" s="32">
        <v>193</v>
      </c>
      <c r="K81" s="32" t="s">
        <v>118</v>
      </c>
      <c r="L81" s="32" t="s">
        <v>119</v>
      </c>
      <c r="M81" s="32"/>
      <c r="N81" s="31"/>
      <c r="O81" s="39">
        <v>2377151.2400000002</v>
      </c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9">
        <v>124000</v>
      </c>
      <c r="AA81" s="39">
        <f t="shared" ref="AA81:AA90" si="7">SUM(O81+Z81)</f>
        <v>2501151.2400000002</v>
      </c>
      <c r="AB81" s="39">
        <v>2501151.2400000002</v>
      </c>
      <c r="AC81" s="31"/>
      <c r="AD81" s="31"/>
      <c r="AE81" s="41"/>
      <c r="AF81" s="43">
        <v>2022</v>
      </c>
      <c r="AG81" s="43">
        <v>2022</v>
      </c>
    </row>
    <row r="82" spans="1:33" ht="84.9" customHeight="1" x14ac:dyDescent="0.45">
      <c r="A82" s="32">
        <v>319</v>
      </c>
      <c r="B82" s="35" t="s">
        <v>115</v>
      </c>
      <c r="C82" s="43" t="s">
        <v>203</v>
      </c>
      <c r="D82" s="32">
        <v>1970</v>
      </c>
      <c r="E82" s="32">
        <v>9</v>
      </c>
      <c r="F82" s="32">
        <v>2</v>
      </c>
      <c r="G82" s="44">
        <v>4588</v>
      </c>
      <c r="H82" s="44">
        <v>3848.4</v>
      </c>
      <c r="I82" s="44">
        <v>3848.4</v>
      </c>
      <c r="J82" s="32">
        <v>179</v>
      </c>
      <c r="K82" s="32" t="s">
        <v>118</v>
      </c>
      <c r="L82" s="32" t="s">
        <v>204</v>
      </c>
      <c r="M82" s="32"/>
      <c r="N82" s="31"/>
      <c r="O82" s="39">
        <v>2377151.2400000002</v>
      </c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9">
        <v>124000</v>
      </c>
      <c r="AA82" s="39">
        <f t="shared" si="7"/>
        <v>2501151.2400000002</v>
      </c>
      <c r="AB82" s="39">
        <v>2501151.2400000002</v>
      </c>
      <c r="AC82" s="31"/>
      <c r="AD82" s="31"/>
      <c r="AE82" s="41"/>
      <c r="AF82" s="43">
        <v>2022</v>
      </c>
      <c r="AG82" s="43">
        <v>2022</v>
      </c>
    </row>
    <row r="83" spans="1:33" ht="84.9" customHeight="1" x14ac:dyDescent="0.45">
      <c r="A83" s="32">
        <v>320</v>
      </c>
      <c r="B83" s="35" t="s">
        <v>115</v>
      </c>
      <c r="C83" s="43" t="s">
        <v>205</v>
      </c>
      <c r="D83" s="32">
        <v>1970</v>
      </c>
      <c r="E83" s="32">
        <v>5</v>
      </c>
      <c r="F83" s="32">
        <v>6</v>
      </c>
      <c r="G83" s="44">
        <v>3984</v>
      </c>
      <c r="H83" s="44">
        <v>3502.6</v>
      </c>
      <c r="I83" s="44">
        <v>3502.6</v>
      </c>
      <c r="J83" s="32">
        <v>136</v>
      </c>
      <c r="K83" s="32" t="s">
        <v>118</v>
      </c>
      <c r="L83" s="32" t="s">
        <v>119</v>
      </c>
      <c r="M83" s="32"/>
      <c r="N83" s="31"/>
      <c r="O83" s="39">
        <v>2377151.2400000002</v>
      </c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9">
        <v>124000</v>
      </c>
      <c r="AA83" s="39">
        <f t="shared" si="7"/>
        <v>2501151.2400000002</v>
      </c>
      <c r="AB83" s="39">
        <v>2501151.2400000002</v>
      </c>
      <c r="AC83" s="31"/>
      <c r="AD83" s="31"/>
      <c r="AE83" s="41"/>
      <c r="AF83" s="43">
        <v>2022</v>
      </c>
      <c r="AG83" s="43">
        <v>2022</v>
      </c>
    </row>
    <row r="84" spans="1:33" ht="84.9" customHeight="1" x14ac:dyDescent="0.45">
      <c r="A84" s="32">
        <v>321</v>
      </c>
      <c r="B84" s="35" t="s">
        <v>115</v>
      </c>
      <c r="C84" s="43" t="s">
        <v>206</v>
      </c>
      <c r="D84" s="32">
        <v>1971</v>
      </c>
      <c r="E84" s="32">
        <v>9</v>
      </c>
      <c r="F84" s="32">
        <v>2</v>
      </c>
      <c r="G84" s="44">
        <v>4403</v>
      </c>
      <c r="H84" s="44">
        <v>4404.5</v>
      </c>
      <c r="I84" s="44">
        <v>3887.4</v>
      </c>
      <c r="J84" s="32">
        <v>153</v>
      </c>
      <c r="K84" s="32" t="s">
        <v>118</v>
      </c>
      <c r="L84" s="32" t="s">
        <v>119</v>
      </c>
      <c r="M84" s="32"/>
      <c r="N84" s="31"/>
      <c r="O84" s="39">
        <v>2377151.2400000002</v>
      </c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9">
        <v>124000</v>
      </c>
      <c r="AA84" s="39">
        <f t="shared" si="7"/>
        <v>2501151.2400000002</v>
      </c>
      <c r="AB84" s="39">
        <v>2501151.2400000002</v>
      </c>
      <c r="AC84" s="31"/>
      <c r="AD84" s="31"/>
      <c r="AE84" s="41"/>
      <c r="AF84" s="43">
        <v>2022</v>
      </c>
      <c r="AG84" s="43">
        <v>2022</v>
      </c>
    </row>
    <row r="85" spans="1:33" ht="84.9" customHeight="1" x14ac:dyDescent="0.45">
      <c r="A85" s="32">
        <v>322</v>
      </c>
      <c r="B85" s="35" t="s">
        <v>115</v>
      </c>
      <c r="C85" s="43" t="s">
        <v>207</v>
      </c>
      <c r="D85" s="32">
        <v>1970</v>
      </c>
      <c r="E85" s="32">
        <v>9</v>
      </c>
      <c r="F85" s="32">
        <v>2</v>
      </c>
      <c r="G85" s="44">
        <v>4553</v>
      </c>
      <c r="H85" s="44">
        <v>3903.2000000000003</v>
      </c>
      <c r="I85" s="44">
        <v>3828.4</v>
      </c>
      <c r="J85" s="32">
        <v>157</v>
      </c>
      <c r="K85" s="32" t="s">
        <v>118</v>
      </c>
      <c r="L85" s="32" t="s">
        <v>119</v>
      </c>
      <c r="M85" s="32"/>
      <c r="N85" s="31"/>
      <c r="O85" s="39">
        <v>2377151.2400000002</v>
      </c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9">
        <v>124000</v>
      </c>
      <c r="AA85" s="39">
        <f t="shared" si="7"/>
        <v>2501151.2400000002</v>
      </c>
      <c r="AB85" s="39">
        <v>2501151.2400000002</v>
      </c>
      <c r="AC85" s="31"/>
      <c r="AD85" s="31"/>
      <c r="AE85" s="41"/>
      <c r="AF85" s="43">
        <v>2022</v>
      </c>
      <c r="AG85" s="43">
        <v>2022</v>
      </c>
    </row>
    <row r="86" spans="1:33" ht="84.9" customHeight="1" x14ac:dyDescent="0.45">
      <c r="A86" s="32">
        <v>323</v>
      </c>
      <c r="B86" s="35" t="s">
        <v>115</v>
      </c>
      <c r="C86" s="43" t="s">
        <v>208</v>
      </c>
      <c r="D86" s="32">
        <v>1969</v>
      </c>
      <c r="E86" s="32">
        <v>5</v>
      </c>
      <c r="F86" s="32">
        <v>4</v>
      </c>
      <c r="G86" s="44">
        <v>2629.1</v>
      </c>
      <c r="H86" s="44">
        <v>2622.2999999999997</v>
      </c>
      <c r="I86" s="44">
        <v>2189.1999999999998</v>
      </c>
      <c r="J86" s="32">
        <v>110</v>
      </c>
      <c r="K86" s="32" t="s">
        <v>118</v>
      </c>
      <c r="L86" s="32" t="s">
        <v>119</v>
      </c>
      <c r="M86" s="32"/>
      <c r="N86" s="31"/>
      <c r="O86" s="39">
        <v>2377151.2400000002</v>
      </c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9">
        <v>124000</v>
      </c>
      <c r="AA86" s="39">
        <f t="shared" si="7"/>
        <v>2501151.2400000002</v>
      </c>
      <c r="AB86" s="39">
        <v>2501151.2400000002</v>
      </c>
      <c r="AC86" s="31"/>
      <c r="AD86" s="31"/>
      <c r="AE86" s="41"/>
      <c r="AF86" s="43">
        <v>2022</v>
      </c>
      <c r="AG86" s="43">
        <v>2022</v>
      </c>
    </row>
    <row r="87" spans="1:33" ht="84.9" customHeight="1" x14ac:dyDescent="0.45">
      <c r="A87" s="32">
        <v>324</v>
      </c>
      <c r="B87" s="35" t="s">
        <v>115</v>
      </c>
      <c r="C87" s="43" t="s">
        <v>209</v>
      </c>
      <c r="D87" s="32">
        <v>1969</v>
      </c>
      <c r="E87" s="32">
        <v>5</v>
      </c>
      <c r="F87" s="32">
        <v>4</v>
      </c>
      <c r="G87" s="44">
        <v>2657</v>
      </c>
      <c r="H87" s="44">
        <v>2627.1</v>
      </c>
      <c r="I87" s="44">
        <v>2627.1</v>
      </c>
      <c r="J87" s="32">
        <v>100</v>
      </c>
      <c r="K87" s="32" t="s">
        <v>118</v>
      </c>
      <c r="L87" s="32" t="s">
        <v>119</v>
      </c>
      <c r="M87" s="32"/>
      <c r="N87" s="31"/>
      <c r="O87" s="39">
        <v>2377151.2400000002</v>
      </c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9">
        <v>124000</v>
      </c>
      <c r="AA87" s="39">
        <f t="shared" si="7"/>
        <v>2501151.2400000002</v>
      </c>
      <c r="AB87" s="39">
        <v>2501151.2400000002</v>
      </c>
      <c r="AC87" s="31"/>
      <c r="AD87" s="31"/>
      <c r="AE87" s="41"/>
      <c r="AF87" s="43">
        <v>2022</v>
      </c>
      <c r="AG87" s="43">
        <v>2022</v>
      </c>
    </row>
    <row r="88" spans="1:33" ht="84.9" customHeight="1" x14ac:dyDescent="0.45">
      <c r="A88" s="32">
        <v>325</v>
      </c>
      <c r="B88" s="35" t="s">
        <v>115</v>
      </c>
      <c r="C88" s="43" t="s">
        <v>210</v>
      </c>
      <c r="D88" s="32">
        <v>1970</v>
      </c>
      <c r="E88" s="32">
        <v>9</v>
      </c>
      <c r="F88" s="32">
        <v>2</v>
      </c>
      <c r="G88" s="44">
        <v>3850.4</v>
      </c>
      <c r="H88" s="44">
        <v>3866.6000000000004</v>
      </c>
      <c r="I88" s="44">
        <v>3849.3</v>
      </c>
      <c r="J88" s="32">
        <v>152</v>
      </c>
      <c r="K88" s="32" t="s">
        <v>118</v>
      </c>
      <c r="L88" s="32" t="s">
        <v>119</v>
      </c>
      <c r="M88" s="32"/>
      <c r="N88" s="31"/>
      <c r="O88" s="39">
        <v>2377151.2400000002</v>
      </c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9">
        <v>124000</v>
      </c>
      <c r="AA88" s="39">
        <f t="shared" si="7"/>
        <v>2501151.2400000002</v>
      </c>
      <c r="AB88" s="39">
        <v>2501151.2400000002</v>
      </c>
      <c r="AC88" s="31"/>
      <c r="AD88" s="31"/>
      <c r="AE88" s="41"/>
      <c r="AF88" s="43">
        <v>2022</v>
      </c>
      <c r="AG88" s="43">
        <v>2022</v>
      </c>
    </row>
    <row r="89" spans="1:33" ht="84.9" customHeight="1" x14ac:dyDescent="0.45">
      <c r="A89" s="32">
        <v>326</v>
      </c>
      <c r="B89" s="35" t="s">
        <v>115</v>
      </c>
      <c r="C89" s="43" t="s">
        <v>211</v>
      </c>
      <c r="D89" s="32">
        <v>1970</v>
      </c>
      <c r="E89" s="32">
        <v>9</v>
      </c>
      <c r="F89" s="32">
        <v>2</v>
      </c>
      <c r="G89" s="44" t="s">
        <v>212</v>
      </c>
      <c r="H89" s="44">
        <v>3911.3</v>
      </c>
      <c r="I89" s="44">
        <v>3675</v>
      </c>
      <c r="J89" s="32">
        <v>151</v>
      </c>
      <c r="K89" s="32" t="s">
        <v>118</v>
      </c>
      <c r="L89" s="32" t="s">
        <v>119</v>
      </c>
      <c r="M89" s="32"/>
      <c r="N89" s="31"/>
      <c r="O89" s="39">
        <v>2377151.2400000002</v>
      </c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9">
        <v>124000</v>
      </c>
      <c r="AA89" s="39">
        <f t="shared" si="7"/>
        <v>2501151.2400000002</v>
      </c>
      <c r="AB89" s="39">
        <v>2501151.2400000002</v>
      </c>
      <c r="AC89" s="31"/>
      <c r="AD89" s="31"/>
      <c r="AE89" s="41"/>
      <c r="AF89" s="43">
        <v>2022</v>
      </c>
      <c r="AG89" s="43">
        <v>2022</v>
      </c>
    </row>
    <row r="90" spans="1:33" ht="84.9" customHeight="1" x14ac:dyDescent="0.45">
      <c r="A90" s="32">
        <v>327</v>
      </c>
      <c r="B90" s="35" t="s">
        <v>115</v>
      </c>
      <c r="C90" s="43" t="s">
        <v>213</v>
      </c>
      <c r="D90" s="32" t="s">
        <v>155</v>
      </c>
      <c r="E90" s="32">
        <v>9</v>
      </c>
      <c r="F90" s="32">
        <v>2</v>
      </c>
      <c r="G90" s="44">
        <v>3852.4</v>
      </c>
      <c r="H90" s="44">
        <v>3852.2</v>
      </c>
      <c r="I90" s="44">
        <v>3835</v>
      </c>
      <c r="J90" s="45" t="s">
        <v>214</v>
      </c>
      <c r="K90" s="45" t="s">
        <v>118</v>
      </c>
      <c r="L90" s="32" t="s">
        <v>119</v>
      </c>
      <c r="M90" s="32"/>
      <c r="N90" s="31"/>
      <c r="O90" s="39">
        <v>2377151.2400000002</v>
      </c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9">
        <v>124000</v>
      </c>
      <c r="AA90" s="39">
        <f t="shared" si="7"/>
        <v>2501151.2400000002</v>
      </c>
      <c r="AB90" s="39">
        <v>2501151.2400000002</v>
      </c>
      <c r="AC90" s="31"/>
      <c r="AD90" s="31"/>
      <c r="AE90" s="41"/>
      <c r="AF90" s="43">
        <v>2022</v>
      </c>
      <c r="AG90" s="43">
        <v>2022</v>
      </c>
    </row>
    <row r="91" spans="1:33" ht="84.9" customHeight="1" x14ac:dyDescent="0.45">
      <c r="A91" s="32">
        <v>328</v>
      </c>
      <c r="B91" s="35" t="s">
        <v>115</v>
      </c>
      <c r="C91" s="43" t="s">
        <v>215</v>
      </c>
      <c r="D91" s="32" t="s">
        <v>155</v>
      </c>
      <c r="E91" s="32">
        <v>9</v>
      </c>
      <c r="F91" s="32">
        <v>4</v>
      </c>
      <c r="G91" s="44">
        <v>7761.5</v>
      </c>
      <c r="H91" s="44">
        <v>7756.3</v>
      </c>
      <c r="I91" s="44">
        <v>7603.2</v>
      </c>
      <c r="J91" s="32" t="s">
        <v>216</v>
      </c>
      <c r="K91" s="32" t="s">
        <v>118</v>
      </c>
      <c r="L91" s="32" t="s">
        <v>119</v>
      </c>
      <c r="M91" s="32"/>
      <c r="N91" s="31"/>
      <c r="O91" s="39">
        <v>4754302.4800000004</v>
      </c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9">
        <v>248000</v>
      </c>
      <c r="AA91" s="39">
        <f>SUM(O91+Z91)</f>
        <v>5002302.4800000004</v>
      </c>
      <c r="AB91" s="39">
        <f>AA91</f>
        <v>5002302.4800000004</v>
      </c>
      <c r="AC91" s="31"/>
      <c r="AD91" s="31"/>
      <c r="AE91" s="41"/>
      <c r="AF91" s="43">
        <v>2022</v>
      </c>
      <c r="AG91" s="43">
        <v>2022</v>
      </c>
    </row>
    <row r="92" spans="1:33" ht="84.9" customHeight="1" x14ac:dyDescent="0.45">
      <c r="A92" s="32">
        <v>329</v>
      </c>
      <c r="B92" s="35" t="s">
        <v>115</v>
      </c>
      <c r="C92" s="43" t="s">
        <v>217</v>
      </c>
      <c r="D92" s="32" t="s">
        <v>155</v>
      </c>
      <c r="E92" s="32">
        <v>9</v>
      </c>
      <c r="F92" s="32">
        <v>6</v>
      </c>
      <c r="G92" s="44">
        <v>11288.3</v>
      </c>
      <c r="H92" s="44">
        <v>11185</v>
      </c>
      <c r="I92" s="44">
        <v>11185</v>
      </c>
      <c r="J92" s="32" t="s">
        <v>218</v>
      </c>
      <c r="K92" s="32" t="s">
        <v>118</v>
      </c>
      <c r="L92" s="32" t="s">
        <v>119</v>
      </c>
      <c r="M92" s="32"/>
      <c r="N92" s="31"/>
      <c r="O92" s="39">
        <v>7131453.7199999997</v>
      </c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9">
        <v>372000</v>
      </c>
      <c r="AA92" s="39">
        <f>SUM(O92+Z92)</f>
        <v>7503453.7199999997</v>
      </c>
      <c r="AB92" s="39">
        <f>AA92</f>
        <v>7503453.7199999997</v>
      </c>
      <c r="AC92" s="31"/>
      <c r="AD92" s="31"/>
      <c r="AE92" s="41"/>
      <c r="AF92" s="43">
        <v>2022</v>
      </c>
      <c r="AG92" s="43">
        <v>2022</v>
      </c>
    </row>
    <row r="93" spans="1:33" ht="84.9" customHeight="1" x14ac:dyDescent="0.45">
      <c r="A93" s="32">
        <v>330</v>
      </c>
      <c r="B93" s="35" t="s">
        <v>115</v>
      </c>
      <c r="C93" s="32" t="s">
        <v>219</v>
      </c>
      <c r="D93" s="32">
        <v>1972</v>
      </c>
      <c r="E93" s="32">
        <v>5</v>
      </c>
      <c r="F93" s="32">
        <v>7</v>
      </c>
      <c r="G93" s="46">
        <v>6351.5</v>
      </c>
      <c r="H93" s="44">
        <v>5853.6</v>
      </c>
      <c r="I93" s="44">
        <v>5912.3</v>
      </c>
      <c r="J93" s="32">
        <v>266</v>
      </c>
      <c r="K93" s="32" t="s">
        <v>118</v>
      </c>
      <c r="L93" s="32" t="s">
        <v>119</v>
      </c>
      <c r="M93" s="32"/>
      <c r="N93" s="31"/>
      <c r="O93" s="31"/>
      <c r="P93" s="31"/>
      <c r="Q93" s="31"/>
      <c r="R93" s="31"/>
      <c r="S93" s="31"/>
      <c r="T93" s="31"/>
      <c r="U93" s="31"/>
      <c r="V93" s="31">
        <f t="shared" ref="V93:V94" si="8">ROUND(H93*3517.3*1.015,2)</f>
        <v>20897700.289999999</v>
      </c>
      <c r="W93" s="31"/>
      <c r="X93" s="31"/>
      <c r="Y93" s="31"/>
      <c r="Z93" s="31">
        <v>741812.5</v>
      </c>
      <c r="AA93" s="31">
        <f>SUM(V93+Z93)</f>
        <v>21639512.789999999</v>
      </c>
      <c r="AB93" s="31"/>
      <c r="AC93" s="31"/>
      <c r="AD93" s="31">
        <f>SUM(V93+Z93)</f>
        <v>21639512.789999999</v>
      </c>
      <c r="AE93" s="41"/>
      <c r="AF93" s="32">
        <v>2022</v>
      </c>
      <c r="AG93" s="32">
        <v>2022</v>
      </c>
    </row>
    <row r="94" spans="1:33" ht="84.9" customHeight="1" x14ac:dyDescent="0.45">
      <c r="A94" s="32">
        <v>331</v>
      </c>
      <c r="B94" s="35" t="s">
        <v>115</v>
      </c>
      <c r="C94" s="32" t="s">
        <v>220</v>
      </c>
      <c r="D94" s="32">
        <v>1971</v>
      </c>
      <c r="E94" s="32">
        <v>5</v>
      </c>
      <c r="F94" s="32">
        <v>4</v>
      </c>
      <c r="G94" s="46">
        <v>2728.4</v>
      </c>
      <c r="H94" s="44">
        <v>2698.2</v>
      </c>
      <c r="I94" s="44">
        <v>2698</v>
      </c>
      <c r="J94" s="32">
        <v>120</v>
      </c>
      <c r="K94" s="32" t="s">
        <v>118</v>
      </c>
      <c r="L94" s="32" t="s">
        <v>119</v>
      </c>
      <c r="M94" s="32"/>
      <c r="N94" s="31"/>
      <c r="O94" s="31"/>
      <c r="P94" s="31"/>
      <c r="Q94" s="31"/>
      <c r="R94" s="31"/>
      <c r="S94" s="31"/>
      <c r="T94" s="31"/>
      <c r="U94" s="31"/>
      <c r="V94" s="31">
        <f t="shared" si="8"/>
        <v>9632734.5399999991</v>
      </c>
      <c r="W94" s="31"/>
      <c r="X94" s="31"/>
      <c r="Y94" s="31"/>
      <c r="Z94" s="31">
        <v>670285.1</v>
      </c>
      <c r="AA94" s="31">
        <f>SUM(V94+Z94)</f>
        <v>10303019.639999999</v>
      </c>
      <c r="AB94" s="31"/>
      <c r="AC94" s="31"/>
      <c r="AD94" s="31">
        <f>SUM(V94+Z94)</f>
        <v>10303019.639999999</v>
      </c>
      <c r="AE94" s="41"/>
      <c r="AF94" s="32">
        <v>2022</v>
      </c>
      <c r="AG94" s="32">
        <v>2023</v>
      </c>
    </row>
    <row r="95" spans="1:33" ht="84.9" customHeight="1" x14ac:dyDescent="0.45">
      <c r="A95" s="32">
        <v>332</v>
      </c>
      <c r="B95" s="32" t="s">
        <v>115</v>
      </c>
      <c r="C95" s="36" t="s">
        <v>221</v>
      </c>
      <c r="D95" s="32">
        <v>1980</v>
      </c>
      <c r="E95" s="32">
        <v>9</v>
      </c>
      <c r="F95" s="32">
        <v>1</v>
      </c>
      <c r="G95" s="44">
        <v>4452</v>
      </c>
      <c r="H95" s="44">
        <v>4452</v>
      </c>
      <c r="I95" s="44">
        <v>4452</v>
      </c>
      <c r="J95" s="32">
        <v>75</v>
      </c>
      <c r="K95" s="32"/>
      <c r="L95" s="32" t="s">
        <v>119</v>
      </c>
      <c r="M95" s="32"/>
      <c r="N95" s="31"/>
      <c r="O95" s="31"/>
      <c r="P95" s="31"/>
      <c r="Q95" s="31"/>
      <c r="R95" s="31"/>
      <c r="S95" s="31"/>
      <c r="T95" s="31"/>
      <c r="U95" s="37">
        <v>1851415.78</v>
      </c>
      <c r="V95" s="31"/>
      <c r="W95" s="31"/>
      <c r="X95" s="31"/>
      <c r="Y95" s="31"/>
      <c r="Z95" s="37">
        <v>75945.039999999994</v>
      </c>
      <c r="AA95" s="37">
        <f t="shared" ref="AA95:AA108" si="9">SUM(U95+Z95)</f>
        <v>1927360.82</v>
      </c>
      <c r="AB95" s="31"/>
      <c r="AC95" s="31"/>
      <c r="AD95" s="37">
        <f t="shared" ref="AD95:AD112" si="10">AA95</f>
        <v>1927360.82</v>
      </c>
      <c r="AE95" s="41"/>
      <c r="AF95" s="36">
        <v>2022</v>
      </c>
      <c r="AG95" s="36">
        <v>2022</v>
      </c>
    </row>
    <row r="96" spans="1:33" ht="84.9" customHeight="1" x14ac:dyDescent="0.45">
      <c r="A96" s="32">
        <v>333</v>
      </c>
      <c r="B96" s="32" t="s">
        <v>115</v>
      </c>
      <c r="C96" s="36" t="s">
        <v>222</v>
      </c>
      <c r="D96" s="32">
        <v>1980</v>
      </c>
      <c r="E96" s="32">
        <v>9</v>
      </c>
      <c r="F96" s="32">
        <v>2</v>
      </c>
      <c r="G96" s="44">
        <v>4417.28</v>
      </c>
      <c r="H96" s="44">
        <v>4417.28</v>
      </c>
      <c r="I96" s="44">
        <v>4417.28</v>
      </c>
      <c r="J96" s="32">
        <v>165</v>
      </c>
      <c r="K96" s="32" t="s">
        <v>118</v>
      </c>
      <c r="L96" s="32" t="s">
        <v>119</v>
      </c>
      <c r="M96" s="32"/>
      <c r="N96" s="31"/>
      <c r="O96" s="31"/>
      <c r="P96" s="31"/>
      <c r="Q96" s="31"/>
      <c r="R96" s="31"/>
      <c r="S96" s="31"/>
      <c r="T96" s="31"/>
      <c r="U96" s="37">
        <v>3702831.57</v>
      </c>
      <c r="V96" s="31"/>
      <c r="W96" s="31"/>
      <c r="X96" s="31"/>
      <c r="Y96" s="31"/>
      <c r="Z96" s="37">
        <v>151890.07999999999</v>
      </c>
      <c r="AA96" s="37">
        <f t="shared" si="9"/>
        <v>3854721.65</v>
      </c>
      <c r="AB96" s="31"/>
      <c r="AC96" s="31"/>
      <c r="AD96" s="37">
        <f t="shared" si="10"/>
        <v>3854721.65</v>
      </c>
      <c r="AE96" s="41"/>
      <c r="AF96" s="36">
        <v>2022</v>
      </c>
      <c r="AG96" s="36">
        <v>2022</v>
      </c>
    </row>
    <row r="97" spans="1:33" ht="84.9" customHeight="1" x14ac:dyDescent="0.45">
      <c r="A97" s="32">
        <v>334</v>
      </c>
      <c r="B97" s="32" t="s">
        <v>115</v>
      </c>
      <c r="C97" s="36" t="s">
        <v>223</v>
      </c>
      <c r="D97" s="32">
        <v>1980</v>
      </c>
      <c r="E97" s="32">
        <v>9</v>
      </c>
      <c r="F97" s="32">
        <v>4</v>
      </c>
      <c r="G97" s="44">
        <v>8704.7999999999993</v>
      </c>
      <c r="H97" s="44">
        <v>8704.7999999999993</v>
      </c>
      <c r="I97" s="44">
        <v>8704.7999999999993</v>
      </c>
      <c r="J97" s="32">
        <v>338</v>
      </c>
      <c r="K97" s="32" t="s">
        <v>118</v>
      </c>
      <c r="L97" s="32" t="s">
        <v>119</v>
      </c>
      <c r="M97" s="32"/>
      <c r="N97" s="31"/>
      <c r="O97" s="31"/>
      <c r="P97" s="31"/>
      <c r="Q97" s="31"/>
      <c r="R97" s="31"/>
      <c r="S97" s="31"/>
      <c r="T97" s="31"/>
      <c r="U97" s="37">
        <v>7405663.1399999997</v>
      </c>
      <c r="V97" s="31"/>
      <c r="W97" s="31"/>
      <c r="X97" s="31"/>
      <c r="Y97" s="31"/>
      <c r="Z97" s="37">
        <v>303780.15999999997</v>
      </c>
      <c r="AA97" s="37">
        <f t="shared" si="9"/>
        <v>7709443.2999999998</v>
      </c>
      <c r="AB97" s="31"/>
      <c r="AC97" s="31"/>
      <c r="AD97" s="37">
        <f t="shared" si="10"/>
        <v>7709443.2999999998</v>
      </c>
      <c r="AE97" s="41"/>
      <c r="AF97" s="36">
        <v>2022</v>
      </c>
      <c r="AG97" s="36">
        <v>2022</v>
      </c>
    </row>
    <row r="98" spans="1:33" ht="84.9" customHeight="1" x14ac:dyDescent="0.45">
      <c r="A98" s="32">
        <v>335</v>
      </c>
      <c r="B98" s="32" t="s">
        <v>115</v>
      </c>
      <c r="C98" s="36" t="s">
        <v>224</v>
      </c>
      <c r="D98" s="32">
        <v>1980</v>
      </c>
      <c r="E98" s="32">
        <v>9</v>
      </c>
      <c r="F98" s="32">
        <v>1</v>
      </c>
      <c r="G98" s="44">
        <v>3008.62</v>
      </c>
      <c r="H98" s="44">
        <v>3008.62</v>
      </c>
      <c r="I98" s="44">
        <v>3008.62</v>
      </c>
      <c r="J98" s="32">
        <v>165</v>
      </c>
      <c r="K98" s="32" t="s">
        <v>118</v>
      </c>
      <c r="L98" s="32" t="s">
        <v>119</v>
      </c>
      <c r="M98" s="32"/>
      <c r="N98" s="31"/>
      <c r="O98" s="31"/>
      <c r="P98" s="31"/>
      <c r="Q98" s="31"/>
      <c r="R98" s="31"/>
      <c r="S98" s="31"/>
      <c r="T98" s="31"/>
      <c r="U98" s="37">
        <v>1851415.78</v>
      </c>
      <c r="V98" s="31"/>
      <c r="W98" s="31"/>
      <c r="X98" s="31"/>
      <c r="Y98" s="31"/>
      <c r="Z98" s="37">
        <v>75945.039999999994</v>
      </c>
      <c r="AA98" s="37">
        <f t="shared" si="9"/>
        <v>1927360.82</v>
      </c>
      <c r="AB98" s="31"/>
      <c r="AC98" s="31"/>
      <c r="AD98" s="37">
        <f t="shared" si="10"/>
        <v>1927360.82</v>
      </c>
      <c r="AE98" s="41"/>
      <c r="AF98" s="36">
        <v>2022</v>
      </c>
      <c r="AG98" s="36">
        <v>2022</v>
      </c>
    </row>
    <row r="99" spans="1:33" ht="84.9" customHeight="1" x14ac:dyDescent="0.45">
      <c r="A99" s="32">
        <v>336</v>
      </c>
      <c r="B99" s="32" t="s">
        <v>115</v>
      </c>
      <c r="C99" s="36" t="s">
        <v>225</v>
      </c>
      <c r="D99" s="32">
        <v>1980</v>
      </c>
      <c r="E99" s="32">
        <v>9</v>
      </c>
      <c r="F99" s="32">
        <v>1</v>
      </c>
      <c r="G99" s="44">
        <v>2985.6</v>
      </c>
      <c r="H99" s="44">
        <v>2985.6</v>
      </c>
      <c r="I99" s="44">
        <v>2985.6</v>
      </c>
      <c r="J99" s="32">
        <v>160</v>
      </c>
      <c r="K99" s="32" t="s">
        <v>118</v>
      </c>
      <c r="L99" s="32" t="s">
        <v>119</v>
      </c>
      <c r="M99" s="32"/>
      <c r="N99" s="31"/>
      <c r="O99" s="31"/>
      <c r="P99" s="31"/>
      <c r="Q99" s="31"/>
      <c r="R99" s="31"/>
      <c r="S99" s="31"/>
      <c r="T99" s="31"/>
      <c r="U99" s="37">
        <v>1851415.78</v>
      </c>
      <c r="V99" s="31"/>
      <c r="W99" s="31"/>
      <c r="X99" s="31"/>
      <c r="Y99" s="31"/>
      <c r="Z99" s="37">
        <v>75945.039999999994</v>
      </c>
      <c r="AA99" s="37">
        <f t="shared" si="9"/>
        <v>1927360.82</v>
      </c>
      <c r="AB99" s="31"/>
      <c r="AC99" s="31"/>
      <c r="AD99" s="37">
        <f t="shared" si="10"/>
        <v>1927360.82</v>
      </c>
      <c r="AE99" s="41"/>
      <c r="AF99" s="36">
        <v>2022</v>
      </c>
      <c r="AG99" s="36">
        <v>2022</v>
      </c>
    </row>
    <row r="100" spans="1:33" ht="84.9" customHeight="1" x14ac:dyDescent="0.45">
      <c r="A100" s="32">
        <v>337</v>
      </c>
      <c r="B100" s="32" t="s">
        <v>115</v>
      </c>
      <c r="C100" s="36" t="s">
        <v>226</v>
      </c>
      <c r="D100" s="32">
        <v>1980</v>
      </c>
      <c r="E100" s="32">
        <v>9</v>
      </c>
      <c r="F100" s="32">
        <v>2</v>
      </c>
      <c r="G100" s="44">
        <v>4464.79</v>
      </c>
      <c r="H100" s="44">
        <v>4464.79</v>
      </c>
      <c r="I100" s="44">
        <v>4464.79</v>
      </c>
      <c r="J100" s="32">
        <v>166</v>
      </c>
      <c r="K100" s="32" t="s">
        <v>118</v>
      </c>
      <c r="L100" s="32" t="s">
        <v>119</v>
      </c>
      <c r="M100" s="32"/>
      <c r="N100" s="31"/>
      <c r="O100" s="31"/>
      <c r="P100" s="31"/>
      <c r="Q100" s="31"/>
      <c r="R100" s="31"/>
      <c r="S100" s="31"/>
      <c r="T100" s="31"/>
      <c r="U100" s="37">
        <v>3702831.57</v>
      </c>
      <c r="V100" s="31"/>
      <c r="W100" s="31"/>
      <c r="X100" s="31"/>
      <c r="Y100" s="31"/>
      <c r="Z100" s="37">
        <v>151890.07999999999</v>
      </c>
      <c r="AA100" s="37">
        <f t="shared" si="9"/>
        <v>3854721.65</v>
      </c>
      <c r="AB100" s="31"/>
      <c r="AC100" s="31"/>
      <c r="AD100" s="37">
        <f t="shared" si="10"/>
        <v>3854721.65</v>
      </c>
      <c r="AE100" s="41"/>
      <c r="AF100" s="36">
        <v>2022</v>
      </c>
      <c r="AG100" s="36">
        <v>2022</v>
      </c>
    </row>
    <row r="101" spans="1:33" ht="84.9" customHeight="1" x14ac:dyDescent="0.45">
      <c r="A101" s="32">
        <v>338</v>
      </c>
      <c r="B101" s="32" t="s">
        <v>115</v>
      </c>
      <c r="C101" s="36" t="s">
        <v>227</v>
      </c>
      <c r="D101" s="32">
        <v>1980</v>
      </c>
      <c r="E101" s="32">
        <v>9</v>
      </c>
      <c r="F101" s="32">
        <v>1</v>
      </c>
      <c r="G101" s="44">
        <v>2670.6</v>
      </c>
      <c r="H101" s="44">
        <v>2670.6</v>
      </c>
      <c r="I101" s="44">
        <v>2670.6</v>
      </c>
      <c r="J101" s="32">
        <v>105</v>
      </c>
      <c r="K101" s="32" t="s">
        <v>118</v>
      </c>
      <c r="L101" s="32" t="s">
        <v>119</v>
      </c>
      <c r="M101" s="32"/>
      <c r="N101" s="31"/>
      <c r="O101" s="31"/>
      <c r="P101" s="31"/>
      <c r="Q101" s="31"/>
      <c r="R101" s="31"/>
      <c r="S101" s="31"/>
      <c r="T101" s="31"/>
      <c r="U101" s="37">
        <v>1851415.78</v>
      </c>
      <c r="V101" s="31"/>
      <c r="W101" s="31"/>
      <c r="X101" s="31"/>
      <c r="Y101" s="31"/>
      <c r="Z101" s="37">
        <v>75945.039999999994</v>
      </c>
      <c r="AA101" s="37">
        <f t="shared" si="9"/>
        <v>1927360.82</v>
      </c>
      <c r="AB101" s="31"/>
      <c r="AC101" s="31"/>
      <c r="AD101" s="37">
        <f t="shared" si="10"/>
        <v>1927360.82</v>
      </c>
      <c r="AE101" s="41"/>
      <c r="AF101" s="36">
        <v>2022</v>
      </c>
      <c r="AG101" s="36">
        <v>2022</v>
      </c>
    </row>
    <row r="102" spans="1:33" ht="84.9" customHeight="1" x14ac:dyDescent="0.45">
      <c r="A102" s="32">
        <v>339</v>
      </c>
      <c r="B102" s="32" t="s">
        <v>115</v>
      </c>
      <c r="C102" s="36" t="s">
        <v>228</v>
      </c>
      <c r="D102" s="32">
        <v>1980</v>
      </c>
      <c r="E102" s="32">
        <v>9</v>
      </c>
      <c r="F102" s="32">
        <v>1</v>
      </c>
      <c r="G102" s="44">
        <v>2665.04</v>
      </c>
      <c r="H102" s="44">
        <v>2665.04</v>
      </c>
      <c r="I102" s="44">
        <v>2665.04</v>
      </c>
      <c r="J102" s="32">
        <v>103</v>
      </c>
      <c r="K102" s="32" t="s">
        <v>118</v>
      </c>
      <c r="L102" s="32" t="s">
        <v>119</v>
      </c>
      <c r="M102" s="32"/>
      <c r="N102" s="31"/>
      <c r="O102" s="31"/>
      <c r="P102" s="31"/>
      <c r="Q102" s="31"/>
      <c r="R102" s="31"/>
      <c r="S102" s="31"/>
      <c r="T102" s="31"/>
      <c r="U102" s="37">
        <v>1851415.78</v>
      </c>
      <c r="V102" s="31"/>
      <c r="W102" s="31"/>
      <c r="X102" s="31"/>
      <c r="Y102" s="31"/>
      <c r="Z102" s="37">
        <v>75945.039999999994</v>
      </c>
      <c r="AA102" s="37">
        <f t="shared" si="9"/>
        <v>1927360.82</v>
      </c>
      <c r="AB102" s="31"/>
      <c r="AC102" s="31"/>
      <c r="AD102" s="37">
        <f t="shared" si="10"/>
        <v>1927360.82</v>
      </c>
      <c r="AE102" s="41"/>
      <c r="AF102" s="36">
        <v>2022</v>
      </c>
      <c r="AG102" s="36">
        <v>2022</v>
      </c>
    </row>
    <row r="103" spans="1:33" ht="84.9" customHeight="1" x14ac:dyDescent="0.45">
      <c r="A103" s="32">
        <v>340</v>
      </c>
      <c r="B103" s="32" t="s">
        <v>115</v>
      </c>
      <c r="C103" s="36" t="s">
        <v>229</v>
      </c>
      <c r="D103" s="32">
        <v>1980</v>
      </c>
      <c r="E103" s="32">
        <v>9</v>
      </c>
      <c r="F103" s="32">
        <v>2</v>
      </c>
      <c r="G103" s="44">
        <v>4413.8</v>
      </c>
      <c r="H103" s="44">
        <v>4413.8</v>
      </c>
      <c r="I103" s="44">
        <v>4413.8</v>
      </c>
      <c r="J103" s="32">
        <v>175</v>
      </c>
      <c r="K103" s="32" t="s">
        <v>118</v>
      </c>
      <c r="L103" s="32" t="s">
        <v>119</v>
      </c>
      <c r="M103" s="32"/>
      <c r="N103" s="31"/>
      <c r="O103" s="31"/>
      <c r="P103" s="31"/>
      <c r="Q103" s="31"/>
      <c r="R103" s="31"/>
      <c r="S103" s="31"/>
      <c r="T103" s="31"/>
      <c r="U103" s="37">
        <v>3702831.57</v>
      </c>
      <c r="V103" s="31"/>
      <c r="W103" s="31"/>
      <c r="X103" s="31"/>
      <c r="Y103" s="31"/>
      <c r="Z103" s="37">
        <v>151890.07999999999</v>
      </c>
      <c r="AA103" s="37">
        <f t="shared" si="9"/>
        <v>3854721.65</v>
      </c>
      <c r="AB103" s="31"/>
      <c r="AC103" s="31"/>
      <c r="AD103" s="37">
        <f t="shared" si="10"/>
        <v>3854721.65</v>
      </c>
      <c r="AE103" s="41"/>
      <c r="AF103" s="36">
        <v>2022</v>
      </c>
      <c r="AG103" s="36">
        <v>2022</v>
      </c>
    </row>
    <row r="104" spans="1:33" ht="84.9" customHeight="1" x14ac:dyDescent="0.45">
      <c r="A104" s="32">
        <v>341</v>
      </c>
      <c r="B104" s="32" t="s">
        <v>115</v>
      </c>
      <c r="C104" s="36" t="s">
        <v>230</v>
      </c>
      <c r="D104" s="32">
        <v>1980</v>
      </c>
      <c r="E104" s="32">
        <v>9</v>
      </c>
      <c r="F104" s="32">
        <v>4</v>
      </c>
      <c r="G104" s="44">
        <v>8621</v>
      </c>
      <c r="H104" s="44">
        <v>8621</v>
      </c>
      <c r="I104" s="44">
        <v>8621</v>
      </c>
      <c r="J104" s="32">
        <v>335</v>
      </c>
      <c r="K104" s="32" t="s">
        <v>118</v>
      </c>
      <c r="L104" s="32" t="s">
        <v>119</v>
      </c>
      <c r="M104" s="32"/>
      <c r="N104" s="31"/>
      <c r="O104" s="31"/>
      <c r="P104" s="31"/>
      <c r="Q104" s="31"/>
      <c r="R104" s="31"/>
      <c r="S104" s="31"/>
      <c r="T104" s="31"/>
      <c r="U104" s="37">
        <v>7405663.1399999997</v>
      </c>
      <c r="V104" s="31"/>
      <c r="W104" s="31"/>
      <c r="X104" s="31"/>
      <c r="Y104" s="31"/>
      <c r="Z104" s="37">
        <v>303780.15999999997</v>
      </c>
      <c r="AA104" s="37">
        <f t="shared" si="9"/>
        <v>7709443.2999999998</v>
      </c>
      <c r="AB104" s="31"/>
      <c r="AC104" s="31"/>
      <c r="AD104" s="37">
        <f t="shared" si="10"/>
        <v>7709443.2999999998</v>
      </c>
      <c r="AE104" s="41"/>
      <c r="AF104" s="36">
        <v>2022</v>
      </c>
      <c r="AG104" s="36">
        <v>2022</v>
      </c>
    </row>
    <row r="105" spans="1:33" ht="84.9" customHeight="1" x14ac:dyDescent="0.45">
      <c r="A105" s="32">
        <v>342</v>
      </c>
      <c r="B105" s="32" t="s">
        <v>115</v>
      </c>
      <c r="C105" s="36" t="s">
        <v>231</v>
      </c>
      <c r="D105" s="32">
        <v>1980</v>
      </c>
      <c r="E105" s="32">
        <v>9</v>
      </c>
      <c r="F105" s="32">
        <v>1</v>
      </c>
      <c r="G105" s="44">
        <v>2586.6999999999998</v>
      </c>
      <c r="H105" s="44">
        <v>2586.6999999999998</v>
      </c>
      <c r="I105" s="44">
        <v>2586.6999999999998</v>
      </c>
      <c r="J105" s="32">
        <v>102</v>
      </c>
      <c r="K105" s="32" t="s">
        <v>118</v>
      </c>
      <c r="L105" s="32" t="s">
        <v>119</v>
      </c>
      <c r="M105" s="32"/>
      <c r="N105" s="31"/>
      <c r="O105" s="31"/>
      <c r="P105" s="31"/>
      <c r="Q105" s="31"/>
      <c r="R105" s="31"/>
      <c r="S105" s="31"/>
      <c r="T105" s="31"/>
      <c r="U105" s="37">
        <v>1851415.78</v>
      </c>
      <c r="V105" s="31"/>
      <c r="W105" s="31"/>
      <c r="X105" s="31"/>
      <c r="Y105" s="31"/>
      <c r="Z105" s="37">
        <v>75945.039999999994</v>
      </c>
      <c r="AA105" s="37">
        <f t="shared" si="9"/>
        <v>1927360.82</v>
      </c>
      <c r="AB105" s="31"/>
      <c r="AC105" s="31"/>
      <c r="AD105" s="37">
        <f t="shared" si="10"/>
        <v>1927360.82</v>
      </c>
      <c r="AE105" s="41"/>
      <c r="AF105" s="36">
        <v>2022</v>
      </c>
      <c r="AG105" s="36">
        <v>2022</v>
      </c>
    </row>
    <row r="106" spans="1:33" ht="84.9" customHeight="1" x14ac:dyDescent="0.45">
      <c r="A106" s="32">
        <v>343</v>
      </c>
      <c r="B106" s="32" t="s">
        <v>115</v>
      </c>
      <c r="C106" s="36" t="s">
        <v>232</v>
      </c>
      <c r="D106" s="32">
        <v>1980</v>
      </c>
      <c r="E106" s="32">
        <v>9</v>
      </c>
      <c r="F106" s="32">
        <v>4</v>
      </c>
      <c r="G106" s="46">
        <v>10922</v>
      </c>
      <c r="H106" s="44">
        <v>12439.4</v>
      </c>
      <c r="I106" s="44">
        <v>12439.4</v>
      </c>
      <c r="J106" s="32">
        <v>661</v>
      </c>
      <c r="K106" s="32" t="s">
        <v>118</v>
      </c>
      <c r="L106" s="32" t="s">
        <v>119</v>
      </c>
      <c r="M106" s="32"/>
      <c r="N106" s="31"/>
      <c r="O106" s="31"/>
      <c r="P106" s="31"/>
      <c r="Q106" s="31"/>
      <c r="R106" s="31"/>
      <c r="S106" s="31"/>
      <c r="T106" s="31"/>
      <c r="U106" s="37">
        <v>7405663.1399999997</v>
      </c>
      <c r="V106" s="31"/>
      <c r="W106" s="31"/>
      <c r="X106" s="31"/>
      <c r="Y106" s="31"/>
      <c r="Z106" s="37">
        <v>303780.15999999997</v>
      </c>
      <c r="AA106" s="37">
        <f t="shared" si="9"/>
        <v>7709443.2999999998</v>
      </c>
      <c r="AB106" s="31"/>
      <c r="AC106" s="31"/>
      <c r="AD106" s="37">
        <f t="shared" si="10"/>
        <v>7709443.2999999998</v>
      </c>
      <c r="AE106" s="41"/>
      <c r="AF106" s="36">
        <v>2022</v>
      </c>
      <c r="AG106" s="36">
        <v>2022</v>
      </c>
    </row>
    <row r="107" spans="1:33" ht="84.9" customHeight="1" x14ac:dyDescent="0.45">
      <c r="A107" s="32">
        <v>344</v>
      </c>
      <c r="B107" s="32" t="s">
        <v>115</v>
      </c>
      <c r="C107" s="36" t="s">
        <v>233</v>
      </c>
      <c r="D107" s="32">
        <v>1980</v>
      </c>
      <c r="E107" s="32">
        <v>9</v>
      </c>
      <c r="F107" s="32">
        <v>1</v>
      </c>
      <c r="G107" s="44">
        <v>1847.6</v>
      </c>
      <c r="H107" s="44">
        <v>1847.6</v>
      </c>
      <c r="I107" s="44">
        <v>1847.6</v>
      </c>
      <c r="J107" s="32">
        <v>81</v>
      </c>
      <c r="K107" s="32" t="s">
        <v>118</v>
      </c>
      <c r="L107" s="32" t="s">
        <v>119</v>
      </c>
      <c r="M107" s="32"/>
      <c r="N107" s="31"/>
      <c r="O107" s="31"/>
      <c r="P107" s="31"/>
      <c r="Q107" s="31"/>
      <c r="R107" s="31"/>
      <c r="S107" s="31"/>
      <c r="T107" s="31"/>
      <c r="U107" s="37">
        <v>1851415.78</v>
      </c>
      <c r="V107" s="31"/>
      <c r="W107" s="31"/>
      <c r="X107" s="31"/>
      <c r="Y107" s="31"/>
      <c r="Z107" s="37">
        <v>75945.039999999994</v>
      </c>
      <c r="AA107" s="37">
        <f t="shared" si="9"/>
        <v>1927360.82</v>
      </c>
      <c r="AB107" s="31"/>
      <c r="AC107" s="31"/>
      <c r="AD107" s="37">
        <f t="shared" si="10"/>
        <v>1927360.82</v>
      </c>
      <c r="AE107" s="41"/>
      <c r="AF107" s="36">
        <v>2022</v>
      </c>
      <c r="AG107" s="36">
        <v>2022</v>
      </c>
    </row>
    <row r="108" spans="1:33" ht="84.9" customHeight="1" x14ac:dyDescent="0.45">
      <c r="A108" s="32">
        <v>345</v>
      </c>
      <c r="B108" s="32" t="s">
        <v>115</v>
      </c>
      <c r="C108" s="36" t="s">
        <v>234</v>
      </c>
      <c r="D108" s="32">
        <v>1980</v>
      </c>
      <c r="E108" s="32">
        <v>9</v>
      </c>
      <c r="F108" s="32">
        <v>2</v>
      </c>
      <c r="G108" s="44">
        <v>4413.5</v>
      </c>
      <c r="H108" s="44">
        <v>4413.5</v>
      </c>
      <c r="I108" s="44">
        <v>4413.5</v>
      </c>
      <c r="J108" s="32">
        <v>170</v>
      </c>
      <c r="K108" s="32" t="s">
        <v>118</v>
      </c>
      <c r="L108" s="32" t="s">
        <v>119</v>
      </c>
      <c r="M108" s="32"/>
      <c r="N108" s="31"/>
      <c r="O108" s="31"/>
      <c r="P108" s="31"/>
      <c r="Q108" s="31"/>
      <c r="R108" s="31"/>
      <c r="S108" s="31"/>
      <c r="T108" s="31"/>
      <c r="U108" s="37">
        <v>3702831.57</v>
      </c>
      <c r="V108" s="31"/>
      <c r="W108" s="31"/>
      <c r="X108" s="31"/>
      <c r="Y108" s="31"/>
      <c r="Z108" s="37">
        <v>151890.07999999999</v>
      </c>
      <c r="AA108" s="37">
        <f t="shared" si="9"/>
        <v>3854721.65</v>
      </c>
      <c r="AB108" s="31"/>
      <c r="AC108" s="31"/>
      <c r="AD108" s="37">
        <f t="shared" si="10"/>
        <v>3854721.65</v>
      </c>
      <c r="AE108" s="41"/>
      <c r="AF108" s="36">
        <v>2022</v>
      </c>
      <c r="AG108" s="36">
        <v>2022</v>
      </c>
    </row>
    <row r="109" spans="1:33" ht="84.9" customHeight="1" x14ac:dyDescent="0.45">
      <c r="A109" s="32">
        <v>346</v>
      </c>
      <c r="B109" s="32" t="s">
        <v>115</v>
      </c>
      <c r="C109" s="43" t="s">
        <v>235</v>
      </c>
      <c r="D109" s="32" t="s">
        <v>177</v>
      </c>
      <c r="E109" s="32">
        <v>5</v>
      </c>
      <c r="F109" s="32">
        <v>8</v>
      </c>
      <c r="G109" s="44">
        <v>6302.2</v>
      </c>
      <c r="H109" s="44">
        <v>5765.8</v>
      </c>
      <c r="I109" s="44">
        <v>5765.8</v>
      </c>
      <c r="J109" s="32">
        <v>303</v>
      </c>
      <c r="K109" s="32" t="s">
        <v>118</v>
      </c>
      <c r="L109" s="32" t="s">
        <v>119</v>
      </c>
      <c r="M109" s="32"/>
      <c r="N109" s="31"/>
      <c r="O109" s="39">
        <v>2377151.2400000002</v>
      </c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9">
        <v>124000</v>
      </c>
      <c r="AA109" s="39">
        <f t="shared" ref="AA109:AA111" si="11">SUM(O109+Z109)</f>
        <v>2501151.2400000002</v>
      </c>
      <c r="AB109" s="39">
        <v>2501151.2400000002</v>
      </c>
      <c r="AC109" s="31"/>
      <c r="AD109" s="31"/>
      <c r="AE109" s="41"/>
      <c r="AF109" s="43">
        <v>2022</v>
      </c>
      <c r="AG109" s="43">
        <v>2022</v>
      </c>
    </row>
    <row r="110" spans="1:33" ht="84.9" customHeight="1" x14ac:dyDescent="0.45">
      <c r="A110" s="32">
        <v>347</v>
      </c>
      <c r="B110" s="32" t="s">
        <v>115</v>
      </c>
      <c r="C110" s="43" t="s">
        <v>236</v>
      </c>
      <c r="D110" s="32">
        <v>1969</v>
      </c>
      <c r="E110" s="32">
        <v>5</v>
      </c>
      <c r="F110" s="32">
        <v>6</v>
      </c>
      <c r="G110" s="44">
        <v>4454.3999999999996</v>
      </c>
      <c r="H110" s="44">
        <v>4375.5</v>
      </c>
      <c r="I110" s="44">
        <v>4375.5</v>
      </c>
      <c r="J110" s="32">
        <v>216</v>
      </c>
      <c r="K110" s="32" t="s">
        <v>118</v>
      </c>
      <c r="L110" s="32" t="s">
        <v>119</v>
      </c>
      <c r="M110" s="32"/>
      <c r="N110" s="31"/>
      <c r="O110" s="39">
        <v>2377151.2400000002</v>
      </c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9">
        <v>124000</v>
      </c>
      <c r="AA110" s="39">
        <f t="shared" si="11"/>
        <v>2501151.2400000002</v>
      </c>
      <c r="AB110" s="39">
        <v>2501151.2400000002</v>
      </c>
      <c r="AC110" s="31"/>
      <c r="AD110" s="31"/>
      <c r="AE110" s="41"/>
      <c r="AF110" s="43">
        <v>2022</v>
      </c>
      <c r="AG110" s="43">
        <v>2022</v>
      </c>
    </row>
    <row r="111" spans="1:33" ht="84.9" customHeight="1" x14ac:dyDescent="0.45">
      <c r="A111" s="32">
        <v>348</v>
      </c>
      <c r="B111" s="32" t="s">
        <v>115</v>
      </c>
      <c r="C111" s="43" t="s">
        <v>237</v>
      </c>
      <c r="D111" s="32">
        <v>1969</v>
      </c>
      <c r="E111" s="32">
        <v>5</v>
      </c>
      <c r="F111" s="32">
        <v>6</v>
      </c>
      <c r="G111" s="44">
        <v>4383.5</v>
      </c>
      <c r="H111" s="44">
        <v>4367.8</v>
      </c>
      <c r="I111" s="44">
        <v>4367.8</v>
      </c>
      <c r="J111" s="32">
        <v>232</v>
      </c>
      <c r="K111" s="32" t="s">
        <v>118</v>
      </c>
      <c r="L111" s="32" t="s">
        <v>119</v>
      </c>
      <c r="M111" s="32"/>
      <c r="N111" s="31"/>
      <c r="O111" s="39">
        <v>2377151.2400000002</v>
      </c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9">
        <v>124000</v>
      </c>
      <c r="AA111" s="39">
        <f t="shared" si="11"/>
        <v>2501151.2400000002</v>
      </c>
      <c r="AB111" s="39">
        <v>2501151.2400000002</v>
      </c>
      <c r="AC111" s="31"/>
      <c r="AD111" s="31"/>
      <c r="AE111" s="41"/>
      <c r="AF111" s="43">
        <v>2022</v>
      </c>
      <c r="AG111" s="43">
        <v>2022</v>
      </c>
    </row>
    <row r="112" spans="1:33" ht="84.9" customHeight="1" x14ac:dyDescent="0.45">
      <c r="A112" s="32">
        <v>349</v>
      </c>
      <c r="B112" s="32" t="s">
        <v>115</v>
      </c>
      <c r="C112" s="32" t="s">
        <v>238</v>
      </c>
      <c r="D112" s="32">
        <v>1966</v>
      </c>
      <c r="E112" s="32">
        <v>5</v>
      </c>
      <c r="F112" s="32">
        <v>8</v>
      </c>
      <c r="G112" s="46">
        <v>6425.3</v>
      </c>
      <c r="H112" s="44">
        <f>5800.9+57.3</f>
        <v>5858.2</v>
      </c>
      <c r="I112" s="44">
        <v>3999.6</v>
      </c>
      <c r="J112" s="32">
        <v>230</v>
      </c>
      <c r="K112" s="32" t="s">
        <v>118</v>
      </c>
      <c r="L112" s="32" t="s">
        <v>119</v>
      </c>
      <c r="M112" s="32"/>
      <c r="N112" s="31"/>
      <c r="O112" s="31">
        <f>ROUND(H112*3349.66*1.015,2)</f>
        <v>19917322.890000001</v>
      </c>
      <c r="P112" s="31">
        <f>ROUND(H112*650.2*1.015,2)</f>
        <v>3866136.66</v>
      </c>
      <c r="Q112" s="31">
        <f>ROUND(H112*643.1*1.015,2)</f>
        <v>3823919.55</v>
      </c>
      <c r="R112" s="31">
        <f>1197448.78*1.015</f>
        <v>1215410.5116999999</v>
      </c>
      <c r="S112" s="31">
        <f>ROUND(H112*644.55*1.015,2)</f>
        <v>3832541.35</v>
      </c>
      <c r="T112" s="40"/>
      <c r="U112" s="31"/>
      <c r="V112" s="31"/>
      <c r="W112" s="31"/>
      <c r="X112" s="31"/>
      <c r="Y112" s="31"/>
      <c r="Z112" s="31">
        <v>1457558.06</v>
      </c>
      <c r="AA112" s="31">
        <f>SUM(O112+P112+Q112+R112+S112+Z112)</f>
        <v>34112889.021700002</v>
      </c>
      <c r="AB112" s="31"/>
      <c r="AC112" s="31"/>
      <c r="AD112" s="31">
        <f t="shared" si="10"/>
        <v>34112889.021700002</v>
      </c>
      <c r="AE112" s="41"/>
      <c r="AF112" s="32">
        <v>2022</v>
      </c>
      <c r="AG112" s="32">
        <v>2023</v>
      </c>
    </row>
    <row r="113" spans="1:33" ht="84.9" customHeight="1" x14ac:dyDescent="0.45">
      <c r="A113" s="32">
        <v>350</v>
      </c>
      <c r="B113" s="32" t="s">
        <v>115</v>
      </c>
      <c r="C113" s="32" t="s">
        <v>239</v>
      </c>
      <c r="D113" s="32">
        <v>1955</v>
      </c>
      <c r="E113" s="32">
        <v>5</v>
      </c>
      <c r="F113" s="32">
        <v>4</v>
      </c>
      <c r="G113" s="44">
        <v>5210.3999999999996</v>
      </c>
      <c r="H113" s="44">
        <f>3409.3+1799.3</f>
        <v>5208.6000000000004</v>
      </c>
      <c r="I113" s="44">
        <v>3409.3</v>
      </c>
      <c r="J113" s="32" t="s">
        <v>117</v>
      </c>
      <c r="K113" s="32" t="s">
        <v>118</v>
      </c>
      <c r="L113" s="32" t="s">
        <v>119</v>
      </c>
      <c r="M113" s="32"/>
      <c r="N113" s="31"/>
      <c r="O113" s="31"/>
      <c r="P113" s="31"/>
      <c r="Q113" s="31"/>
      <c r="R113" s="31"/>
      <c r="S113" s="31"/>
      <c r="T113" s="31">
        <f>ROUND(H113*338.11*1.015,2)</f>
        <v>1787495.94</v>
      </c>
      <c r="U113" s="31"/>
      <c r="V113" s="31"/>
      <c r="W113" s="31"/>
      <c r="X113" s="31"/>
      <c r="Y113" s="31"/>
      <c r="Z113" s="31">
        <v>486639.82</v>
      </c>
      <c r="AA113" s="31">
        <f>SUM(T113+Z113)</f>
        <v>2274135.7599999998</v>
      </c>
      <c r="AB113" s="31"/>
      <c r="AC113" s="31"/>
      <c r="AD113" s="31">
        <f>SUM(N113:Z113)</f>
        <v>2274135.7599999998</v>
      </c>
      <c r="AE113" s="41"/>
      <c r="AF113" s="32">
        <v>2020</v>
      </c>
      <c r="AG113" s="32">
        <v>2022</v>
      </c>
    </row>
    <row r="114" spans="1:33" ht="84.9" customHeight="1" x14ac:dyDescent="0.45">
      <c r="A114" s="32">
        <v>351</v>
      </c>
      <c r="B114" s="32" t="s">
        <v>115</v>
      </c>
      <c r="C114" s="36" t="s">
        <v>240</v>
      </c>
      <c r="D114" s="32">
        <v>1978</v>
      </c>
      <c r="E114" s="32">
        <v>9</v>
      </c>
      <c r="F114" s="32">
        <v>3</v>
      </c>
      <c r="G114" s="44">
        <v>8434.5</v>
      </c>
      <c r="H114" s="44">
        <v>8434.5</v>
      </c>
      <c r="I114" s="44">
        <v>8434.5</v>
      </c>
      <c r="J114" s="32">
        <v>264</v>
      </c>
      <c r="K114" s="32" t="s">
        <v>118</v>
      </c>
      <c r="L114" s="32" t="s">
        <v>119</v>
      </c>
      <c r="M114" s="32"/>
      <c r="N114" s="31"/>
      <c r="O114" s="31"/>
      <c r="P114" s="31"/>
      <c r="Q114" s="31"/>
      <c r="R114" s="31"/>
      <c r="S114" s="31"/>
      <c r="T114" s="31"/>
      <c r="U114" s="37">
        <v>5554247.3499999996</v>
      </c>
      <c r="V114" s="31"/>
      <c r="W114" s="31"/>
      <c r="X114" s="31"/>
      <c r="Y114" s="31"/>
      <c r="Z114" s="37">
        <v>227835.12</v>
      </c>
      <c r="AA114" s="37">
        <f t="shared" ref="AA114:AA128" si="12">SUM(U114+Z114)</f>
        <v>5782082.4699999997</v>
      </c>
      <c r="AB114" s="47"/>
      <c r="AC114" s="31"/>
      <c r="AD114" s="37">
        <f t="shared" ref="AD114:AD128" si="13">AA114</f>
        <v>5782082.4699999997</v>
      </c>
      <c r="AE114" s="41"/>
      <c r="AF114" s="36">
        <v>2022</v>
      </c>
      <c r="AG114" s="36">
        <v>2022</v>
      </c>
    </row>
    <row r="115" spans="1:33" ht="84.9" customHeight="1" x14ac:dyDescent="0.45">
      <c r="A115" s="32">
        <v>352</v>
      </c>
      <c r="B115" s="32" t="s">
        <v>115</v>
      </c>
      <c r="C115" s="36" t="s">
        <v>241</v>
      </c>
      <c r="D115" s="32">
        <v>1980</v>
      </c>
      <c r="E115" s="32">
        <v>9</v>
      </c>
      <c r="F115" s="32">
        <v>4</v>
      </c>
      <c r="G115" s="44">
        <v>12557.4</v>
      </c>
      <c r="H115" s="44">
        <v>12557.4</v>
      </c>
      <c r="I115" s="44">
        <v>12557.4</v>
      </c>
      <c r="J115" s="32">
        <v>505</v>
      </c>
      <c r="K115" s="32" t="s">
        <v>118</v>
      </c>
      <c r="L115" s="32" t="s">
        <v>119</v>
      </c>
      <c r="M115" s="32"/>
      <c r="N115" s="31"/>
      <c r="O115" s="31"/>
      <c r="P115" s="31"/>
      <c r="Q115" s="31"/>
      <c r="R115" s="31"/>
      <c r="S115" s="31"/>
      <c r="T115" s="31"/>
      <c r="U115" s="37">
        <v>7405663.1399999997</v>
      </c>
      <c r="V115" s="31"/>
      <c r="W115" s="31"/>
      <c r="X115" s="31"/>
      <c r="Y115" s="31"/>
      <c r="Z115" s="37">
        <v>303780.15999999997</v>
      </c>
      <c r="AA115" s="37">
        <f t="shared" si="12"/>
        <v>7709443.2999999998</v>
      </c>
      <c r="AB115" s="47"/>
      <c r="AC115" s="31"/>
      <c r="AD115" s="37">
        <f t="shared" si="13"/>
        <v>7709443.2999999998</v>
      </c>
      <c r="AE115" s="41"/>
      <c r="AF115" s="36">
        <v>2022</v>
      </c>
      <c r="AG115" s="36">
        <v>2022</v>
      </c>
    </row>
    <row r="116" spans="1:33" ht="84.9" customHeight="1" x14ac:dyDescent="0.45">
      <c r="A116" s="32">
        <v>353</v>
      </c>
      <c r="B116" s="32" t="s">
        <v>115</v>
      </c>
      <c r="C116" s="36" t="s">
        <v>242</v>
      </c>
      <c r="D116" s="32">
        <v>1980</v>
      </c>
      <c r="E116" s="32">
        <v>9</v>
      </c>
      <c r="F116" s="32">
        <v>1</v>
      </c>
      <c r="G116" s="44">
        <v>3006.6</v>
      </c>
      <c r="H116" s="44">
        <v>3006.6</v>
      </c>
      <c r="I116" s="44">
        <v>3006.6</v>
      </c>
      <c r="J116" s="32">
        <v>166</v>
      </c>
      <c r="K116" s="32" t="s">
        <v>118</v>
      </c>
      <c r="L116" s="32" t="s">
        <v>119</v>
      </c>
      <c r="M116" s="32"/>
      <c r="N116" s="31"/>
      <c r="O116" s="31"/>
      <c r="P116" s="31"/>
      <c r="Q116" s="31"/>
      <c r="R116" s="31"/>
      <c r="S116" s="31"/>
      <c r="T116" s="31"/>
      <c r="U116" s="37">
        <v>1851415.78</v>
      </c>
      <c r="V116" s="31"/>
      <c r="W116" s="31"/>
      <c r="X116" s="31"/>
      <c r="Y116" s="31"/>
      <c r="Z116" s="37">
        <v>75945.039999999994</v>
      </c>
      <c r="AA116" s="37">
        <f t="shared" si="12"/>
        <v>1927360.82</v>
      </c>
      <c r="AB116" s="47"/>
      <c r="AC116" s="31"/>
      <c r="AD116" s="37">
        <f t="shared" si="13"/>
        <v>1927360.82</v>
      </c>
      <c r="AE116" s="41"/>
      <c r="AF116" s="36">
        <v>2022</v>
      </c>
      <c r="AG116" s="36">
        <v>2022</v>
      </c>
    </row>
    <row r="117" spans="1:33" ht="84.9" customHeight="1" x14ac:dyDescent="0.45">
      <c r="A117" s="32">
        <v>354</v>
      </c>
      <c r="B117" s="32" t="s">
        <v>115</v>
      </c>
      <c r="C117" s="36" t="s">
        <v>243</v>
      </c>
      <c r="D117" s="32">
        <v>1981</v>
      </c>
      <c r="E117" s="32">
        <v>9</v>
      </c>
      <c r="F117" s="32">
        <v>1</v>
      </c>
      <c r="G117" s="44">
        <v>2081.1</v>
      </c>
      <c r="H117" s="44">
        <v>2081.1</v>
      </c>
      <c r="I117" s="44">
        <v>2081.1</v>
      </c>
      <c r="J117" s="32">
        <v>88</v>
      </c>
      <c r="K117" s="32" t="s">
        <v>118</v>
      </c>
      <c r="L117" s="32" t="s">
        <v>119</v>
      </c>
      <c r="M117" s="32"/>
      <c r="N117" s="31"/>
      <c r="O117" s="31"/>
      <c r="P117" s="31"/>
      <c r="Q117" s="31"/>
      <c r="R117" s="31"/>
      <c r="S117" s="31"/>
      <c r="T117" s="31"/>
      <c r="U117" s="37">
        <v>1851415.78</v>
      </c>
      <c r="V117" s="31"/>
      <c r="W117" s="31"/>
      <c r="X117" s="31"/>
      <c r="Y117" s="31"/>
      <c r="Z117" s="37">
        <v>75945.039999999994</v>
      </c>
      <c r="AA117" s="37">
        <f t="shared" si="12"/>
        <v>1927360.82</v>
      </c>
      <c r="AB117" s="47"/>
      <c r="AC117" s="31"/>
      <c r="AD117" s="37">
        <f t="shared" si="13"/>
        <v>1927360.82</v>
      </c>
      <c r="AE117" s="41"/>
      <c r="AF117" s="36">
        <v>2022</v>
      </c>
      <c r="AG117" s="36">
        <v>2022</v>
      </c>
    </row>
    <row r="118" spans="1:33" ht="84.9" customHeight="1" x14ac:dyDescent="0.45">
      <c r="A118" s="32">
        <v>355</v>
      </c>
      <c r="B118" s="32" t="s">
        <v>115</v>
      </c>
      <c r="C118" s="36" t="s">
        <v>244</v>
      </c>
      <c r="D118" s="32">
        <v>1980</v>
      </c>
      <c r="E118" s="32">
        <v>9</v>
      </c>
      <c r="F118" s="32">
        <v>2</v>
      </c>
      <c r="G118" s="44">
        <v>4425.2</v>
      </c>
      <c r="H118" s="44">
        <v>4425.2</v>
      </c>
      <c r="I118" s="44">
        <v>4425.2</v>
      </c>
      <c r="J118" s="32">
        <v>167</v>
      </c>
      <c r="K118" s="32" t="s">
        <v>118</v>
      </c>
      <c r="L118" s="32" t="s">
        <v>119</v>
      </c>
      <c r="M118" s="32"/>
      <c r="N118" s="31"/>
      <c r="O118" s="31"/>
      <c r="P118" s="31"/>
      <c r="Q118" s="31"/>
      <c r="R118" s="31"/>
      <c r="S118" s="31"/>
      <c r="T118" s="31"/>
      <c r="U118" s="37">
        <v>3702831.57</v>
      </c>
      <c r="V118" s="31"/>
      <c r="W118" s="31"/>
      <c r="X118" s="31"/>
      <c r="Y118" s="31"/>
      <c r="Z118" s="37">
        <v>151890.07999999999</v>
      </c>
      <c r="AA118" s="37">
        <f t="shared" si="12"/>
        <v>3854721.65</v>
      </c>
      <c r="AB118" s="47"/>
      <c r="AC118" s="31"/>
      <c r="AD118" s="37">
        <f t="shared" si="13"/>
        <v>3854721.65</v>
      </c>
      <c r="AE118" s="41"/>
      <c r="AF118" s="36">
        <v>2022</v>
      </c>
      <c r="AG118" s="36">
        <v>2022</v>
      </c>
    </row>
    <row r="119" spans="1:33" ht="84.9" customHeight="1" x14ac:dyDescent="0.45">
      <c r="A119" s="32">
        <v>356</v>
      </c>
      <c r="B119" s="32" t="s">
        <v>115</v>
      </c>
      <c r="C119" s="36" t="s">
        <v>245</v>
      </c>
      <c r="D119" s="32">
        <v>1979</v>
      </c>
      <c r="E119" s="32">
        <v>9</v>
      </c>
      <c r="F119" s="32">
        <v>1</v>
      </c>
      <c r="G119" s="44">
        <v>2697.4</v>
      </c>
      <c r="H119" s="44">
        <v>2697.4</v>
      </c>
      <c r="I119" s="44">
        <v>2697.4</v>
      </c>
      <c r="J119" s="32">
        <v>105</v>
      </c>
      <c r="K119" s="32" t="s">
        <v>118</v>
      </c>
      <c r="L119" s="32" t="s">
        <v>119</v>
      </c>
      <c r="M119" s="32"/>
      <c r="N119" s="31"/>
      <c r="O119" s="31"/>
      <c r="P119" s="31"/>
      <c r="Q119" s="31"/>
      <c r="R119" s="31"/>
      <c r="S119" s="31"/>
      <c r="T119" s="31"/>
      <c r="U119" s="37">
        <v>1851415.78</v>
      </c>
      <c r="V119" s="31"/>
      <c r="W119" s="31"/>
      <c r="X119" s="31"/>
      <c r="Y119" s="31"/>
      <c r="Z119" s="37">
        <v>75945.039999999994</v>
      </c>
      <c r="AA119" s="37">
        <f t="shared" si="12"/>
        <v>1927360.82</v>
      </c>
      <c r="AB119" s="47"/>
      <c r="AC119" s="31"/>
      <c r="AD119" s="37">
        <f t="shared" si="13"/>
        <v>1927360.82</v>
      </c>
      <c r="AE119" s="41"/>
      <c r="AF119" s="36">
        <v>2022</v>
      </c>
      <c r="AG119" s="36">
        <v>2022</v>
      </c>
    </row>
    <row r="120" spans="1:33" ht="84.9" customHeight="1" x14ac:dyDescent="0.45">
      <c r="A120" s="32">
        <v>357</v>
      </c>
      <c r="B120" s="32" t="s">
        <v>115</v>
      </c>
      <c r="C120" s="36" t="s">
        <v>246</v>
      </c>
      <c r="D120" s="32">
        <v>1979</v>
      </c>
      <c r="E120" s="32">
        <v>9</v>
      </c>
      <c r="F120" s="32">
        <v>2</v>
      </c>
      <c r="G120" s="44">
        <v>6128.9</v>
      </c>
      <c r="H120" s="44">
        <v>6128.9</v>
      </c>
      <c r="I120" s="44">
        <v>6128.9</v>
      </c>
      <c r="J120" s="32">
        <v>328</v>
      </c>
      <c r="K120" s="32" t="s">
        <v>118</v>
      </c>
      <c r="L120" s="32" t="s">
        <v>119</v>
      </c>
      <c r="M120" s="32"/>
      <c r="N120" s="31"/>
      <c r="O120" s="31"/>
      <c r="P120" s="31"/>
      <c r="Q120" s="31"/>
      <c r="R120" s="31"/>
      <c r="S120" s="31"/>
      <c r="T120" s="31"/>
      <c r="U120" s="37">
        <v>3702831.57</v>
      </c>
      <c r="V120" s="31"/>
      <c r="W120" s="31"/>
      <c r="X120" s="31"/>
      <c r="Y120" s="31"/>
      <c r="Z120" s="37">
        <v>151890.07999999999</v>
      </c>
      <c r="AA120" s="37">
        <f t="shared" si="12"/>
        <v>3854721.65</v>
      </c>
      <c r="AB120" s="47"/>
      <c r="AC120" s="31"/>
      <c r="AD120" s="37">
        <f t="shared" si="13"/>
        <v>3854721.65</v>
      </c>
      <c r="AE120" s="41"/>
      <c r="AF120" s="36">
        <v>2022</v>
      </c>
      <c r="AG120" s="36">
        <v>2022</v>
      </c>
    </row>
    <row r="121" spans="1:33" ht="84.9" customHeight="1" x14ac:dyDescent="0.45">
      <c r="A121" s="32">
        <v>358</v>
      </c>
      <c r="B121" s="32" t="s">
        <v>115</v>
      </c>
      <c r="C121" s="36" t="s">
        <v>247</v>
      </c>
      <c r="D121" s="32">
        <v>1976</v>
      </c>
      <c r="E121" s="32">
        <v>9</v>
      </c>
      <c r="F121" s="32">
        <v>4</v>
      </c>
      <c r="G121" s="44">
        <v>9237.2999999999993</v>
      </c>
      <c r="H121" s="44">
        <v>9237.2999999999993</v>
      </c>
      <c r="I121" s="44">
        <v>9237.2999999999993</v>
      </c>
      <c r="J121" s="32">
        <v>360</v>
      </c>
      <c r="K121" s="32" t="s">
        <v>118</v>
      </c>
      <c r="L121" s="32" t="s">
        <v>119</v>
      </c>
      <c r="M121" s="32"/>
      <c r="N121" s="31"/>
      <c r="O121" s="31"/>
      <c r="P121" s="31"/>
      <c r="Q121" s="31"/>
      <c r="R121" s="31"/>
      <c r="S121" s="31"/>
      <c r="T121" s="31"/>
      <c r="U121" s="37">
        <v>7405663.1399999997</v>
      </c>
      <c r="V121" s="31"/>
      <c r="W121" s="31"/>
      <c r="X121" s="31"/>
      <c r="Y121" s="31"/>
      <c r="Z121" s="37">
        <v>303780.15999999997</v>
      </c>
      <c r="AA121" s="37">
        <f t="shared" si="12"/>
        <v>7709443.2999999998</v>
      </c>
      <c r="AB121" s="47"/>
      <c r="AC121" s="31"/>
      <c r="AD121" s="37">
        <f t="shared" si="13"/>
        <v>7709443.2999999998</v>
      </c>
      <c r="AE121" s="41"/>
      <c r="AF121" s="36">
        <v>2022</v>
      </c>
      <c r="AG121" s="36">
        <v>2022</v>
      </c>
    </row>
    <row r="122" spans="1:33" ht="84.9" customHeight="1" x14ac:dyDescent="0.45">
      <c r="A122" s="32">
        <v>359</v>
      </c>
      <c r="B122" s="32" t="s">
        <v>115</v>
      </c>
      <c r="C122" s="36" t="s">
        <v>248</v>
      </c>
      <c r="D122" s="32">
        <v>1976</v>
      </c>
      <c r="E122" s="32">
        <v>9</v>
      </c>
      <c r="F122" s="32">
        <v>4</v>
      </c>
      <c r="G122" s="44">
        <v>9332.6</v>
      </c>
      <c r="H122" s="44">
        <v>9332.6</v>
      </c>
      <c r="I122" s="44">
        <v>9332.6</v>
      </c>
      <c r="J122" s="32">
        <v>351</v>
      </c>
      <c r="K122" s="32" t="s">
        <v>118</v>
      </c>
      <c r="L122" s="32" t="s">
        <v>119</v>
      </c>
      <c r="M122" s="32"/>
      <c r="N122" s="31"/>
      <c r="O122" s="31"/>
      <c r="P122" s="31"/>
      <c r="Q122" s="31"/>
      <c r="R122" s="31"/>
      <c r="S122" s="31"/>
      <c r="T122" s="31"/>
      <c r="U122" s="37">
        <v>7405663.1399999997</v>
      </c>
      <c r="V122" s="31"/>
      <c r="W122" s="31"/>
      <c r="X122" s="31"/>
      <c r="Y122" s="31"/>
      <c r="Z122" s="37">
        <v>303780.15999999997</v>
      </c>
      <c r="AA122" s="37">
        <f t="shared" si="12"/>
        <v>7709443.2999999998</v>
      </c>
      <c r="AB122" s="47"/>
      <c r="AC122" s="31"/>
      <c r="AD122" s="37">
        <f t="shared" si="13"/>
        <v>7709443.2999999998</v>
      </c>
      <c r="AE122" s="41"/>
      <c r="AF122" s="36">
        <v>2022</v>
      </c>
      <c r="AG122" s="36">
        <v>2022</v>
      </c>
    </row>
    <row r="123" spans="1:33" ht="84.9" customHeight="1" x14ac:dyDescent="0.45">
      <c r="A123" s="32">
        <v>360</v>
      </c>
      <c r="B123" s="32" t="s">
        <v>115</v>
      </c>
      <c r="C123" s="36" t="s">
        <v>249</v>
      </c>
      <c r="D123" s="32">
        <v>1976</v>
      </c>
      <c r="E123" s="32">
        <v>9</v>
      </c>
      <c r="F123" s="32">
        <v>2</v>
      </c>
      <c r="G123" s="44">
        <v>4761.8</v>
      </c>
      <c r="H123" s="44">
        <v>4761.8</v>
      </c>
      <c r="I123" s="44">
        <v>4761.8</v>
      </c>
      <c r="J123" s="32">
        <v>177</v>
      </c>
      <c r="K123" s="32" t="s">
        <v>118</v>
      </c>
      <c r="L123" s="32" t="s">
        <v>119</v>
      </c>
      <c r="M123" s="32"/>
      <c r="N123" s="31"/>
      <c r="O123" s="31"/>
      <c r="P123" s="31"/>
      <c r="Q123" s="31"/>
      <c r="R123" s="31"/>
      <c r="S123" s="31"/>
      <c r="T123" s="31"/>
      <c r="U123" s="37">
        <v>3702831.57</v>
      </c>
      <c r="V123" s="31"/>
      <c r="W123" s="31"/>
      <c r="X123" s="31"/>
      <c r="Y123" s="31"/>
      <c r="Z123" s="37">
        <v>151890.07999999999</v>
      </c>
      <c r="AA123" s="37">
        <f t="shared" si="12"/>
        <v>3854721.65</v>
      </c>
      <c r="AB123" s="47"/>
      <c r="AC123" s="31"/>
      <c r="AD123" s="37">
        <f t="shared" si="13"/>
        <v>3854721.65</v>
      </c>
      <c r="AE123" s="41"/>
      <c r="AF123" s="36">
        <v>2022</v>
      </c>
      <c r="AG123" s="36">
        <v>2022</v>
      </c>
    </row>
    <row r="124" spans="1:33" ht="84.9" customHeight="1" x14ac:dyDescent="0.45">
      <c r="A124" s="32">
        <v>361</v>
      </c>
      <c r="B124" s="32" t="s">
        <v>115</v>
      </c>
      <c r="C124" s="36" t="s">
        <v>250</v>
      </c>
      <c r="D124" s="32">
        <v>1976</v>
      </c>
      <c r="E124" s="32">
        <v>9</v>
      </c>
      <c r="F124" s="32">
        <v>4</v>
      </c>
      <c r="G124" s="44">
        <v>9298.4</v>
      </c>
      <c r="H124" s="44">
        <v>9298.4</v>
      </c>
      <c r="I124" s="44">
        <v>9298.4</v>
      </c>
      <c r="J124" s="32">
        <v>342</v>
      </c>
      <c r="K124" s="32" t="s">
        <v>118</v>
      </c>
      <c r="L124" s="32" t="s">
        <v>119</v>
      </c>
      <c r="M124" s="32"/>
      <c r="N124" s="31"/>
      <c r="O124" s="31"/>
      <c r="P124" s="31"/>
      <c r="Q124" s="31"/>
      <c r="R124" s="31"/>
      <c r="S124" s="31"/>
      <c r="T124" s="31"/>
      <c r="U124" s="37">
        <v>7405663.1399999997</v>
      </c>
      <c r="V124" s="31"/>
      <c r="W124" s="31"/>
      <c r="X124" s="31"/>
      <c r="Y124" s="31"/>
      <c r="Z124" s="37">
        <v>303780.15999999997</v>
      </c>
      <c r="AA124" s="37">
        <f t="shared" si="12"/>
        <v>7709443.2999999998</v>
      </c>
      <c r="AB124" s="47"/>
      <c r="AC124" s="31"/>
      <c r="AD124" s="37">
        <f t="shared" si="13"/>
        <v>7709443.2999999998</v>
      </c>
      <c r="AE124" s="41"/>
      <c r="AF124" s="36">
        <v>2022</v>
      </c>
      <c r="AG124" s="36">
        <v>2022</v>
      </c>
    </row>
    <row r="125" spans="1:33" ht="84.9" customHeight="1" x14ac:dyDescent="0.45">
      <c r="A125" s="32">
        <v>362</v>
      </c>
      <c r="B125" s="32" t="s">
        <v>115</v>
      </c>
      <c r="C125" s="36" t="s">
        <v>251</v>
      </c>
      <c r="D125" s="32">
        <v>1978</v>
      </c>
      <c r="E125" s="32">
        <v>9</v>
      </c>
      <c r="F125" s="32">
        <v>3</v>
      </c>
      <c r="G125" s="44">
        <v>9148</v>
      </c>
      <c r="H125" s="44">
        <v>9148</v>
      </c>
      <c r="I125" s="44">
        <v>7845.8</v>
      </c>
      <c r="J125" s="32" t="s">
        <v>117</v>
      </c>
      <c r="K125" s="32" t="s">
        <v>118</v>
      </c>
      <c r="L125" s="32" t="s">
        <v>119</v>
      </c>
      <c r="M125" s="32"/>
      <c r="N125" s="31"/>
      <c r="O125" s="31"/>
      <c r="P125" s="31"/>
      <c r="Q125" s="31"/>
      <c r="R125" s="31"/>
      <c r="S125" s="31"/>
      <c r="T125" s="31"/>
      <c r="U125" s="37">
        <v>5554247.3499999996</v>
      </c>
      <c r="V125" s="31"/>
      <c r="W125" s="31"/>
      <c r="X125" s="31"/>
      <c r="Y125" s="31"/>
      <c r="Z125" s="37">
        <v>227835.12</v>
      </c>
      <c r="AA125" s="37">
        <f t="shared" si="12"/>
        <v>5782082.4699999997</v>
      </c>
      <c r="AB125" s="47"/>
      <c r="AC125" s="31"/>
      <c r="AD125" s="37">
        <f t="shared" si="13"/>
        <v>5782082.4699999997</v>
      </c>
      <c r="AE125" s="41"/>
      <c r="AF125" s="36">
        <v>2022</v>
      </c>
      <c r="AG125" s="36">
        <v>2022</v>
      </c>
    </row>
    <row r="126" spans="1:33" ht="84.9" customHeight="1" x14ac:dyDescent="0.45">
      <c r="A126" s="32">
        <v>363</v>
      </c>
      <c r="B126" s="32" t="s">
        <v>115</v>
      </c>
      <c r="C126" s="36" t="s">
        <v>252</v>
      </c>
      <c r="D126" s="32">
        <v>1978</v>
      </c>
      <c r="E126" s="32">
        <v>9</v>
      </c>
      <c r="F126" s="32">
        <v>2</v>
      </c>
      <c r="G126" s="44">
        <v>3908.3</v>
      </c>
      <c r="H126" s="44">
        <v>3908.3</v>
      </c>
      <c r="I126" s="44">
        <v>3878.4</v>
      </c>
      <c r="J126" s="32" t="s">
        <v>117</v>
      </c>
      <c r="K126" s="32" t="s">
        <v>118</v>
      </c>
      <c r="L126" s="32" t="s">
        <v>119</v>
      </c>
      <c r="M126" s="32"/>
      <c r="N126" s="31"/>
      <c r="O126" s="31"/>
      <c r="P126" s="31"/>
      <c r="Q126" s="31"/>
      <c r="R126" s="31"/>
      <c r="S126" s="31"/>
      <c r="T126" s="31"/>
      <c r="U126" s="37">
        <v>3702831.57</v>
      </c>
      <c r="V126" s="31"/>
      <c r="W126" s="31"/>
      <c r="X126" s="31"/>
      <c r="Y126" s="31"/>
      <c r="Z126" s="37">
        <v>151890.07999999999</v>
      </c>
      <c r="AA126" s="37">
        <f t="shared" si="12"/>
        <v>3854721.65</v>
      </c>
      <c r="AB126" s="47"/>
      <c r="AC126" s="31"/>
      <c r="AD126" s="37">
        <f t="shared" si="13"/>
        <v>3854721.65</v>
      </c>
      <c r="AE126" s="41"/>
      <c r="AF126" s="36">
        <v>2022</v>
      </c>
      <c r="AG126" s="36">
        <v>2022</v>
      </c>
    </row>
    <row r="127" spans="1:33" ht="84.9" customHeight="1" x14ac:dyDescent="0.45">
      <c r="A127" s="32">
        <v>364</v>
      </c>
      <c r="B127" s="32" t="s">
        <v>115</v>
      </c>
      <c r="C127" s="36" t="s">
        <v>253</v>
      </c>
      <c r="D127" s="32">
        <v>1979</v>
      </c>
      <c r="E127" s="32">
        <v>14</v>
      </c>
      <c r="F127" s="32">
        <v>1</v>
      </c>
      <c r="G127" s="44">
        <v>5621.8</v>
      </c>
      <c r="H127" s="44">
        <v>5621.8</v>
      </c>
      <c r="I127" s="44">
        <v>5621.8</v>
      </c>
      <c r="J127" s="32">
        <v>201</v>
      </c>
      <c r="K127" s="32" t="s">
        <v>118</v>
      </c>
      <c r="L127" s="32" t="s">
        <v>119</v>
      </c>
      <c r="M127" s="32"/>
      <c r="N127" s="31"/>
      <c r="O127" s="31"/>
      <c r="P127" s="31"/>
      <c r="Q127" s="31"/>
      <c r="R127" s="31"/>
      <c r="S127" s="31"/>
      <c r="T127" s="31"/>
      <c r="U127" s="37">
        <v>1851415.78</v>
      </c>
      <c r="V127" s="31"/>
      <c r="W127" s="31"/>
      <c r="X127" s="31"/>
      <c r="Y127" s="31"/>
      <c r="Z127" s="37">
        <v>75945.039999999994</v>
      </c>
      <c r="AA127" s="37">
        <f t="shared" si="12"/>
        <v>1927360.82</v>
      </c>
      <c r="AB127" s="47"/>
      <c r="AC127" s="31"/>
      <c r="AD127" s="37">
        <f t="shared" si="13"/>
        <v>1927360.82</v>
      </c>
      <c r="AE127" s="41"/>
      <c r="AF127" s="36">
        <v>2022</v>
      </c>
      <c r="AG127" s="36">
        <v>2022</v>
      </c>
    </row>
    <row r="128" spans="1:33" ht="84.9" customHeight="1" x14ac:dyDescent="0.45">
      <c r="A128" s="32">
        <v>365</v>
      </c>
      <c r="B128" s="32" t="s">
        <v>115</v>
      </c>
      <c r="C128" s="36" t="s">
        <v>254</v>
      </c>
      <c r="D128" s="32">
        <v>1985</v>
      </c>
      <c r="E128" s="32">
        <v>14</v>
      </c>
      <c r="F128" s="32">
        <v>1</v>
      </c>
      <c r="G128" s="44">
        <v>5567</v>
      </c>
      <c r="H128" s="44">
        <v>5567</v>
      </c>
      <c r="I128" s="44">
        <v>5567</v>
      </c>
      <c r="J128" s="32">
        <v>196</v>
      </c>
      <c r="K128" s="32" t="s">
        <v>118</v>
      </c>
      <c r="L128" s="32" t="s">
        <v>119</v>
      </c>
      <c r="M128" s="32"/>
      <c r="N128" s="31"/>
      <c r="O128" s="31"/>
      <c r="P128" s="31"/>
      <c r="Q128" s="31"/>
      <c r="R128" s="31"/>
      <c r="S128" s="31"/>
      <c r="T128" s="31"/>
      <c r="U128" s="37">
        <v>1851415.78</v>
      </c>
      <c r="V128" s="31"/>
      <c r="W128" s="31"/>
      <c r="X128" s="31"/>
      <c r="Y128" s="31"/>
      <c r="Z128" s="37">
        <v>75945.039999999994</v>
      </c>
      <c r="AA128" s="37">
        <f t="shared" si="12"/>
        <v>1927360.82</v>
      </c>
      <c r="AB128" s="47"/>
      <c r="AC128" s="31"/>
      <c r="AD128" s="37">
        <f t="shared" si="13"/>
        <v>1927360.82</v>
      </c>
      <c r="AE128" s="41"/>
      <c r="AF128" s="36">
        <v>2022</v>
      </c>
      <c r="AG128" s="36">
        <v>2022</v>
      </c>
    </row>
    <row r="129" spans="1:33" ht="84.9" customHeight="1" x14ac:dyDescent="0.45">
      <c r="A129" s="32">
        <v>366</v>
      </c>
      <c r="B129" s="32" t="s">
        <v>115</v>
      </c>
      <c r="C129" s="32" t="s">
        <v>255</v>
      </c>
      <c r="D129" s="32">
        <v>1959</v>
      </c>
      <c r="E129" s="32">
        <v>5</v>
      </c>
      <c r="F129" s="32">
        <v>4</v>
      </c>
      <c r="G129" s="32">
        <v>5285.7</v>
      </c>
      <c r="H129" s="32">
        <f>3731.6+1135.9</f>
        <v>4867.5</v>
      </c>
      <c r="I129" s="44" t="s">
        <v>117</v>
      </c>
      <c r="J129" s="32" t="s">
        <v>117</v>
      </c>
      <c r="K129" s="32" t="s">
        <v>118</v>
      </c>
      <c r="L129" s="32" t="s">
        <v>119</v>
      </c>
      <c r="M129" s="32"/>
      <c r="N129" s="31">
        <f>ROUND(H129*616.25*1.015,2)</f>
        <v>3044590.83</v>
      </c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>
        <v>805361.2</v>
      </c>
      <c r="AA129" s="31">
        <f>N129+Z129</f>
        <v>3849952.0300000003</v>
      </c>
      <c r="AB129" s="31">
        <f>AA129</f>
        <v>3849952.0300000003</v>
      </c>
      <c r="AC129" s="31"/>
      <c r="AD129" s="31"/>
      <c r="AE129" s="41"/>
      <c r="AF129" s="32">
        <v>2021</v>
      </c>
      <c r="AG129" s="32">
        <v>2022</v>
      </c>
    </row>
    <row r="130" spans="1:33" ht="84.9" customHeight="1" x14ac:dyDescent="0.45">
      <c r="A130" s="32">
        <v>367</v>
      </c>
      <c r="B130" s="32" t="s">
        <v>115</v>
      </c>
      <c r="C130" s="32" t="s">
        <v>256</v>
      </c>
      <c r="D130" s="32">
        <v>1949</v>
      </c>
      <c r="E130" s="32">
        <v>5</v>
      </c>
      <c r="F130" s="32">
        <v>3</v>
      </c>
      <c r="G130" s="46" t="s">
        <v>257</v>
      </c>
      <c r="H130" s="44">
        <v>2960.3</v>
      </c>
      <c r="I130" s="44" t="s">
        <v>117</v>
      </c>
      <c r="J130" s="32" t="s">
        <v>117</v>
      </c>
      <c r="K130" s="32" t="s">
        <v>118</v>
      </c>
      <c r="L130" s="32" t="s">
        <v>119</v>
      </c>
      <c r="M130" s="32"/>
      <c r="N130" s="31"/>
      <c r="O130" s="31"/>
      <c r="P130" s="31"/>
      <c r="Q130" s="31"/>
      <c r="R130" s="31"/>
      <c r="S130" s="31"/>
      <c r="T130" s="31"/>
      <c r="U130" s="31"/>
      <c r="V130" s="31">
        <f>ROUND(3727.29*H130*1.015,2)</f>
        <v>11199405.039999999</v>
      </c>
      <c r="W130" s="31"/>
      <c r="X130" s="31"/>
      <c r="Y130" s="31"/>
      <c r="Z130" s="31">
        <v>559881.46</v>
      </c>
      <c r="AA130" s="31">
        <f>SUM(V130+Z130)</f>
        <v>11759286.5</v>
      </c>
      <c r="AB130" s="47"/>
      <c r="AC130" s="31"/>
      <c r="AD130" s="31">
        <f t="shared" ref="AD130:AD144" si="14">SUM(N130:Z130)</f>
        <v>11759286.5</v>
      </c>
      <c r="AE130" s="41"/>
      <c r="AF130" s="32">
        <v>2020</v>
      </c>
      <c r="AG130" s="32">
        <v>2022</v>
      </c>
    </row>
    <row r="131" spans="1:33" ht="84.9" customHeight="1" x14ac:dyDescent="0.45">
      <c r="A131" s="32">
        <v>368</v>
      </c>
      <c r="B131" s="32" t="s">
        <v>115</v>
      </c>
      <c r="C131" s="36" t="s">
        <v>258</v>
      </c>
      <c r="D131" s="32">
        <v>1980</v>
      </c>
      <c r="E131" s="32">
        <v>9</v>
      </c>
      <c r="F131" s="32">
        <v>2</v>
      </c>
      <c r="G131" s="46">
        <v>3859</v>
      </c>
      <c r="H131" s="44">
        <v>3841.1</v>
      </c>
      <c r="I131" s="44">
        <v>3841.1</v>
      </c>
      <c r="J131" s="32">
        <v>169</v>
      </c>
      <c r="K131" s="32" t="s">
        <v>118</v>
      </c>
      <c r="L131" s="32" t="s">
        <v>119</v>
      </c>
      <c r="M131" s="32"/>
      <c r="N131" s="31"/>
      <c r="O131" s="31"/>
      <c r="P131" s="31"/>
      <c r="Q131" s="31"/>
      <c r="R131" s="31"/>
      <c r="S131" s="31"/>
      <c r="T131" s="31"/>
      <c r="U131" s="37">
        <v>3702831.57</v>
      </c>
      <c r="V131" s="31"/>
      <c r="W131" s="31"/>
      <c r="X131" s="31"/>
      <c r="Y131" s="31"/>
      <c r="Z131" s="37">
        <v>151890.07999999999</v>
      </c>
      <c r="AA131" s="37">
        <f>SUM(U131+Z131)</f>
        <v>3854721.65</v>
      </c>
      <c r="AB131" s="47"/>
      <c r="AC131" s="31"/>
      <c r="AD131" s="37">
        <f>AA131</f>
        <v>3854721.65</v>
      </c>
      <c r="AE131" s="41"/>
      <c r="AF131" s="36">
        <v>2022</v>
      </c>
      <c r="AG131" s="36">
        <v>2022</v>
      </c>
    </row>
    <row r="132" spans="1:33" ht="84.9" customHeight="1" x14ac:dyDescent="0.45">
      <c r="A132" s="32">
        <v>369</v>
      </c>
      <c r="B132" s="32" t="s">
        <v>115</v>
      </c>
      <c r="C132" s="36" t="s">
        <v>259</v>
      </c>
      <c r="D132" s="32">
        <v>1979</v>
      </c>
      <c r="E132" s="32">
        <v>9</v>
      </c>
      <c r="F132" s="32">
        <v>2</v>
      </c>
      <c r="G132" s="44">
        <v>6513.2</v>
      </c>
      <c r="H132" s="44">
        <v>6513.2</v>
      </c>
      <c r="I132" s="44">
        <v>6513.2</v>
      </c>
      <c r="J132" s="32">
        <v>340</v>
      </c>
      <c r="K132" s="32" t="s">
        <v>118</v>
      </c>
      <c r="L132" s="32" t="s">
        <v>119</v>
      </c>
      <c r="M132" s="32"/>
      <c r="N132" s="31"/>
      <c r="O132" s="31"/>
      <c r="P132" s="31"/>
      <c r="Q132" s="31"/>
      <c r="R132" s="31"/>
      <c r="S132" s="31"/>
      <c r="T132" s="31"/>
      <c r="U132" s="37">
        <v>3702831.57</v>
      </c>
      <c r="V132" s="31"/>
      <c r="W132" s="31"/>
      <c r="X132" s="31"/>
      <c r="Y132" s="31"/>
      <c r="Z132" s="37">
        <v>151890.07999999999</v>
      </c>
      <c r="AA132" s="37">
        <f>SUM(U132+Z132)</f>
        <v>3854721.65</v>
      </c>
      <c r="AB132" s="47"/>
      <c r="AC132" s="31"/>
      <c r="AD132" s="37">
        <f>AA132</f>
        <v>3854721.65</v>
      </c>
      <c r="AE132" s="41"/>
      <c r="AF132" s="36">
        <v>2022</v>
      </c>
      <c r="AG132" s="36">
        <v>2022</v>
      </c>
    </row>
    <row r="133" spans="1:33" ht="84.9" customHeight="1" x14ac:dyDescent="0.45">
      <c r="A133" s="32">
        <v>370</v>
      </c>
      <c r="B133" s="32" t="s">
        <v>115</v>
      </c>
      <c r="C133" s="36" t="s">
        <v>260</v>
      </c>
      <c r="D133" s="32">
        <v>1979</v>
      </c>
      <c r="E133" s="32">
        <v>9</v>
      </c>
      <c r="F133" s="32">
        <v>6</v>
      </c>
      <c r="G133" s="44">
        <v>19088.400000000001</v>
      </c>
      <c r="H133" s="44">
        <v>19088.400000000001</v>
      </c>
      <c r="I133" s="44">
        <v>19088.400000000001</v>
      </c>
      <c r="J133" s="32">
        <v>1035</v>
      </c>
      <c r="K133" s="32" t="s">
        <v>118</v>
      </c>
      <c r="L133" s="32" t="s">
        <v>119</v>
      </c>
      <c r="M133" s="32"/>
      <c r="N133" s="31"/>
      <c r="O133" s="31"/>
      <c r="P133" s="31"/>
      <c r="Q133" s="31"/>
      <c r="R133" s="31"/>
      <c r="S133" s="31"/>
      <c r="T133" s="31"/>
      <c r="U133" s="37">
        <v>11108494.710000001</v>
      </c>
      <c r="V133" s="31"/>
      <c r="W133" s="31"/>
      <c r="X133" s="31"/>
      <c r="Y133" s="31"/>
      <c r="Z133" s="37">
        <v>455670.24</v>
      </c>
      <c r="AA133" s="37">
        <f>SUM(U133+Z133)</f>
        <v>11564164.950000001</v>
      </c>
      <c r="AB133" s="47"/>
      <c r="AC133" s="31"/>
      <c r="AD133" s="37">
        <f>AA133</f>
        <v>11564164.950000001</v>
      </c>
      <c r="AE133" s="41"/>
      <c r="AF133" s="36">
        <v>2022</v>
      </c>
      <c r="AG133" s="36">
        <v>2022</v>
      </c>
    </row>
    <row r="134" spans="1:33" ht="84.9" customHeight="1" x14ac:dyDescent="0.45">
      <c r="A134" s="32">
        <v>371</v>
      </c>
      <c r="B134" s="32" t="s">
        <v>115</v>
      </c>
      <c r="C134" s="32" t="s">
        <v>261</v>
      </c>
      <c r="D134" s="32">
        <v>1960</v>
      </c>
      <c r="E134" s="32">
        <v>2</v>
      </c>
      <c r="F134" s="32">
        <v>2</v>
      </c>
      <c r="G134" s="46" t="s">
        <v>262</v>
      </c>
      <c r="H134" s="44">
        <v>525.6</v>
      </c>
      <c r="I134" s="44" t="s">
        <v>117</v>
      </c>
      <c r="J134" s="32" t="s">
        <v>117</v>
      </c>
      <c r="K134" s="32" t="s">
        <v>125</v>
      </c>
      <c r="L134" s="32" t="s">
        <v>119</v>
      </c>
      <c r="M134" s="32"/>
      <c r="N134" s="31"/>
      <c r="O134" s="31"/>
      <c r="P134" s="31"/>
      <c r="Q134" s="31"/>
      <c r="R134" s="31"/>
      <c r="S134" s="31"/>
      <c r="T134" s="31"/>
      <c r="U134" s="31"/>
      <c r="V134" s="31">
        <f>ROUND(8645.31*H134*1.015,2)</f>
        <v>4612134.5599999996</v>
      </c>
      <c r="W134" s="31"/>
      <c r="X134" s="31"/>
      <c r="Y134" s="31"/>
      <c r="Z134" s="31">
        <v>157120.85</v>
      </c>
      <c r="AA134" s="31">
        <f>SUM(V134+Z134)</f>
        <v>4769255.4099999992</v>
      </c>
      <c r="AB134" s="31"/>
      <c r="AC134" s="31"/>
      <c r="AD134" s="31">
        <f t="shared" si="14"/>
        <v>4769255.4099999992</v>
      </c>
      <c r="AE134" s="41"/>
      <c r="AF134" s="32">
        <v>2020</v>
      </c>
      <c r="AG134" s="32">
        <v>2022</v>
      </c>
    </row>
    <row r="135" spans="1:33" ht="84.9" customHeight="1" x14ac:dyDescent="0.45">
      <c r="A135" s="32">
        <v>372</v>
      </c>
      <c r="B135" s="35" t="s">
        <v>115</v>
      </c>
      <c r="C135" s="32" t="s">
        <v>263</v>
      </c>
      <c r="D135" s="32">
        <v>1950</v>
      </c>
      <c r="E135" s="32">
        <v>4</v>
      </c>
      <c r="F135" s="32">
        <v>3</v>
      </c>
      <c r="G135" s="44">
        <v>2576</v>
      </c>
      <c r="H135" s="44">
        <f>1999.8+356.2</f>
        <v>2356</v>
      </c>
      <c r="I135" s="44">
        <v>1416.2</v>
      </c>
      <c r="J135" s="32" t="s">
        <v>117</v>
      </c>
      <c r="K135" s="32" t="s">
        <v>118</v>
      </c>
      <c r="L135" s="32" t="s">
        <v>119</v>
      </c>
      <c r="M135" s="32"/>
      <c r="N135" s="31">
        <f>ROUND(H135*616.25*1.015,2)</f>
        <v>1473663.28</v>
      </c>
      <c r="O135" s="31">
        <f>ROUND(H135*871.5*1.015,2)</f>
        <v>2084052.81</v>
      </c>
      <c r="P135" s="31">
        <f>ROUND(H135*596.38*1.015,2)</f>
        <v>1426147.35</v>
      </c>
      <c r="Q135" s="31">
        <f>ROUND(H135*589.88*1.015,2)</f>
        <v>1410603.64</v>
      </c>
      <c r="R135" s="31"/>
      <c r="S135" s="31">
        <f>ROUND(H135*1074.75*1.015,2)</f>
        <v>2570092.67</v>
      </c>
      <c r="T135" s="31"/>
      <c r="U135" s="31"/>
      <c r="V135" s="31"/>
      <c r="W135" s="31"/>
      <c r="X135" s="31"/>
      <c r="Y135" s="31"/>
      <c r="Z135" s="31">
        <v>557819.36</v>
      </c>
      <c r="AA135" s="31">
        <f>SUM(N135:Z135)</f>
        <v>9522379.1099999994</v>
      </c>
      <c r="AB135" s="31"/>
      <c r="AC135" s="31"/>
      <c r="AD135" s="31">
        <f t="shared" si="14"/>
        <v>9522379.1099999994</v>
      </c>
      <c r="AE135" s="41"/>
      <c r="AF135" s="32">
        <v>2020</v>
      </c>
      <c r="AG135" s="32">
        <v>2022</v>
      </c>
    </row>
    <row r="136" spans="1:33" ht="84.9" customHeight="1" x14ac:dyDescent="0.45">
      <c r="A136" s="32">
        <v>373</v>
      </c>
      <c r="B136" s="35" t="s">
        <v>115</v>
      </c>
      <c r="C136" s="43" t="s">
        <v>264</v>
      </c>
      <c r="D136" s="32">
        <v>1997</v>
      </c>
      <c r="E136" s="32" t="s">
        <v>265</v>
      </c>
      <c r="F136" s="32" t="s">
        <v>266</v>
      </c>
      <c r="G136" s="44">
        <v>8087.1</v>
      </c>
      <c r="H136" s="44">
        <v>8087.1</v>
      </c>
      <c r="I136" s="44">
        <v>8087.1</v>
      </c>
      <c r="J136" s="32">
        <v>216</v>
      </c>
      <c r="K136" s="32" t="s">
        <v>118</v>
      </c>
      <c r="L136" s="32" t="s">
        <v>119</v>
      </c>
      <c r="M136" s="32"/>
      <c r="N136" s="31"/>
      <c r="O136" s="39">
        <v>4754302.4800000004</v>
      </c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9">
        <v>248000</v>
      </c>
      <c r="AA136" s="39">
        <f>SUM(O136+Z136)</f>
        <v>5002302.4800000004</v>
      </c>
      <c r="AB136" s="39">
        <f>AA136</f>
        <v>5002302.4800000004</v>
      </c>
      <c r="AC136" s="31"/>
      <c r="AD136" s="31"/>
      <c r="AE136" s="41"/>
      <c r="AF136" s="43">
        <v>2022</v>
      </c>
      <c r="AG136" s="43">
        <v>2022</v>
      </c>
    </row>
    <row r="137" spans="1:33" ht="84.9" customHeight="1" x14ac:dyDescent="0.45">
      <c r="A137" s="32">
        <v>374</v>
      </c>
      <c r="B137" s="35" t="s">
        <v>115</v>
      </c>
      <c r="C137" s="43" t="s">
        <v>267</v>
      </c>
      <c r="D137" s="32">
        <v>1994</v>
      </c>
      <c r="E137" s="32">
        <v>10</v>
      </c>
      <c r="F137" s="32">
        <v>1</v>
      </c>
      <c r="G137" s="44">
        <v>2475.1999999999998</v>
      </c>
      <c r="H137" s="44">
        <v>2457.9</v>
      </c>
      <c r="I137" s="44">
        <v>2457.9</v>
      </c>
      <c r="J137" s="32">
        <v>81</v>
      </c>
      <c r="K137" s="32" t="s">
        <v>118</v>
      </c>
      <c r="L137" s="32" t="s">
        <v>119</v>
      </c>
      <c r="M137" s="32"/>
      <c r="N137" s="31"/>
      <c r="O137" s="39">
        <v>4754302.4800000004</v>
      </c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9">
        <v>248000</v>
      </c>
      <c r="AA137" s="39">
        <f>SUM(O137+Z137)</f>
        <v>5002302.4800000004</v>
      </c>
      <c r="AB137" s="39">
        <f>AA137</f>
        <v>5002302.4800000004</v>
      </c>
      <c r="AC137" s="31"/>
      <c r="AD137" s="31"/>
      <c r="AE137" s="41"/>
      <c r="AF137" s="43">
        <v>2022</v>
      </c>
      <c r="AG137" s="43">
        <v>2022</v>
      </c>
    </row>
    <row r="138" spans="1:33" ht="84.9" customHeight="1" x14ac:dyDescent="0.45">
      <c r="A138" s="32">
        <v>375</v>
      </c>
      <c r="B138" s="35" t="s">
        <v>115</v>
      </c>
      <c r="C138" s="43" t="s">
        <v>268</v>
      </c>
      <c r="D138" s="32">
        <v>1995</v>
      </c>
      <c r="E138" s="32">
        <v>10</v>
      </c>
      <c r="F138" s="32">
        <v>1</v>
      </c>
      <c r="G138" s="44">
        <v>2620.1999999999998</v>
      </c>
      <c r="H138" s="44">
        <v>2586</v>
      </c>
      <c r="I138" s="44">
        <v>2586</v>
      </c>
      <c r="J138" s="32">
        <v>109</v>
      </c>
      <c r="K138" s="32" t="s">
        <v>118</v>
      </c>
      <c r="L138" s="32" t="s">
        <v>119</v>
      </c>
      <c r="M138" s="32"/>
      <c r="N138" s="31"/>
      <c r="O138" s="39">
        <v>2377151.2400000002</v>
      </c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9">
        <v>124000</v>
      </c>
      <c r="AA138" s="39">
        <f t="shared" ref="AA138" si="15">SUM(O138+Z138)</f>
        <v>2501151.2400000002</v>
      </c>
      <c r="AB138" s="39">
        <v>2501151.2400000002</v>
      </c>
      <c r="AC138" s="31"/>
      <c r="AD138" s="31"/>
      <c r="AE138" s="41"/>
      <c r="AF138" s="43">
        <v>2022</v>
      </c>
      <c r="AG138" s="43">
        <v>2022</v>
      </c>
    </row>
    <row r="139" spans="1:33" ht="84.9" customHeight="1" x14ac:dyDescent="0.45">
      <c r="A139" s="32">
        <v>376</v>
      </c>
      <c r="B139" s="35" t="s">
        <v>115</v>
      </c>
      <c r="C139" s="36" t="s">
        <v>269</v>
      </c>
      <c r="D139" s="32">
        <v>1974</v>
      </c>
      <c r="E139" s="32">
        <v>9</v>
      </c>
      <c r="F139" s="32">
        <v>2</v>
      </c>
      <c r="G139" s="44">
        <v>3884.9</v>
      </c>
      <c r="H139" s="44">
        <v>3884.9</v>
      </c>
      <c r="I139" s="44">
        <v>3884.9</v>
      </c>
      <c r="J139" s="32">
        <v>166</v>
      </c>
      <c r="K139" s="32" t="s">
        <v>118</v>
      </c>
      <c r="L139" s="32" t="s">
        <v>119</v>
      </c>
      <c r="M139" s="32"/>
      <c r="N139" s="31"/>
      <c r="O139" s="31"/>
      <c r="P139" s="31"/>
      <c r="Q139" s="31"/>
      <c r="R139" s="31"/>
      <c r="S139" s="31"/>
      <c r="T139" s="31"/>
      <c r="U139" s="37">
        <v>3702831.57</v>
      </c>
      <c r="V139" s="31"/>
      <c r="W139" s="31"/>
      <c r="X139" s="31"/>
      <c r="Y139" s="31"/>
      <c r="Z139" s="37">
        <v>151890.07999999999</v>
      </c>
      <c r="AA139" s="37">
        <f>SUM(U139+Z139)</f>
        <v>3854721.65</v>
      </c>
      <c r="AB139" s="47"/>
      <c r="AC139" s="31"/>
      <c r="AD139" s="37">
        <f>AA139</f>
        <v>3854721.65</v>
      </c>
      <c r="AE139" s="41"/>
      <c r="AF139" s="36">
        <v>2022</v>
      </c>
      <c r="AG139" s="36">
        <v>2022</v>
      </c>
    </row>
    <row r="140" spans="1:33" ht="84.9" customHeight="1" x14ac:dyDescent="0.45">
      <c r="A140" s="32">
        <v>377</v>
      </c>
      <c r="B140" s="35" t="s">
        <v>115</v>
      </c>
      <c r="C140" s="36" t="s">
        <v>270</v>
      </c>
      <c r="D140" s="32">
        <v>1974</v>
      </c>
      <c r="E140" s="32">
        <v>9</v>
      </c>
      <c r="F140" s="32">
        <v>2</v>
      </c>
      <c r="G140" s="44">
        <v>3857.1</v>
      </c>
      <c r="H140" s="44">
        <v>3857.1</v>
      </c>
      <c r="I140" s="44">
        <v>3857.1</v>
      </c>
      <c r="J140" s="32">
        <v>164</v>
      </c>
      <c r="K140" s="32" t="s">
        <v>118</v>
      </c>
      <c r="L140" s="32" t="s">
        <v>119</v>
      </c>
      <c r="M140" s="32"/>
      <c r="N140" s="31"/>
      <c r="O140" s="31"/>
      <c r="P140" s="31"/>
      <c r="Q140" s="31"/>
      <c r="R140" s="31"/>
      <c r="S140" s="31"/>
      <c r="T140" s="31"/>
      <c r="U140" s="37">
        <v>3702831.57</v>
      </c>
      <c r="V140" s="31"/>
      <c r="W140" s="31"/>
      <c r="X140" s="31"/>
      <c r="Y140" s="31"/>
      <c r="Z140" s="37">
        <v>151890.07999999999</v>
      </c>
      <c r="AA140" s="37">
        <f t="shared" ref="AA140:AA141" si="16">SUM(U140+Z140)</f>
        <v>3854721.65</v>
      </c>
      <c r="AB140" s="47"/>
      <c r="AC140" s="31"/>
      <c r="AD140" s="37">
        <f t="shared" ref="AD140:AD141" si="17">AA140</f>
        <v>3854721.65</v>
      </c>
      <c r="AE140" s="41"/>
      <c r="AF140" s="36">
        <v>2022</v>
      </c>
      <c r="AG140" s="36">
        <v>2022</v>
      </c>
    </row>
    <row r="141" spans="1:33" ht="84.9" customHeight="1" x14ac:dyDescent="0.45">
      <c r="A141" s="32">
        <v>378</v>
      </c>
      <c r="B141" s="35" t="s">
        <v>115</v>
      </c>
      <c r="C141" s="36" t="s">
        <v>271</v>
      </c>
      <c r="D141" s="32">
        <v>1974</v>
      </c>
      <c r="E141" s="32">
        <v>9</v>
      </c>
      <c r="F141" s="32">
        <v>2</v>
      </c>
      <c r="G141" s="44">
        <v>3828.6</v>
      </c>
      <c r="H141" s="44">
        <v>3828.6</v>
      </c>
      <c r="I141" s="44">
        <v>3828.6</v>
      </c>
      <c r="J141" s="32">
        <v>160</v>
      </c>
      <c r="K141" s="32" t="s">
        <v>118</v>
      </c>
      <c r="L141" s="32" t="s">
        <v>119</v>
      </c>
      <c r="M141" s="32"/>
      <c r="N141" s="31"/>
      <c r="O141" s="31"/>
      <c r="P141" s="31"/>
      <c r="Q141" s="31"/>
      <c r="R141" s="31"/>
      <c r="S141" s="31"/>
      <c r="T141" s="31"/>
      <c r="U141" s="37">
        <v>3702831.57</v>
      </c>
      <c r="V141" s="31"/>
      <c r="W141" s="31"/>
      <c r="X141" s="31"/>
      <c r="Y141" s="31"/>
      <c r="Z141" s="37">
        <v>151890.07999999999</v>
      </c>
      <c r="AA141" s="37">
        <f t="shared" si="16"/>
        <v>3854721.65</v>
      </c>
      <c r="AB141" s="47"/>
      <c r="AC141" s="31"/>
      <c r="AD141" s="37">
        <f t="shared" si="17"/>
        <v>3854721.65</v>
      </c>
      <c r="AE141" s="41"/>
      <c r="AF141" s="36">
        <v>2022</v>
      </c>
      <c r="AG141" s="36">
        <v>2022</v>
      </c>
    </row>
    <row r="142" spans="1:33" ht="84.9" customHeight="1" x14ac:dyDescent="0.45">
      <c r="A142" s="32">
        <v>379</v>
      </c>
      <c r="B142" s="32" t="s">
        <v>115</v>
      </c>
      <c r="C142" s="32" t="s">
        <v>272</v>
      </c>
      <c r="D142" s="32">
        <v>1954</v>
      </c>
      <c r="E142" s="32">
        <v>5</v>
      </c>
      <c r="F142" s="32">
        <v>4</v>
      </c>
      <c r="G142" s="46" t="s">
        <v>273</v>
      </c>
      <c r="H142" s="44">
        <v>2284.9</v>
      </c>
      <c r="I142" s="44" t="s">
        <v>117</v>
      </c>
      <c r="J142" s="32" t="s">
        <v>117</v>
      </c>
      <c r="K142" s="32" t="s">
        <v>118</v>
      </c>
      <c r="L142" s="32" t="s">
        <v>119</v>
      </c>
      <c r="M142" s="32"/>
      <c r="N142" s="31"/>
      <c r="O142" s="31"/>
      <c r="P142" s="31"/>
      <c r="Q142" s="31"/>
      <c r="R142" s="31"/>
      <c r="S142" s="31"/>
      <c r="T142" s="31"/>
      <c r="U142" s="31"/>
      <c r="V142" s="31">
        <f>ROUND(3727.29*H142*1.015,2)</f>
        <v>8644232.1899999995</v>
      </c>
      <c r="W142" s="31"/>
      <c r="X142" s="31"/>
      <c r="Y142" s="31"/>
      <c r="Z142" s="31">
        <v>506206.99</v>
      </c>
      <c r="AA142" s="31">
        <f>SUM(N142:Z142)</f>
        <v>9150439.1799999997</v>
      </c>
      <c r="AB142" s="31"/>
      <c r="AC142" s="31"/>
      <c r="AD142" s="31">
        <f t="shared" si="14"/>
        <v>9150439.1799999997</v>
      </c>
      <c r="AE142" s="41"/>
      <c r="AF142" s="32">
        <v>2020</v>
      </c>
      <c r="AG142" s="32">
        <v>2022</v>
      </c>
    </row>
    <row r="143" spans="1:33" ht="84.9" customHeight="1" x14ac:dyDescent="0.45">
      <c r="A143" s="32">
        <v>380</v>
      </c>
      <c r="B143" s="35" t="s">
        <v>115</v>
      </c>
      <c r="C143" s="32" t="s">
        <v>274</v>
      </c>
      <c r="D143" s="32">
        <v>1949</v>
      </c>
      <c r="E143" s="32">
        <v>2</v>
      </c>
      <c r="F143" s="32">
        <v>2</v>
      </c>
      <c r="G143" s="46">
        <v>1021.7</v>
      </c>
      <c r="H143" s="44">
        <v>930.4</v>
      </c>
      <c r="I143" s="44">
        <v>1021.7</v>
      </c>
      <c r="J143" s="32">
        <v>14</v>
      </c>
      <c r="K143" s="32" t="s">
        <v>118</v>
      </c>
      <c r="L143" s="32" t="s">
        <v>119</v>
      </c>
      <c r="M143" s="32"/>
      <c r="N143" s="31">
        <v>581959.39</v>
      </c>
      <c r="O143" s="31">
        <f>ROUND(H143*2933.55*1.015,2)</f>
        <v>2770315.54</v>
      </c>
      <c r="P143" s="31">
        <v>565282.06000000006</v>
      </c>
      <c r="Q143" s="31">
        <v>622651.68999999994</v>
      </c>
      <c r="R143" s="32"/>
      <c r="S143" s="31">
        <v>959257.94</v>
      </c>
      <c r="T143" s="31"/>
      <c r="U143" s="31"/>
      <c r="V143" s="31">
        <v>8164250.3700000001</v>
      </c>
      <c r="W143" s="31"/>
      <c r="X143" s="31"/>
      <c r="Y143" s="31"/>
      <c r="Z143" s="31">
        <v>1373652.8</v>
      </c>
      <c r="AA143" s="31">
        <f>SUM(N143+O143+P143+Q143+S143+V143+Z143)</f>
        <v>15037369.789999999</v>
      </c>
      <c r="AB143" s="31"/>
      <c r="AC143" s="31"/>
      <c r="AD143" s="31">
        <f t="shared" si="14"/>
        <v>15037369.789999999</v>
      </c>
      <c r="AE143" s="41"/>
      <c r="AF143" s="32" t="s">
        <v>275</v>
      </c>
      <c r="AG143" s="32" t="s">
        <v>276</v>
      </c>
    </row>
    <row r="144" spans="1:33" ht="84.9" customHeight="1" x14ac:dyDescent="0.45">
      <c r="A144" s="32">
        <v>381</v>
      </c>
      <c r="B144" s="35" t="s">
        <v>115</v>
      </c>
      <c r="C144" s="32" t="s">
        <v>277</v>
      </c>
      <c r="D144" s="32">
        <v>1957</v>
      </c>
      <c r="E144" s="32">
        <v>4</v>
      </c>
      <c r="F144" s="32">
        <v>3</v>
      </c>
      <c r="G144" s="44">
        <v>2566.1999999999998</v>
      </c>
      <c r="H144" s="44">
        <v>1741.8</v>
      </c>
      <c r="I144" s="44" t="s">
        <v>117</v>
      </c>
      <c r="J144" s="32" t="s">
        <v>117</v>
      </c>
      <c r="K144" s="32" t="s">
        <v>118</v>
      </c>
      <c r="L144" s="32" t="s">
        <v>119</v>
      </c>
      <c r="M144" s="32"/>
      <c r="N144" s="31"/>
      <c r="O144" s="31"/>
      <c r="P144" s="31"/>
      <c r="Q144" s="31"/>
      <c r="R144" s="31"/>
      <c r="S144" s="31"/>
      <c r="T144" s="31"/>
      <c r="U144" s="31"/>
      <c r="V144" s="31">
        <f>ROUND(4075.29*H144*1.015,2)</f>
        <v>7204815.2199999997</v>
      </c>
      <c r="W144" s="31"/>
      <c r="X144" s="31"/>
      <c r="Y144" s="31"/>
      <c r="Z144" s="31">
        <v>368408.7</v>
      </c>
      <c r="AA144" s="31">
        <f>SUM(V144+Z144)</f>
        <v>7573223.9199999999</v>
      </c>
      <c r="AB144" s="31"/>
      <c r="AC144" s="31"/>
      <c r="AD144" s="31">
        <f t="shared" si="14"/>
        <v>7573223.9199999999</v>
      </c>
      <c r="AE144" s="41"/>
      <c r="AF144" s="32">
        <v>2020</v>
      </c>
      <c r="AG144" s="32">
        <v>2022</v>
      </c>
    </row>
    <row r="145" spans="1:33" ht="84.9" customHeight="1" x14ac:dyDescent="0.45">
      <c r="A145" s="32">
        <v>382</v>
      </c>
      <c r="B145" s="35" t="s">
        <v>115</v>
      </c>
      <c r="C145" s="32" t="s">
        <v>278</v>
      </c>
      <c r="D145" s="32">
        <v>1958</v>
      </c>
      <c r="E145" s="32">
        <v>3</v>
      </c>
      <c r="F145" s="32">
        <v>1</v>
      </c>
      <c r="G145" s="44">
        <v>615.70000000000005</v>
      </c>
      <c r="H145" s="44">
        <v>615.70000000000005</v>
      </c>
      <c r="I145" s="44">
        <v>405</v>
      </c>
      <c r="J145" s="32">
        <v>25</v>
      </c>
      <c r="K145" s="32" t="s">
        <v>118</v>
      </c>
      <c r="L145" s="32" t="s">
        <v>119</v>
      </c>
      <c r="M145" s="32"/>
      <c r="N145" s="31"/>
      <c r="O145" s="31"/>
      <c r="P145" s="31"/>
      <c r="Q145" s="31"/>
      <c r="R145" s="31"/>
      <c r="S145" s="31"/>
      <c r="T145" s="31"/>
      <c r="U145" s="31"/>
      <c r="V145" s="31">
        <f>ROUND(H145*5222.75*1.015,2)</f>
        <v>3263881.88</v>
      </c>
      <c r="W145" s="31"/>
      <c r="X145" s="31"/>
      <c r="Y145" s="31"/>
      <c r="Z145" s="31">
        <v>192938.83</v>
      </c>
      <c r="AA145" s="31">
        <f>SUM(V145+Z145)</f>
        <v>3456820.71</v>
      </c>
      <c r="AB145" s="31"/>
      <c r="AC145" s="31"/>
      <c r="AD145" s="31">
        <f>SUM(V145+Z145)</f>
        <v>3456820.71</v>
      </c>
      <c r="AE145" s="41"/>
      <c r="AF145" s="32">
        <v>2022</v>
      </c>
      <c r="AG145" s="32">
        <v>2022</v>
      </c>
    </row>
    <row r="146" spans="1:33" ht="84.9" customHeight="1" x14ac:dyDescent="0.45">
      <c r="A146" s="32">
        <v>383</v>
      </c>
      <c r="B146" s="35" t="s">
        <v>115</v>
      </c>
      <c r="C146" s="32" t="s">
        <v>279</v>
      </c>
      <c r="D146" s="32">
        <v>1962</v>
      </c>
      <c r="E146" s="32">
        <v>5</v>
      </c>
      <c r="F146" s="32">
        <v>4</v>
      </c>
      <c r="G146" s="46" t="s">
        <v>280</v>
      </c>
      <c r="H146" s="44">
        <v>2559.9</v>
      </c>
      <c r="I146" s="44" t="s">
        <v>117</v>
      </c>
      <c r="J146" s="32" t="s">
        <v>117</v>
      </c>
      <c r="K146" s="32" t="s">
        <v>118</v>
      </c>
      <c r="L146" s="32" t="s">
        <v>119</v>
      </c>
      <c r="M146" s="32"/>
      <c r="N146" s="31"/>
      <c r="O146" s="31"/>
      <c r="P146" s="31"/>
      <c r="Q146" s="31"/>
      <c r="R146" s="31"/>
      <c r="S146" s="31"/>
      <c r="T146" s="31"/>
      <c r="U146" s="31"/>
      <c r="V146" s="31">
        <f>ROUND(3727.29*H146*1.015,2)</f>
        <v>9684612.0199999996</v>
      </c>
      <c r="W146" s="31"/>
      <c r="X146" s="31"/>
      <c r="Y146" s="31"/>
      <c r="Z146" s="31">
        <v>503531.44</v>
      </c>
      <c r="AA146" s="31">
        <f>SUM(V146+Z146)</f>
        <v>10188143.459999999</v>
      </c>
      <c r="AB146" s="31"/>
      <c r="AC146" s="31"/>
      <c r="AD146" s="31">
        <f>SUM(N146:Z146)</f>
        <v>10188143.459999999</v>
      </c>
      <c r="AE146" s="41"/>
      <c r="AF146" s="32">
        <v>2020</v>
      </c>
      <c r="AG146" s="32">
        <v>2022</v>
      </c>
    </row>
    <row r="147" spans="1:33" ht="84.9" customHeight="1" x14ac:dyDescent="0.45">
      <c r="A147" s="32">
        <v>384</v>
      </c>
      <c r="B147" s="32" t="s">
        <v>115</v>
      </c>
      <c r="C147" s="32" t="s">
        <v>281</v>
      </c>
      <c r="D147" s="32">
        <v>1972</v>
      </c>
      <c r="E147" s="32">
        <v>5</v>
      </c>
      <c r="F147" s="32">
        <v>5</v>
      </c>
      <c r="G147" s="44">
        <v>5181.1000000000004</v>
      </c>
      <c r="H147" s="44">
        <f>3957.5     +  750.7</f>
        <v>4708.2</v>
      </c>
      <c r="I147" s="48">
        <v>3957.5</v>
      </c>
      <c r="J147" s="32">
        <v>162</v>
      </c>
      <c r="K147" s="32" t="s">
        <v>118</v>
      </c>
      <c r="L147" s="32" t="s">
        <v>119</v>
      </c>
      <c r="M147" s="32"/>
      <c r="N147" s="31"/>
      <c r="O147" s="31"/>
      <c r="P147" s="31"/>
      <c r="Q147" s="31"/>
      <c r="R147" s="31"/>
      <c r="S147" s="31"/>
      <c r="T147" s="31"/>
      <c r="U147" s="31"/>
      <c r="V147" s="31"/>
      <c r="W147" s="31">
        <f>763.97*H147*1.015</f>
        <v>3650877.4073099997</v>
      </c>
      <c r="X147" s="31">
        <f>3170.13*H147*1.015</f>
        <v>15149490.156989997</v>
      </c>
      <c r="Y147" s="31">
        <f>1135.41*H147*1.015</f>
        <v>5425923.4224299993</v>
      </c>
      <c r="Z147" s="31">
        <v>635639.35</v>
      </c>
      <c r="AA147" s="31">
        <f>SUM(N147:Z147)</f>
        <v>24861930.336729996</v>
      </c>
      <c r="AB147" s="31"/>
      <c r="AC147" s="31"/>
      <c r="AD147" s="31">
        <f>SUM(N147:Z147)</f>
        <v>24861930.336729996</v>
      </c>
      <c r="AE147" s="41"/>
      <c r="AF147" s="32">
        <v>2020</v>
      </c>
      <c r="AG147" s="32">
        <v>2022</v>
      </c>
    </row>
    <row r="148" spans="1:33" ht="84.9" customHeight="1" x14ac:dyDescent="0.45">
      <c r="A148" s="32">
        <v>385</v>
      </c>
      <c r="B148" s="32" t="s">
        <v>115</v>
      </c>
      <c r="C148" s="32" t="s">
        <v>282</v>
      </c>
      <c r="D148" s="32">
        <v>1971</v>
      </c>
      <c r="E148" s="32">
        <v>5</v>
      </c>
      <c r="F148" s="32">
        <v>7</v>
      </c>
      <c r="G148" s="44">
        <v>7077.6</v>
      </c>
      <c r="H148" s="44">
        <f>5514.6     +  938.3</f>
        <v>6452.9000000000005</v>
      </c>
      <c r="I148" s="48">
        <v>5514.6</v>
      </c>
      <c r="J148" s="32">
        <v>238</v>
      </c>
      <c r="K148" s="32" t="s">
        <v>118</v>
      </c>
      <c r="L148" s="32" t="s">
        <v>119</v>
      </c>
      <c r="M148" s="32"/>
      <c r="N148" s="31"/>
      <c r="O148" s="31"/>
      <c r="P148" s="31"/>
      <c r="Q148" s="31"/>
      <c r="R148" s="31"/>
      <c r="S148" s="31"/>
      <c r="T148" s="31"/>
      <c r="U148" s="31"/>
      <c r="V148" s="31">
        <f>ROUND(H148*3517.3*1.015,2)</f>
        <v>23037236.949999999</v>
      </c>
      <c r="W148" s="31">
        <f>ROUND(H148*763.97*1.015,2)</f>
        <v>5003769.34</v>
      </c>
      <c r="X148" s="31">
        <f>ROUND(H148*3170.13*1.015,2)</f>
        <v>20763379.859999999</v>
      </c>
      <c r="Y148" s="31">
        <f>ROUND(H148*1135.41*1.015,2)</f>
        <v>7436587.5</v>
      </c>
      <c r="Z148" s="31">
        <f>1361807.11+701067.64</f>
        <v>2062874.75</v>
      </c>
      <c r="AA148" s="31">
        <f>SUM(V148+W148+X148+Y148+Z148)</f>
        <v>58303848.399999999</v>
      </c>
      <c r="AB148" s="31"/>
      <c r="AC148" s="31"/>
      <c r="AD148" s="31">
        <f>SUM(V148+W148+X148+Y148+Z148)</f>
        <v>58303848.399999999</v>
      </c>
      <c r="AE148" s="41"/>
      <c r="AF148" s="32" t="s">
        <v>283</v>
      </c>
      <c r="AG148" s="32" t="s">
        <v>284</v>
      </c>
    </row>
    <row r="149" spans="1:33" ht="84.9" customHeight="1" x14ac:dyDescent="0.45">
      <c r="A149" s="32">
        <v>386</v>
      </c>
      <c r="B149" s="32" t="s">
        <v>115</v>
      </c>
      <c r="C149" s="43" t="s">
        <v>285</v>
      </c>
      <c r="D149" s="32">
        <v>1963</v>
      </c>
      <c r="E149" s="32">
        <v>6</v>
      </c>
      <c r="F149" s="32">
        <v>3</v>
      </c>
      <c r="G149" s="44">
        <v>2786</v>
      </c>
      <c r="H149" s="44">
        <v>2589.5</v>
      </c>
      <c r="I149" s="48">
        <v>2543.5</v>
      </c>
      <c r="J149" s="32">
        <v>103</v>
      </c>
      <c r="K149" s="32" t="s">
        <v>118</v>
      </c>
      <c r="L149" s="32" t="s">
        <v>119</v>
      </c>
      <c r="M149" s="32"/>
      <c r="N149" s="31"/>
      <c r="O149" s="39">
        <v>2377151.2400000002</v>
      </c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9">
        <v>124000</v>
      </c>
      <c r="AA149" s="39">
        <f t="shared" ref="AA149" si="18">SUM(O149+Z149)</f>
        <v>2501151.2400000002</v>
      </c>
      <c r="AB149" s="39">
        <v>2501151.2400000002</v>
      </c>
      <c r="AC149" s="31"/>
      <c r="AD149" s="31"/>
      <c r="AE149" s="41"/>
      <c r="AF149" s="43">
        <v>2022</v>
      </c>
      <c r="AG149" s="43">
        <v>2022</v>
      </c>
    </row>
    <row r="150" spans="1:33" ht="84.9" customHeight="1" x14ac:dyDescent="0.45">
      <c r="A150" s="32">
        <v>387</v>
      </c>
      <c r="B150" s="35" t="s">
        <v>115</v>
      </c>
      <c r="C150" s="32" t="s">
        <v>286</v>
      </c>
      <c r="D150" s="32">
        <v>1937</v>
      </c>
      <c r="E150" s="32">
        <v>3</v>
      </c>
      <c r="F150" s="32">
        <v>4</v>
      </c>
      <c r="G150" s="44" t="s">
        <v>287</v>
      </c>
      <c r="H150" s="44">
        <v>2249.3000000000002</v>
      </c>
      <c r="I150" s="44" t="s">
        <v>117</v>
      </c>
      <c r="J150" s="32" t="s">
        <v>117</v>
      </c>
      <c r="K150" s="32" t="s">
        <v>125</v>
      </c>
      <c r="L150" s="32" t="s">
        <v>119</v>
      </c>
      <c r="M150" s="32"/>
      <c r="N150" s="31"/>
      <c r="O150" s="31"/>
      <c r="P150" s="31"/>
      <c r="Q150" s="31"/>
      <c r="R150" s="31"/>
      <c r="S150" s="31"/>
      <c r="T150" s="31"/>
      <c r="U150" s="31"/>
      <c r="V150" s="31">
        <f>ROUND(5975.33*H150*1.015,2)</f>
        <v>13641914.42</v>
      </c>
      <c r="W150" s="31"/>
      <c r="X150" s="31"/>
      <c r="Y150" s="31"/>
      <c r="Z150" s="31">
        <v>329793.06</v>
      </c>
      <c r="AA150" s="31">
        <f>SUM(V150+Z150)</f>
        <v>13971707.48</v>
      </c>
      <c r="AB150" s="31"/>
      <c r="AC150" s="31"/>
      <c r="AD150" s="31">
        <f>SUM(N150:Z150)</f>
        <v>13971707.48</v>
      </c>
      <c r="AE150" s="41"/>
      <c r="AF150" s="32">
        <v>2020</v>
      </c>
      <c r="AG150" s="32">
        <v>2022</v>
      </c>
    </row>
    <row r="151" spans="1:33" ht="84.9" customHeight="1" x14ac:dyDescent="0.45">
      <c r="A151" s="32">
        <v>388</v>
      </c>
      <c r="B151" s="35" t="s">
        <v>115</v>
      </c>
      <c r="C151" s="32" t="s">
        <v>288</v>
      </c>
      <c r="D151" s="32">
        <v>1952</v>
      </c>
      <c r="E151" s="32">
        <v>2</v>
      </c>
      <c r="F151" s="32">
        <v>2</v>
      </c>
      <c r="G151" s="44">
        <v>924.8</v>
      </c>
      <c r="H151" s="44">
        <v>608.1</v>
      </c>
      <c r="I151" s="44" t="s">
        <v>117</v>
      </c>
      <c r="J151" s="32" t="s">
        <v>117</v>
      </c>
      <c r="K151" s="32" t="s">
        <v>125</v>
      </c>
      <c r="L151" s="32" t="s">
        <v>119</v>
      </c>
      <c r="M151" s="32"/>
      <c r="N151" s="31"/>
      <c r="O151" s="31"/>
      <c r="P151" s="31"/>
      <c r="Q151" s="31"/>
      <c r="R151" s="31"/>
      <c r="S151" s="31"/>
      <c r="T151" s="31"/>
      <c r="U151" s="31"/>
      <c r="V151" s="31">
        <f>ROUND(8645.31*H151*1.015,2)</f>
        <v>5336071.21</v>
      </c>
      <c r="W151" s="31"/>
      <c r="X151" s="31"/>
      <c r="Y151" s="31"/>
      <c r="Z151" s="31">
        <v>74705</v>
      </c>
      <c r="AA151" s="31">
        <f>SUM(V151+Z151)</f>
        <v>5410776.21</v>
      </c>
      <c r="AB151" s="31"/>
      <c r="AC151" s="31"/>
      <c r="AD151" s="31">
        <f>SUM(N151:Z151)</f>
        <v>5410776.21</v>
      </c>
      <c r="AE151" s="41"/>
      <c r="AF151" s="32">
        <v>2020</v>
      </c>
      <c r="AG151" s="32">
        <v>2022</v>
      </c>
    </row>
    <row r="152" spans="1:33" ht="84.9" customHeight="1" x14ac:dyDescent="0.45">
      <c r="A152" s="32">
        <v>389</v>
      </c>
      <c r="B152" s="35" t="s">
        <v>115</v>
      </c>
      <c r="C152" s="32" t="s">
        <v>289</v>
      </c>
      <c r="D152" s="32">
        <v>1960</v>
      </c>
      <c r="E152" s="32">
        <v>4</v>
      </c>
      <c r="F152" s="32">
        <v>2</v>
      </c>
      <c r="G152" s="44" t="s">
        <v>290</v>
      </c>
      <c r="H152" s="44">
        <f>1281.1 + 342.4</f>
        <v>1623.5</v>
      </c>
      <c r="I152" s="44" t="s">
        <v>117</v>
      </c>
      <c r="J152" s="32" t="s">
        <v>117</v>
      </c>
      <c r="K152" s="32" t="s">
        <v>125</v>
      </c>
      <c r="L152" s="32" t="s">
        <v>119</v>
      </c>
      <c r="M152" s="32"/>
      <c r="N152" s="31"/>
      <c r="O152" s="31"/>
      <c r="P152" s="31"/>
      <c r="Q152" s="31"/>
      <c r="R152" s="31"/>
      <c r="S152" s="31"/>
      <c r="T152" s="31"/>
      <c r="U152" s="31"/>
      <c r="V152" s="31">
        <f>ROUND(5975.33*H152*1.015,2)</f>
        <v>9846462.4800000004</v>
      </c>
      <c r="W152" s="31"/>
      <c r="X152" s="31"/>
      <c r="Y152" s="31"/>
      <c r="Z152" s="31">
        <v>321553.62</v>
      </c>
      <c r="AA152" s="31">
        <f>SUM(V152+Z152)</f>
        <v>10168016.1</v>
      </c>
      <c r="AB152" s="31"/>
      <c r="AC152" s="31"/>
      <c r="AD152" s="31">
        <f>SUM(N152:Z152)</f>
        <v>10168016.1</v>
      </c>
      <c r="AE152" s="41"/>
      <c r="AF152" s="32">
        <v>2020</v>
      </c>
      <c r="AG152" s="32">
        <v>2022</v>
      </c>
    </row>
    <row r="153" spans="1:33" ht="84.9" customHeight="1" x14ac:dyDescent="0.45">
      <c r="A153" s="32">
        <v>390</v>
      </c>
      <c r="B153" s="35" t="s">
        <v>115</v>
      </c>
      <c r="C153" s="32" t="s">
        <v>291</v>
      </c>
      <c r="D153" s="32">
        <v>1963</v>
      </c>
      <c r="E153" s="32">
        <v>5</v>
      </c>
      <c r="F153" s="32">
        <v>2</v>
      </c>
      <c r="G153" s="44">
        <v>2774</v>
      </c>
      <c r="H153" s="44">
        <v>1867.9</v>
      </c>
      <c r="I153" s="44">
        <v>1703.7</v>
      </c>
      <c r="J153" s="32">
        <v>101</v>
      </c>
      <c r="K153" s="32" t="s">
        <v>118</v>
      </c>
      <c r="L153" s="32" t="s">
        <v>119</v>
      </c>
      <c r="M153" s="32"/>
      <c r="N153" s="31"/>
      <c r="O153" s="31"/>
      <c r="P153" s="31"/>
      <c r="Q153" s="31"/>
      <c r="R153" s="31"/>
      <c r="S153" s="31"/>
      <c r="T153" s="31"/>
      <c r="U153" s="31"/>
      <c r="V153" s="31">
        <v>6857764.7199999997</v>
      </c>
      <c r="W153" s="31"/>
      <c r="X153" s="31"/>
      <c r="Y153" s="31"/>
      <c r="Z153" s="31">
        <v>405385.11</v>
      </c>
      <c r="AA153" s="31">
        <f>SUM(V153+Z153)</f>
        <v>7263149.8300000001</v>
      </c>
      <c r="AB153" s="31"/>
      <c r="AC153" s="31"/>
      <c r="AD153" s="31">
        <f>SUM(V153+Z153)</f>
        <v>7263149.8300000001</v>
      </c>
      <c r="AE153" s="41"/>
      <c r="AF153" s="32">
        <v>2022</v>
      </c>
      <c r="AG153" s="32">
        <v>2022</v>
      </c>
    </row>
    <row r="154" spans="1:33" ht="84.9" customHeight="1" x14ac:dyDescent="0.45">
      <c r="A154" s="32">
        <v>391</v>
      </c>
      <c r="B154" s="35" t="s">
        <v>115</v>
      </c>
      <c r="C154" s="36" t="s">
        <v>292</v>
      </c>
      <c r="D154" s="32">
        <v>1978</v>
      </c>
      <c r="E154" s="32">
        <v>9</v>
      </c>
      <c r="F154" s="32">
        <v>2</v>
      </c>
      <c r="G154" s="44">
        <v>4212</v>
      </c>
      <c r="H154" s="44">
        <v>4202.7</v>
      </c>
      <c r="I154" s="44">
        <v>4202.7</v>
      </c>
      <c r="J154" s="32">
        <v>180</v>
      </c>
      <c r="K154" s="32" t="s">
        <v>118</v>
      </c>
      <c r="L154" s="32" t="s">
        <v>119</v>
      </c>
      <c r="M154" s="32"/>
      <c r="N154" s="31"/>
      <c r="O154" s="31"/>
      <c r="P154" s="31"/>
      <c r="Q154" s="31"/>
      <c r="R154" s="31"/>
      <c r="S154" s="31"/>
      <c r="T154" s="31"/>
      <c r="U154" s="37">
        <v>3702831.57</v>
      </c>
      <c r="V154" s="31"/>
      <c r="W154" s="31"/>
      <c r="X154" s="31"/>
      <c r="Y154" s="31"/>
      <c r="Z154" s="37">
        <v>151890.07999999999</v>
      </c>
      <c r="AA154" s="37">
        <f>SUM(U154+Z154)</f>
        <v>3854721.65</v>
      </c>
      <c r="AB154" s="47"/>
      <c r="AC154" s="31"/>
      <c r="AD154" s="37">
        <f>AA154</f>
        <v>3854721.65</v>
      </c>
      <c r="AE154" s="41"/>
      <c r="AF154" s="36">
        <v>2022</v>
      </c>
      <c r="AG154" s="36">
        <v>2022</v>
      </c>
    </row>
    <row r="155" spans="1:33" ht="84.9" customHeight="1" x14ac:dyDescent="0.45">
      <c r="A155" s="32">
        <v>392</v>
      </c>
      <c r="B155" s="35" t="s">
        <v>115</v>
      </c>
      <c r="C155" s="36" t="s">
        <v>293</v>
      </c>
      <c r="D155" s="32">
        <v>1977</v>
      </c>
      <c r="E155" s="32">
        <v>9</v>
      </c>
      <c r="F155" s="32">
        <v>1</v>
      </c>
      <c r="G155" s="44">
        <v>6695.5</v>
      </c>
      <c r="H155" s="44">
        <v>6695.5</v>
      </c>
      <c r="I155" s="44">
        <v>6695.5</v>
      </c>
      <c r="J155" s="32">
        <v>200</v>
      </c>
      <c r="K155" s="32" t="s">
        <v>118</v>
      </c>
      <c r="L155" s="32" t="s">
        <v>119</v>
      </c>
      <c r="M155" s="32"/>
      <c r="N155" s="31"/>
      <c r="O155" s="31"/>
      <c r="P155" s="31"/>
      <c r="Q155" s="31"/>
      <c r="R155" s="31"/>
      <c r="S155" s="31"/>
      <c r="T155" s="31"/>
      <c r="U155" s="37">
        <v>1851415.78</v>
      </c>
      <c r="V155" s="31"/>
      <c r="W155" s="31"/>
      <c r="X155" s="31"/>
      <c r="Y155" s="31"/>
      <c r="Z155" s="37">
        <v>75945.039999999994</v>
      </c>
      <c r="AA155" s="37">
        <f>SUM(U155+Z155)</f>
        <v>1927360.82</v>
      </c>
      <c r="AB155" s="47"/>
      <c r="AC155" s="31"/>
      <c r="AD155" s="37">
        <f>AA155</f>
        <v>1927360.82</v>
      </c>
      <c r="AE155" s="41"/>
      <c r="AF155" s="36">
        <v>2022</v>
      </c>
      <c r="AG155" s="36">
        <v>2022</v>
      </c>
    </row>
    <row r="156" spans="1:33" ht="84.9" customHeight="1" x14ac:dyDescent="0.45">
      <c r="A156" s="32">
        <v>393</v>
      </c>
      <c r="B156" s="35" t="s">
        <v>115</v>
      </c>
      <c r="C156" s="36" t="s">
        <v>294</v>
      </c>
      <c r="D156" s="32">
        <v>1977</v>
      </c>
      <c r="E156" s="32">
        <v>9</v>
      </c>
      <c r="F156" s="32">
        <v>2</v>
      </c>
      <c r="G156" s="44">
        <v>4117.3</v>
      </c>
      <c r="H156" s="44">
        <v>4117.3</v>
      </c>
      <c r="I156" s="44">
        <v>4117.3</v>
      </c>
      <c r="J156" s="32">
        <v>166</v>
      </c>
      <c r="K156" s="32" t="s">
        <v>118</v>
      </c>
      <c r="L156" s="32" t="s">
        <v>119</v>
      </c>
      <c r="M156" s="32"/>
      <c r="N156" s="31"/>
      <c r="O156" s="31"/>
      <c r="P156" s="31"/>
      <c r="Q156" s="31"/>
      <c r="R156" s="31"/>
      <c r="S156" s="31"/>
      <c r="T156" s="31"/>
      <c r="U156" s="37">
        <v>3702831.57</v>
      </c>
      <c r="V156" s="31"/>
      <c r="W156" s="31"/>
      <c r="X156" s="31"/>
      <c r="Y156" s="31"/>
      <c r="Z156" s="37">
        <v>151890.07999999999</v>
      </c>
      <c r="AA156" s="37">
        <f>SUM(U156+Z156)</f>
        <v>3854721.65</v>
      </c>
      <c r="AB156" s="47"/>
      <c r="AC156" s="31"/>
      <c r="AD156" s="37">
        <f>AA156</f>
        <v>3854721.65</v>
      </c>
      <c r="AE156" s="41"/>
      <c r="AF156" s="36">
        <v>2022</v>
      </c>
      <c r="AG156" s="36">
        <v>2022</v>
      </c>
    </row>
    <row r="157" spans="1:33" ht="84.9" customHeight="1" x14ac:dyDescent="0.45">
      <c r="A157" s="32">
        <v>394</v>
      </c>
      <c r="B157" s="32" t="s">
        <v>115</v>
      </c>
      <c r="C157" s="32" t="s">
        <v>295</v>
      </c>
      <c r="D157" s="32">
        <v>1989</v>
      </c>
      <c r="E157" s="32">
        <v>10</v>
      </c>
      <c r="F157" s="32">
        <v>2</v>
      </c>
      <c r="G157" s="44">
        <v>5939.3</v>
      </c>
      <c r="H157" s="44">
        <v>5889.1</v>
      </c>
      <c r="I157" s="44" t="s">
        <v>117</v>
      </c>
      <c r="J157" s="32" t="s">
        <v>117</v>
      </c>
      <c r="K157" s="32" t="s">
        <v>296</v>
      </c>
      <c r="L157" s="32" t="s">
        <v>204</v>
      </c>
      <c r="M157" s="32"/>
      <c r="N157" s="31"/>
      <c r="O157" s="31"/>
      <c r="P157" s="31"/>
      <c r="Q157" s="31"/>
      <c r="R157" s="31"/>
      <c r="S157" s="31"/>
      <c r="T157" s="31"/>
      <c r="U157" s="31"/>
      <c r="V157" s="31"/>
      <c r="W157" s="31">
        <f>635.48*H157*1.015</f>
        <v>3798541.3470199998</v>
      </c>
      <c r="X157" s="31"/>
      <c r="Y157" s="31"/>
      <c r="Z157" s="31">
        <v>411596.45</v>
      </c>
      <c r="AA157" s="31">
        <f>SUM(W157+Z157)</f>
        <v>4210137.7970199995</v>
      </c>
      <c r="AB157" s="31"/>
      <c r="AC157" s="31"/>
      <c r="AD157" s="31">
        <f>SUM(N157:Z157)</f>
        <v>4210137.7970199995</v>
      </c>
      <c r="AE157" s="41"/>
      <c r="AF157" s="32">
        <v>2020</v>
      </c>
      <c r="AG157" s="32">
        <v>2022</v>
      </c>
    </row>
    <row r="158" spans="1:33" ht="84.9" customHeight="1" x14ac:dyDescent="0.45">
      <c r="A158" s="32">
        <v>395</v>
      </c>
      <c r="B158" s="32" t="s">
        <v>115</v>
      </c>
      <c r="C158" s="32" t="s">
        <v>297</v>
      </c>
      <c r="D158" s="32">
        <v>1954</v>
      </c>
      <c r="E158" s="32">
        <v>6</v>
      </c>
      <c r="F158" s="32">
        <v>9</v>
      </c>
      <c r="G158" s="44">
        <v>10494.1</v>
      </c>
      <c r="H158" s="44">
        <v>10494.1</v>
      </c>
      <c r="I158" s="32">
        <v>2587.6</v>
      </c>
      <c r="J158" s="32">
        <v>85</v>
      </c>
      <c r="K158" s="42" t="s">
        <v>118</v>
      </c>
      <c r="L158" s="32" t="s">
        <v>119</v>
      </c>
      <c r="M158" s="32"/>
      <c r="N158" s="31"/>
      <c r="O158" s="31"/>
      <c r="P158" s="31"/>
      <c r="Q158" s="31"/>
      <c r="R158" s="31"/>
      <c r="S158" s="31"/>
      <c r="T158" s="31"/>
      <c r="U158" s="31"/>
      <c r="V158" s="31">
        <f>ROUND(H158*3855.19*1.015,2)</f>
        <v>41063600.619999997</v>
      </c>
      <c r="W158" s="31"/>
      <c r="X158" s="31"/>
      <c r="Y158" s="31"/>
      <c r="Z158" s="31">
        <v>2427404.96</v>
      </c>
      <c r="AA158" s="31">
        <f>SUM(V158+Z158)</f>
        <v>43491005.579999998</v>
      </c>
      <c r="AB158" s="31"/>
      <c r="AC158" s="40"/>
      <c r="AD158" s="31">
        <f>AA158</f>
        <v>43491005.579999998</v>
      </c>
      <c r="AE158" s="41"/>
      <c r="AF158" s="32">
        <v>2022</v>
      </c>
      <c r="AG158" s="32">
        <v>2023</v>
      </c>
    </row>
    <row r="159" spans="1:33" ht="84.9" customHeight="1" x14ac:dyDescent="0.45">
      <c r="A159" s="32">
        <v>396</v>
      </c>
      <c r="B159" s="35" t="s">
        <v>115</v>
      </c>
      <c r="C159" s="32" t="s">
        <v>298</v>
      </c>
      <c r="D159" s="32">
        <v>1976</v>
      </c>
      <c r="E159" s="32">
        <v>5</v>
      </c>
      <c r="F159" s="32">
        <v>2</v>
      </c>
      <c r="G159" s="44">
        <v>3867.2</v>
      </c>
      <c r="H159" s="44">
        <v>3212.4</v>
      </c>
      <c r="I159" s="44" t="s">
        <v>117</v>
      </c>
      <c r="J159" s="32" t="s">
        <v>117</v>
      </c>
      <c r="K159" s="42" t="s">
        <v>118</v>
      </c>
      <c r="L159" s="32" t="s">
        <v>119</v>
      </c>
      <c r="M159" s="32"/>
      <c r="N159" s="31"/>
      <c r="O159" s="31"/>
      <c r="P159" s="31"/>
      <c r="Q159" s="31"/>
      <c r="R159" s="31">
        <v>1215410.51</v>
      </c>
      <c r="S159" s="31"/>
      <c r="T159" s="31"/>
      <c r="U159" s="31"/>
      <c r="V159" s="31">
        <f>ROUND(3727.29*H159*1.015,2)</f>
        <v>12153149.59</v>
      </c>
      <c r="W159" s="31"/>
      <c r="X159" s="31"/>
      <c r="Y159" s="31"/>
      <c r="Z159" s="31">
        <v>531157.51</v>
      </c>
      <c r="AA159" s="31">
        <f>SUM(R159+V159+Z159)</f>
        <v>13899717.609999999</v>
      </c>
      <c r="AB159" s="31"/>
      <c r="AC159" s="31"/>
      <c r="AD159" s="31">
        <f>SUM(R159+V159+Z159)</f>
        <v>13899717.609999999</v>
      </c>
      <c r="AE159" s="41"/>
      <c r="AF159" s="32" t="s">
        <v>299</v>
      </c>
      <c r="AG159" s="32" t="s">
        <v>275</v>
      </c>
    </row>
    <row r="160" spans="1:33" ht="84.9" customHeight="1" x14ac:dyDescent="0.45">
      <c r="A160" s="32">
        <v>397</v>
      </c>
      <c r="B160" s="35" t="s">
        <v>115</v>
      </c>
      <c r="C160" s="43" t="s">
        <v>300</v>
      </c>
      <c r="D160" s="32">
        <v>1986</v>
      </c>
      <c r="E160" s="32">
        <v>10</v>
      </c>
      <c r="F160" s="32">
        <v>5</v>
      </c>
      <c r="G160" s="44">
        <v>12414</v>
      </c>
      <c r="H160" s="44">
        <v>13610.499999999998</v>
      </c>
      <c r="I160" s="44">
        <v>13457.099999999999</v>
      </c>
      <c r="J160" s="32">
        <v>505</v>
      </c>
      <c r="K160" s="42" t="s">
        <v>118</v>
      </c>
      <c r="L160" s="32" t="s">
        <v>119</v>
      </c>
      <c r="M160" s="32"/>
      <c r="N160" s="31"/>
      <c r="O160" s="39">
        <v>9508604.9600000009</v>
      </c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9">
        <v>496000</v>
      </c>
      <c r="AA160" s="39">
        <f>SUM(O160+Z160)</f>
        <v>10004604.960000001</v>
      </c>
      <c r="AB160" s="39">
        <f>AA160</f>
        <v>10004604.960000001</v>
      </c>
      <c r="AC160" s="31"/>
      <c r="AD160" s="31"/>
      <c r="AE160" s="41"/>
      <c r="AF160" s="43">
        <v>2022</v>
      </c>
      <c r="AG160" s="43">
        <v>2022</v>
      </c>
    </row>
    <row r="161" spans="1:33" ht="84.9" customHeight="1" x14ac:dyDescent="0.45">
      <c r="A161" s="32">
        <v>398</v>
      </c>
      <c r="B161" s="35" t="s">
        <v>115</v>
      </c>
      <c r="C161" s="43" t="s">
        <v>301</v>
      </c>
      <c r="D161" s="32">
        <v>1993</v>
      </c>
      <c r="E161" s="32">
        <v>10</v>
      </c>
      <c r="F161" s="32">
        <v>4</v>
      </c>
      <c r="G161" s="44">
        <v>10449.1</v>
      </c>
      <c r="H161" s="44">
        <v>10704.4</v>
      </c>
      <c r="I161" s="44">
        <v>10639.1</v>
      </c>
      <c r="J161" s="32">
        <v>406</v>
      </c>
      <c r="K161" s="42" t="s">
        <v>118</v>
      </c>
      <c r="L161" s="32" t="s">
        <v>204</v>
      </c>
      <c r="M161" s="32"/>
      <c r="N161" s="31"/>
      <c r="O161" s="39">
        <v>7131453.7199999997</v>
      </c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9">
        <v>372000</v>
      </c>
      <c r="AA161" s="39">
        <f>SUM(O161+Z161)</f>
        <v>7503453.7199999997</v>
      </c>
      <c r="AB161" s="39">
        <f>AA161</f>
        <v>7503453.7199999997</v>
      </c>
      <c r="AC161" s="31"/>
      <c r="AD161" s="31"/>
      <c r="AE161" s="41"/>
      <c r="AF161" s="43">
        <v>2022</v>
      </c>
      <c r="AG161" s="43">
        <v>2022</v>
      </c>
    </row>
    <row r="162" spans="1:33" ht="84.9" customHeight="1" x14ac:dyDescent="0.45">
      <c r="A162" s="32">
        <v>399</v>
      </c>
      <c r="B162" s="35" t="s">
        <v>115</v>
      </c>
      <c r="C162" s="43" t="s">
        <v>302</v>
      </c>
      <c r="D162" s="32">
        <v>1993</v>
      </c>
      <c r="E162" s="32">
        <v>10</v>
      </c>
      <c r="F162" s="32">
        <v>4</v>
      </c>
      <c r="G162" s="44">
        <v>10722.8</v>
      </c>
      <c r="H162" s="44">
        <v>10765.8</v>
      </c>
      <c r="I162" s="44">
        <v>10643.4</v>
      </c>
      <c r="J162" s="32">
        <v>440</v>
      </c>
      <c r="K162" s="42" t="s">
        <v>118</v>
      </c>
      <c r="L162" s="32" t="s">
        <v>119</v>
      </c>
      <c r="M162" s="32"/>
      <c r="N162" s="31"/>
      <c r="O162" s="39">
        <v>7131453.7199999997</v>
      </c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9">
        <v>372000</v>
      </c>
      <c r="AA162" s="39">
        <f>SUM(O162+Z162)</f>
        <v>7503453.7199999997</v>
      </c>
      <c r="AB162" s="39">
        <f>AA162</f>
        <v>7503453.7199999997</v>
      </c>
      <c r="AC162" s="31"/>
      <c r="AD162" s="31"/>
      <c r="AE162" s="41"/>
      <c r="AF162" s="43">
        <v>2022</v>
      </c>
      <c r="AG162" s="43">
        <v>2022</v>
      </c>
    </row>
    <row r="163" spans="1:33" ht="84.9" customHeight="1" x14ac:dyDescent="0.45">
      <c r="A163" s="32">
        <v>400</v>
      </c>
      <c r="B163" s="35" t="s">
        <v>115</v>
      </c>
      <c r="C163" s="32" t="s">
        <v>303</v>
      </c>
      <c r="D163" s="32">
        <v>1970</v>
      </c>
      <c r="E163" s="32">
        <v>5</v>
      </c>
      <c r="F163" s="32">
        <v>8</v>
      </c>
      <c r="G163" s="44">
        <v>6607.5</v>
      </c>
      <c r="H163" s="44">
        <v>6019.7</v>
      </c>
      <c r="I163" s="44" t="s">
        <v>117</v>
      </c>
      <c r="J163" s="32" t="s">
        <v>117</v>
      </c>
      <c r="K163" s="42" t="s">
        <v>118</v>
      </c>
      <c r="L163" s="32" t="s">
        <v>119</v>
      </c>
      <c r="M163" s="32"/>
      <c r="N163" s="31"/>
      <c r="O163" s="31"/>
      <c r="P163" s="31"/>
      <c r="Q163" s="31"/>
      <c r="R163" s="31"/>
      <c r="S163" s="31"/>
      <c r="T163" s="31"/>
      <c r="U163" s="31"/>
      <c r="V163" s="31">
        <v>15914460.880000001</v>
      </c>
      <c r="W163" s="31"/>
      <c r="X163" s="31">
        <v>6730160.04</v>
      </c>
      <c r="Y163" s="31"/>
      <c r="Z163" s="31">
        <v>318289.21999999997</v>
      </c>
      <c r="AA163" s="31">
        <f>SUM(V163+X163+Z163)</f>
        <v>22962910.140000001</v>
      </c>
      <c r="AB163" s="31"/>
      <c r="AC163" s="31"/>
      <c r="AD163" s="31">
        <v>22962910.140000001</v>
      </c>
      <c r="AE163" s="41"/>
      <c r="AF163" s="32">
        <v>2020</v>
      </c>
      <c r="AG163" s="32">
        <v>2022</v>
      </c>
    </row>
    <row r="164" spans="1:33" ht="84.9" customHeight="1" x14ac:dyDescent="0.45">
      <c r="A164" s="32">
        <v>401</v>
      </c>
      <c r="B164" s="35" t="s">
        <v>115</v>
      </c>
      <c r="C164" s="32" t="s">
        <v>304</v>
      </c>
      <c r="D164" s="32">
        <v>1963</v>
      </c>
      <c r="E164" s="32">
        <v>5</v>
      </c>
      <c r="F164" s="32">
        <v>3</v>
      </c>
      <c r="G164" s="44">
        <v>3563.7</v>
      </c>
      <c r="H164" s="44">
        <v>3533.2</v>
      </c>
      <c r="I164" s="44">
        <v>3535.9</v>
      </c>
      <c r="J164" s="32">
        <v>196</v>
      </c>
      <c r="K164" s="42" t="s">
        <v>118</v>
      </c>
      <c r="L164" s="32" t="s">
        <v>119</v>
      </c>
      <c r="M164" s="32"/>
      <c r="N164" s="31">
        <f>ROUND(H164*616.25*1.015,2)</f>
        <v>2209994.52</v>
      </c>
      <c r="O164" s="31">
        <f>ROUND(H164*3349.66*1.015,2)</f>
        <v>12012543.99</v>
      </c>
      <c r="P164" s="31">
        <f>ROUND(H164*650.2*1.015,2)</f>
        <v>2331745.94</v>
      </c>
      <c r="Q164" s="31">
        <f>ROUND(H164*643.1*1.015,2)</f>
        <v>2306283.9300000002</v>
      </c>
      <c r="R164" s="31"/>
      <c r="S164" s="31">
        <f>ROUND(H164*644.55*1.015,2)</f>
        <v>2311483.92</v>
      </c>
      <c r="T164" s="31"/>
      <c r="U164" s="31"/>
      <c r="V164" s="31">
        <f>ROUND(H164*3517.3*1.015,2)</f>
        <v>12613734.23</v>
      </c>
      <c r="W164" s="31"/>
      <c r="X164" s="31"/>
      <c r="Y164" s="31"/>
      <c r="Z164" s="31">
        <v>1393012.7</v>
      </c>
      <c r="AA164" s="31">
        <f>SUM(N164+O164+P164+Q164+S164+V164+Z164)</f>
        <v>35178799.230000004</v>
      </c>
      <c r="AB164" s="31"/>
      <c r="AC164" s="31"/>
      <c r="AD164" s="31">
        <f>SUM(N164+O164+P164+Q164+S164+V164+Z164)</f>
        <v>35178799.230000004</v>
      </c>
      <c r="AE164" s="41"/>
      <c r="AF164" s="32" t="s">
        <v>305</v>
      </c>
      <c r="AG164" s="32" t="s">
        <v>276</v>
      </c>
    </row>
    <row r="165" spans="1:33" ht="84.9" customHeight="1" x14ac:dyDescent="0.45">
      <c r="A165" s="32">
        <v>402</v>
      </c>
      <c r="B165" s="32" t="s">
        <v>115</v>
      </c>
      <c r="C165" s="32" t="s">
        <v>306</v>
      </c>
      <c r="D165" s="32">
        <v>1962</v>
      </c>
      <c r="E165" s="32">
        <v>5</v>
      </c>
      <c r="F165" s="32">
        <v>3</v>
      </c>
      <c r="G165" s="44">
        <v>2565.1</v>
      </c>
      <c r="H165" s="44">
        <v>2532.8000000000002</v>
      </c>
      <c r="I165" s="44" t="s">
        <v>117</v>
      </c>
      <c r="J165" s="32" t="s">
        <v>117</v>
      </c>
      <c r="K165" s="42" t="s">
        <v>118</v>
      </c>
      <c r="L165" s="32" t="s">
        <v>119</v>
      </c>
      <c r="M165" s="32"/>
      <c r="N165" s="31"/>
      <c r="O165" s="31"/>
      <c r="P165" s="31"/>
      <c r="Q165" s="31"/>
      <c r="R165" s="31"/>
      <c r="S165" s="31"/>
      <c r="T165" s="31"/>
      <c r="U165" s="31"/>
      <c r="V165" s="31">
        <f>ROUND(3727.29*H165*1.015,2)</f>
        <v>9582087.3100000005</v>
      </c>
      <c r="W165" s="31"/>
      <c r="X165" s="31"/>
      <c r="Y165" s="31"/>
      <c r="Z165" s="31">
        <v>315469.21000000002</v>
      </c>
      <c r="AA165" s="31">
        <f>SUM(V165+Z165)</f>
        <v>9897556.5200000014</v>
      </c>
      <c r="AB165" s="31"/>
      <c r="AC165" s="31"/>
      <c r="AD165" s="31">
        <f>SUM(N165:Z165)</f>
        <v>9897556.5200000014</v>
      </c>
      <c r="AE165" s="41"/>
      <c r="AF165" s="32">
        <v>2020</v>
      </c>
      <c r="AG165" s="32">
        <v>2022</v>
      </c>
    </row>
    <row r="166" spans="1:33" ht="84.9" customHeight="1" x14ac:dyDescent="0.45">
      <c r="A166" s="32">
        <v>403</v>
      </c>
      <c r="B166" s="32" t="s">
        <v>115</v>
      </c>
      <c r="C166" s="43" t="s">
        <v>307</v>
      </c>
      <c r="D166" s="32">
        <v>1981</v>
      </c>
      <c r="E166" s="32">
        <v>9</v>
      </c>
      <c r="F166" s="32">
        <v>1</v>
      </c>
      <c r="G166" s="44">
        <v>2851.3</v>
      </c>
      <c r="H166" s="44">
        <v>2632.3</v>
      </c>
      <c r="I166" s="44">
        <v>2632.3</v>
      </c>
      <c r="J166" s="32">
        <v>104</v>
      </c>
      <c r="K166" s="42" t="s">
        <v>196</v>
      </c>
      <c r="L166" s="32" t="s">
        <v>119</v>
      </c>
      <c r="M166" s="32"/>
      <c r="N166" s="31"/>
      <c r="O166" s="39">
        <v>2377151.2400000002</v>
      </c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9">
        <v>124000</v>
      </c>
      <c r="AA166" s="39">
        <f t="shared" ref="AA166" si="19">SUM(O166+Z166)</f>
        <v>2501151.2400000002</v>
      </c>
      <c r="AB166" s="39">
        <v>2501151.2400000002</v>
      </c>
      <c r="AC166" s="31"/>
      <c r="AD166" s="31"/>
      <c r="AE166" s="41"/>
      <c r="AF166" s="43">
        <v>2022</v>
      </c>
      <c r="AG166" s="43">
        <v>2022</v>
      </c>
    </row>
    <row r="167" spans="1:33" ht="84.9" customHeight="1" x14ac:dyDescent="0.45">
      <c r="A167" s="32">
        <v>404</v>
      </c>
      <c r="B167" s="32" t="s">
        <v>115</v>
      </c>
      <c r="C167" s="43" t="s">
        <v>308</v>
      </c>
      <c r="D167" s="32">
        <v>1981</v>
      </c>
      <c r="E167" s="32">
        <v>9</v>
      </c>
      <c r="F167" s="32">
        <v>4</v>
      </c>
      <c r="G167" s="44">
        <v>11792.6</v>
      </c>
      <c r="H167" s="44">
        <v>11474.300000000001</v>
      </c>
      <c r="I167" s="44">
        <v>10921.1</v>
      </c>
      <c r="J167" s="32">
        <v>512</v>
      </c>
      <c r="K167" s="42" t="s">
        <v>118</v>
      </c>
      <c r="L167" s="32" t="s">
        <v>119</v>
      </c>
      <c r="M167" s="32"/>
      <c r="N167" s="31"/>
      <c r="O167" s="39">
        <v>4754302.4800000004</v>
      </c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9">
        <v>248000</v>
      </c>
      <c r="AA167" s="39">
        <f>SUM(O167+Z167)</f>
        <v>5002302.4800000004</v>
      </c>
      <c r="AB167" s="39">
        <f>AA167</f>
        <v>5002302.4800000004</v>
      </c>
      <c r="AC167" s="31"/>
      <c r="AD167" s="31"/>
      <c r="AE167" s="41"/>
      <c r="AF167" s="43">
        <v>2022</v>
      </c>
      <c r="AG167" s="43">
        <v>2022</v>
      </c>
    </row>
    <row r="168" spans="1:33" ht="84.9" customHeight="1" x14ac:dyDescent="0.45">
      <c r="A168" s="32">
        <v>405</v>
      </c>
      <c r="B168" s="32" t="s">
        <v>115</v>
      </c>
      <c r="C168" s="43" t="s">
        <v>309</v>
      </c>
      <c r="D168" s="32">
        <v>1982</v>
      </c>
      <c r="E168" s="32">
        <v>9</v>
      </c>
      <c r="F168" s="32">
        <v>1</v>
      </c>
      <c r="G168" s="44">
        <v>2856.9</v>
      </c>
      <c r="H168" s="44">
        <v>2635.1</v>
      </c>
      <c r="I168" s="44">
        <v>2635.1</v>
      </c>
      <c r="J168" s="32">
        <v>112</v>
      </c>
      <c r="K168" s="42" t="s">
        <v>118</v>
      </c>
      <c r="L168" s="32" t="s">
        <v>119</v>
      </c>
      <c r="M168" s="32"/>
      <c r="N168" s="31"/>
      <c r="O168" s="39">
        <v>2377151.2400000002</v>
      </c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9">
        <v>124000</v>
      </c>
      <c r="AA168" s="39">
        <f t="shared" ref="AA168:AA170" si="20">SUM(O168+Z168)</f>
        <v>2501151.2400000002</v>
      </c>
      <c r="AB168" s="39">
        <v>2501151.2400000002</v>
      </c>
      <c r="AC168" s="31"/>
      <c r="AD168" s="31"/>
      <c r="AE168" s="41"/>
      <c r="AF168" s="43">
        <v>2022</v>
      </c>
      <c r="AG168" s="43">
        <v>2022</v>
      </c>
    </row>
    <row r="169" spans="1:33" ht="84.9" customHeight="1" x14ac:dyDescent="0.45">
      <c r="A169" s="32">
        <v>406</v>
      </c>
      <c r="B169" s="32" t="s">
        <v>115</v>
      </c>
      <c r="C169" s="43" t="s">
        <v>310</v>
      </c>
      <c r="D169" s="32">
        <v>1982</v>
      </c>
      <c r="E169" s="32">
        <v>9</v>
      </c>
      <c r="F169" s="32">
        <v>1</v>
      </c>
      <c r="G169" s="44">
        <v>1769.9</v>
      </c>
      <c r="H169" s="44">
        <v>1223.5999999999999</v>
      </c>
      <c r="I169" s="44">
        <v>1223.5999999999999</v>
      </c>
      <c r="J169" s="32">
        <v>57</v>
      </c>
      <c r="K169" s="42" t="s">
        <v>118</v>
      </c>
      <c r="L169" s="32" t="s">
        <v>119</v>
      </c>
      <c r="M169" s="32"/>
      <c r="N169" s="31"/>
      <c r="O169" s="39">
        <v>2377151.2400000002</v>
      </c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9">
        <v>124000</v>
      </c>
      <c r="AA169" s="39">
        <f t="shared" si="20"/>
        <v>2501151.2400000002</v>
      </c>
      <c r="AB169" s="39">
        <v>2501151.2400000002</v>
      </c>
      <c r="AC169" s="31"/>
      <c r="AD169" s="31"/>
      <c r="AE169" s="41"/>
      <c r="AF169" s="43">
        <v>2022</v>
      </c>
      <c r="AG169" s="43">
        <v>2022</v>
      </c>
    </row>
    <row r="170" spans="1:33" ht="84.9" customHeight="1" x14ac:dyDescent="0.45">
      <c r="A170" s="32">
        <v>407</v>
      </c>
      <c r="B170" s="32" t="s">
        <v>115</v>
      </c>
      <c r="C170" s="43" t="s">
        <v>311</v>
      </c>
      <c r="D170" s="32">
        <v>1981</v>
      </c>
      <c r="E170" s="32">
        <v>9</v>
      </c>
      <c r="F170" s="32">
        <v>2</v>
      </c>
      <c r="G170" s="44">
        <v>3877.8</v>
      </c>
      <c r="H170" s="44">
        <v>3830.8</v>
      </c>
      <c r="I170" s="44">
        <v>3830.8</v>
      </c>
      <c r="J170" s="32">
        <v>192</v>
      </c>
      <c r="K170" s="42" t="s">
        <v>118</v>
      </c>
      <c r="L170" s="32" t="s">
        <v>119</v>
      </c>
      <c r="M170" s="32"/>
      <c r="N170" s="31"/>
      <c r="O170" s="39">
        <v>2377151.2400000002</v>
      </c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9">
        <v>124000</v>
      </c>
      <c r="AA170" s="39">
        <f t="shared" si="20"/>
        <v>2501151.2400000002</v>
      </c>
      <c r="AB170" s="39">
        <v>2501151.2400000002</v>
      </c>
      <c r="AC170" s="31"/>
      <c r="AD170" s="31"/>
      <c r="AE170" s="41"/>
      <c r="AF170" s="43">
        <v>2022</v>
      </c>
      <c r="AG170" s="43">
        <v>2022</v>
      </c>
    </row>
    <row r="171" spans="1:33" ht="84.9" customHeight="1" x14ac:dyDescent="0.45">
      <c r="A171" s="32">
        <v>408</v>
      </c>
      <c r="B171" s="32" t="s">
        <v>115</v>
      </c>
      <c r="C171" s="32" t="s">
        <v>312</v>
      </c>
      <c r="D171" s="32">
        <v>1965</v>
      </c>
      <c r="E171" s="32">
        <v>5</v>
      </c>
      <c r="F171" s="32">
        <v>2</v>
      </c>
      <c r="G171" s="44">
        <v>1614.1</v>
      </c>
      <c r="H171" s="44">
        <v>1481.6</v>
      </c>
      <c r="I171" s="44">
        <v>1481.8</v>
      </c>
      <c r="J171" s="32">
        <v>71</v>
      </c>
      <c r="K171" s="42" t="s">
        <v>118</v>
      </c>
      <c r="L171" s="32" t="s">
        <v>119</v>
      </c>
      <c r="M171" s="32"/>
      <c r="N171" s="31"/>
      <c r="O171" s="31"/>
      <c r="P171" s="31"/>
      <c r="Q171" s="31"/>
      <c r="R171" s="31"/>
      <c r="S171" s="31"/>
      <c r="T171" s="31"/>
      <c r="U171" s="31"/>
      <c r="V171" s="31">
        <f>ROUND(H171*3617.12*1.015,2)</f>
        <v>5439511.8700000001</v>
      </c>
      <c r="W171" s="31"/>
      <c r="X171" s="31"/>
      <c r="Y171" s="31"/>
      <c r="Z171" s="31">
        <v>626259.69999999995</v>
      </c>
      <c r="AA171" s="31">
        <f>SUM(V171+Z171)</f>
        <v>6065771.5700000003</v>
      </c>
      <c r="AB171" s="31"/>
      <c r="AC171" s="31"/>
      <c r="AD171" s="31">
        <f>SUM(V171+Z171)</f>
        <v>6065771.5700000003</v>
      </c>
      <c r="AE171" s="41"/>
      <c r="AF171" s="32">
        <v>2022</v>
      </c>
      <c r="AG171" s="32">
        <v>2022</v>
      </c>
    </row>
    <row r="172" spans="1:33" ht="84.9" customHeight="1" x14ac:dyDescent="0.45">
      <c r="A172" s="32">
        <v>409</v>
      </c>
      <c r="B172" s="43" t="s">
        <v>115</v>
      </c>
      <c r="C172" s="36" t="s">
        <v>313</v>
      </c>
      <c r="D172" s="32">
        <v>1977</v>
      </c>
      <c r="E172" s="32">
        <v>9</v>
      </c>
      <c r="F172" s="32">
        <v>2</v>
      </c>
      <c r="G172" s="44">
        <v>3501</v>
      </c>
      <c r="H172" s="44">
        <v>3500.7</v>
      </c>
      <c r="I172" s="44">
        <v>3500.7</v>
      </c>
      <c r="J172" s="32">
        <v>159</v>
      </c>
      <c r="K172" s="42" t="s">
        <v>118</v>
      </c>
      <c r="L172" s="32" t="s">
        <v>119</v>
      </c>
      <c r="M172" s="32"/>
      <c r="N172" s="31"/>
      <c r="O172" s="39">
        <v>4754302.4800000004</v>
      </c>
      <c r="P172" s="31"/>
      <c r="Q172" s="31"/>
      <c r="R172" s="31"/>
      <c r="S172" s="31"/>
      <c r="T172" s="31"/>
      <c r="U172" s="37">
        <v>3702831.57</v>
      </c>
      <c r="V172" s="31"/>
      <c r="W172" s="31"/>
      <c r="X172" s="31"/>
      <c r="Y172" s="31"/>
      <c r="Z172" s="37">
        <v>399890.08</v>
      </c>
      <c r="AA172" s="37">
        <f>SUM(O172:Z172)</f>
        <v>8857024.1300000008</v>
      </c>
      <c r="AB172" s="39">
        <v>5002302.4800000004</v>
      </c>
      <c r="AC172" s="31"/>
      <c r="AD172" s="37">
        <v>3854721.65</v>
      </c>
      <c r="AE172" s="41"/>
      <c r="AF172" s="36">
        <v>2022</v>
      </c>
      <c r="AG172" s="36">
        <v>2022</v>
      </c>
    </row>
    <row r="173" spans="1:33" ht="84.9" customHeight="1" x14ac:dyDescent="0.45">
      <c r="A173" s="32">
        <v>410</v>
      </c>
      <c r="B173" s="43" t="s">
        <v>115</v>
      </c>
      <c r="C173" s="36" t="s">
        <v>314</v>
      </c>
      <c r="D173" s="32">
        <v>1977</v>
      </c>
      <c r="E173" s="32">
        <v>9</v>
      </c>
      <c r="F173" s="32">
        <v>2</v>
      </c>
      <c r="G173" s="44">
        <v>3483</v>
      </c>
      <c r="H173" s="44">
        <v>3482.5</v>
      </c>
      <c r="I173" s="44">
        <v>3482.5</v>
      </c>
      <c r="J173" s="32">
        <v>150</v>
      </c>
      <c r="K173" s="42" t="s">
        <v>118</v>
      </c>
      <c r="L173" s="32" t="s">
        <v>119</v>
      </c>
      <c r="M173" s="32"/>
      <c r="N173" s="31"/>
      <c r="O173" s="39">
        <v>4754302.4800000004</v>
      </c>
      <c r="P173" s="31"/>
      <c r="Q173" s="31"/>
      <c r="R173" s="31"/>
      <c r="S173" s="31"/>
      <c r="T173" s="31"/>
      <c r="U173" s="37">
        <v>3702831.57</v>
      </c>
      <c r="V173" s="31"/>
      <c r="W173" s="31"/>
      <c r="X173" s="31"/>
      <c r="Y173" s="31"/>
      <c r="Z173" s="37">
        <v>399890.08</v>
      </c>
      <c r="AA173" s="37">
        <f t="shared" ref="AA173:AA174" si="21">SUM(O173:Z173)</f>
        <v>8857024.1300000008</v>
      </c>
      <c r="AB173" s="39">
        <v>5002302.4800000004</v>
      </c>
      <c r="AC173" s="31"/>
      <c r="AD173" s="37">
        <v>3854721.65</v>
      </c>
      <c r="AE173" s="41"/>
      <c r="AF173" s="36">
        <v>2022</v>
      </c>
      <c r="AG173" s="36">
        <v>2022</v>
      </c>
    </row>
    <row r="174" spans="1:33" ht="84.9" customHeight="1" x14ac:dyDescent="0.45">
      <c r="A174" s="32">
        <v>411</v>
      </c>
      <c r="B174" s="43" t="s">
        <v>115</v>
      </c>
      <c r="C174" s="36" t="s">
        <v>315</v>
      </c>
      <c r="D174" s="32">
        <v>1977</v>
      </c>
      <c r="E174" s="32">
        <v>9</v>
      </c>
      <c r="F174" s="32">
        <v>2</v>
      </c>
      <c r="G174" s="44">
        <v>3466</v>
      </c>
      <c r="H174" s="44">
        <v>3465.9</v>
      </c>
      <c r="I174" s="44">
        <v>3465.9</v>
      </c>
      <c r="J174" s="32">
        <v>160</v>
      </c>
      <c r="K174" s="42" t="s">
        <v>118</v>
      </c>
      <c r="L174" s="32" t="s">
        <v>119</v>
      </c>
      <c r="M174" s="32"/>
      <c r="N174" s="31"/>
      <c r="O174" s="39">
        <v>4754302.4800000004</v>
      </c>
      <c r="P174" s="31"/>
      <c r="Q174" s="31"/>
      <c r="R174" s="31"/>
      <c r="S174" s="31"/>
      <c r="T174" s="31"/>
      <c r="U174" s="37">
        <v>3702831.57</v>
      </c>
      <c r="V174" s="31"/>
      <c r="W174" s="31"/>
      <c r="X174" s="31"/>
      <c r="Y174" s="31"/>
      <c r="Z174" s="37">
        <v>399890.08</v>
      </c>
      <c r="AA174" s="37">
        <f t="shared" si="21"/>
        <v>8857024.1300000008</v>
      </c>
      <c r="AB174" s="39">
        <v>5002302.4800000004</v>
      </c>
      <c r="AC174" s="31"/>
      <c r="AD174" s="37">
        <v>3854721.65</v>
      </c>
      <c r="AE174" s="41"/>
      <c r="AF174" s="36">
        <v>2022</v>
      </c>
      <c r="AG174" s="36">
        <v>2022</v>
      </c>
    </row>
    <row r="175" spans="1:33" ht="84.9" customHeight="1" x14ac:dyDescent="0.45">
      <c r="A175" s="32">
        <v>412</v>
      </c>
      <c r="B175" s="43" t="s">
        <v>115</v>
      </c>
      <c r="C175" s="36" t="s">
        <v>316</v>
      </c>
      <c r="D175" s="32">
        <v>1977</v>
      </c>
      <c r="E175" s="32">
        <v>9</v>
      </c>
      <c r="F175" s="32">
        <v>3</v>
      </c>
      <c r="G175" s="44">
        <v>5240.3</v>
      </c>
      <c r="H175" s="44">
        <v>5240.3</v>
      </c>
      <c r="I175" s="44">
        <v>5240.3</v>
      </c>
      <c r="J175" s="32">
        <v>246</v>
      </c>
      <c r="K175" s="42" t="s">
        <v>118</v>
      </c>
      <c r="L175" s="32" t="s">
        <v>119</v>
      </c>
      <c r="M175" s="32"/>
      <c r="N175" s="31"/>
      <c r="O175" s="39">
        <v>7131453.7199999997</v>
      </c>
      <c r="P175" s="31"/>
      <c r="Q175" s="31"/>
      <c r="R175" s="31"/>
      <c r="S175" s="31"/>
      <c r="T175" s="31"/>
      <c r="U175" s="37">
        <v>5554247.3499999996</v>
      </c>
      <c r="V175" s="31"/>
      <c r="W175" s="31"/>
      <c r="X175" s="31"/>
      <c r="Y175" s="31"/>
      <c r="Z175" s="37">
        <v>599835.12</v>
      </c>
      <c r="AA175" s="37">
        <f>SUM(O175:Z175)</f>
        <v>13285536.189999999</v>
      </c>
      <c r="AB175" s="39">
        <v>7503453.7199999997</v>
      </c>
      <c r="AC175" s="31"/>
      <c r="AD175" s="37">
        <v>5782082.4699999997</v>
      </c>
      <c r="AE175" s="41"/>
      <c r="AF175" s="36">
        <v>2022</v>
      </c>
      <c r="AG175" s="36">
        <v>2022</v>
      </c>
    </row>
    <row r="176" spans="1:33" ht="84.9" customHeight="1" x14ac:dyDescent="0.45">
      <c r="A176" s="32">
        <v>413</v>
      </c>
      <c r="B176" s="43" t="s">
        <v>115</v>
      </c>
      <c r="C176" s="36" t="s">
        <v>317</v>
      </c>
      <c r="D176" s="32">
        <v>1978</v>
      </c>
      <c r="E176" s="32">
        <v>9</v>
      </c>
      <c r="F176" s="32">
        <v>5</v>
      </c>
      <c r="G176" s="44">
        <v>8780.2999999999993</v>
      </c>
      <c r="H176" s="44">
        <v>8780.2999999999993</v>
      </c>
      <c r="I176" s="44">
        <v>8780.2999999999993</v>
      </c>
      <c r="J176" s="32">
        <v>412</v>
      </c>
      <c r="K176" s="42"/>
      <c r="L176" s="32" t="s">
        <v>119</v>
      </c>
      <c r="M176" s="32"/>
      <c r="N176" s="31"/>
      <c r="O176" s="39">
        <v>11885756.199999999</v>
      </c>
      <c r="P176" s="31"/>
      <c r="Q176" s="31"/>
      <c r="R176" s="31"/>
      <c r="S176" s="31"/>
      <c r="T176" s="31"/>
      <c r="U176" s="37">
        <v>9257078.9199999999</v>
      </c>
      <c r="V176" s="31"/>
      <c r="W176" s="31"/>
      <c r="X176" s="31"/>
      <c r="Y176" s="31"/>
      <c r="Z176" s="37">
        <v>999725.2</v>
      </c>
      <c r="AA176" s="37">
        <f>SUM(O176:Z176)</f>
        <v>22142560.319999997</v>
      </c>
      <c r="AB176" s="39">
        <v>12505756.199999999</v>
      </c>
      <c r="AC176" s="31"/>
      <c r="AD176" s="37">
        <v>9636804.4199999999</v>
      </c>
      <c r="AE176" s="41"/>
      <c r="AF176" s="36">
        <v>2022</v>
      </c>
      <c r="AG176" s="36">
        <v>2022</v>
      </c>
    </row>
    <row r="177" spans="1:33" ht="84.9" customHeight="1" x14ac:dyDescent="0.45">
      <c r="A177" s="32">
        <v>414</v>
      </c>
      <c r="B177" s="43" t="s">
        <v>115</v>
      </c>
      <c r="C177" s="36" t="s">
        <v>318</v>
      </c>
      <c r="D177" s="32">
        <v>1979</v>
      </c>
      <c r="E177" s="32">
        <v>9</v>
      </c>
      <c r="F177" s="32">
        <v>3</v>
      </c>
      <c r="G177" s="44">
        <v>5706.6</v>
      </c>
      <c r="H177" s="44">
        <v>5706.6</v>
      </c>
      <c r="I177" s="44">
        <v>5706.6</v>
      </c>
      <c r="J177" s="32" t="s">
        <v>117</v>
      </c>
      <c r="K177" s="42"/>
      <c r="L177" s="32" t="s">
        <v>119</v>
      </c>
      <c r="M177" s="32"/>
      <c r="N177" s="31"/>
      <c r="O177" s="39">
        <v>7131453.7199999997</v>
      </c>
      <c r="P177" s="31"/>
      <c r="Q177" s="31"/>
      <c r="R177" s="31"/>
      <c r="S177" s="31"/>
      <c r="T177" s="31"/>
      <c r="U177" s="37">
        <v>5554247.3499999996</v>
      </c>
      <c r="V177" s="31"/>
      <c r="W177" s="31"/>
      <c r="X177" s="31"/>
      <c r="Y177" s="31"/>
      <c r="Z177" s="37">
        <v>599835.12</v>
      </c>
      <c r="AA177" s="37">
        <f>SUM(O177:Z177)</f>
        <v>13285536.189999999</v>
      </c>
      <c r="AB177" s="39">
        <v>7503453.7199999997</v>
      </c>
      <c r="AC177" s="31"/>
      <c r="AD177" s="37">
        <v>5782082.4699999997</v>
      </c>
      <c r="AE177" s="41"/>
      <c r="AF177" s="36">
        <v>2022</v>
      </c>
      <c r="AG177" s="36">
        <v>2022</v>
      </c>
    </row>
    <row r="178" spans="1:33" ht="84.9" customHeight="1" x14ac:dyDescent="0.45">
      <c r="A178" s="32">
        <v>415</v>
      </c>
      <c r="B178" s="32" t="s">
        <v>115</v>
      </c>
      <c r="C178" s="32" t="s">
        <v>319</v>
      </c>
      <c r="D178" s="32">
        <v>1962</v>
      </c>
      <c r="E178" s="32">
        <v>5</v>
      </c>
      <c r="F178" s="32">
        <v>3</v>
      </c>
      <c r="G178" s="44">
        <v>2742.6</v>
      </c>
      <c r="H178" s="44">
        <v>2431.1</v>
      </c>
      <c r="I178" s="44">
        <v>2431.1</v>
      </c>
      <c r="J178" s="32">
        <v>107</v>
      </c>
      <c r="K178" s="42" t="s">
        <v>118</v>
      </c>
      <c r="L178" s="32" t="s">
        <v>119</v>
      </c>
      <c r="M178" s="32"/>
      <c r="N178" s="31"/>
      <c r="O178" s="31"/>
      <c r="P178" s="31"/>
      <c r="Q178" s="31"/>
      <c r="R178" s="31"/>
      <c r="S178" s="31"/>
      <c r="T178" s="31"/>
      <c r="U178" s="31"/>
      <c r="V178" s="31">
        <f>ROUND(H178*3727.29*1.015,2)</f>
        <v>9197335.9399999995</v>
      </c>
      <c r="W178" s="31"/>
      <c r="X178" s="31"/>
      <c r="Y178" s="31"/>
      <c r="Z178" s="31">
        <v>543684.88</v>
      </c>
      <c r="AA178" s="31">
        <f>SUM(V178+Z178)</f>
        <v>9741020.8200000003</v>
      </c>
      <c r="AB178" s="31"/>
      <c r="AC178" s="31"/>
      <c r="AD178" s="31">
        <f>SUM(V178+Z178)</f>
        <v>9741020.8200000003</v>
      </c>
      <c r="AE178" s="41"/>
      <c r="AF178" s="32">
        <v>2022</v>
      </c>
      <c r="AG178" s="32">
        <v>2022</v>
      </c>
    </row>
    <row r="179" spans="1:33" ht="84.9" customHeight="1" x14ac:dyDescent="0.45">
      <c r="A179" s="32">
        <v>416</v>
      </c>
      <c r="B179" s="32" t="s">
        <v>115</v>
      </c>
      <c r="C179" s="32" t="s">
        <v>320</v>
      </c>
      <c r="D179" s="32">
        <v>1953</v>
      </c>
      <c r="E179" s="32">
        <v>4</v>
      </c>
      <c r="F179" s="32">
        <v>3</v>
      </c>
      <c r="G179" s="44">
        <v>1621.2</v>
      </c>
      <c r="H179" s="44">
        <f>1040 + 438.8</f>
        <v>1478.8</v>
      </c>
      <c r="I179" s="44" t="s">
        <v>117</v>
      </c>
      <c r="J179" s="32" t="s">
        <v>117</v>
      </c>
      <c r="K179" s="42" t="s">
        <v>118</v>
      </c>
      <c r="L179" s="32" t="s">
        <v>119</v>
      </c>
      <c r="M179" s="32"/>
      <c r="N179" s="31"/>
      <c r="O179" s="31"/>
      <c r="P179" s="31"/>
      <c r="Q179" s="31"/>
      <c r="R179" s="31"/>
      <c r="S179" s="31"/>
      <c r="T179" s="31"/>
      <c r="U179" s="31"/>
      <c r="V179" s="31"/>
      <c r="W179" s="31">
        <f>ROUND(H179*1954.25*1.015,2)</f>
        <v>2933294.07</v>
      </c>
      <c r="X179" s="31"/>
      <c r="Y179" s="31"/>
      <c r="Z179" s="31">
        <v>7014.9</v>
      </c>
      <c r="AA179" s="31">
        <f>SUM(W179+Z179)</f>
        <v>2940308.9699999997</v>
      </c>
      <c r="AB179" s="31"/>
      <c r="AC179" s="31"/>
      <c r="AD179" s="31">
        <f>AA179</f>
        <v>2940308.9699999997</v>
      </c>
      <c r="AE179" s="41"/>
      <c r="AF179" s="32">
        <v>2020</v>
      </c>
      <c r="AG179" s="32">
        <v>2022</v>
      </c>
    </row>
    <row r="180" spans="1:33" ht="84.9" customHeight="1" x14ac:dyDescent="0.45">
      <c r="A180" s="32">
        <v>417</v>
      </c>
      <c r="B180" s="32" t="s">
        <v>115</v>
      </c>
      <c r="C180" s="32" t="s">
        <v>321</v>
      </c>
      <c r="D180" s="32">
        <v>1959</v>
      </c>
      <c r="E180" s="32">
        <v>3</v>
      </c>
      <c r="F180" s="32">
        <v>2</v>
      </c>
      <c r="G180" s="44">
        <v>1324.4</v>
      </c>
      <c r="H180" s="44">
        <f>990.4 + 225.4</f>
        <v>1215.8</v>
      </c>
      <c r="I180" s="44">
        <v>703.5</v>
      </c>
      <c r="J180" s="32">
        <v>31</v>
      </c>
      <c r="K180" s="42" t="s">
        <v>118</v>
      </c>
      <c r="L180" s="32" t="s">
        <v>119</v>
      </c>
      <c r="M180" s="32"/>
      <c r="N180" s="31"/>
      <c r="O180" s="31"/>
      <c r="P180" s="31"/>
      <c r="Q180" s="31"/>
      <c r="R180" s="31"/>
      <c r="S180" s="31"/>
      <c r="T180" s="31"/>
      <c r="U180" s="31"/>
      <c r="V180" s="31">
        <f>ROUND(H180*5975.33*1.015,2)</f>
        <v>7373778.3099999996</v>
      </c>
      <c r="W180" s="31"/>
      <c r="X180" s="31"/>
      <c r="Y180" s="31"/>
      <c r="Z180" s="31">
        <v>310356.7</v>
      </c>
      <c r="AA180" s="31">
        <f>SUM(V180+Z180)</f>
        <v>7684135.0099999998</v>
      </c>
      <c r="AB180" s="31"/>
      <c r="AC180" s="31"/>
      <c r="AD180" s="31">
        <f>SUM(V180+Z180)</f>
        <v>7684135.0099999998</v>
      </c>
      <c r="AE180" s="41"/>
      <c r="AF180" s="32">
        <v>2022</v>
      </c>
      <c r="AG180" s="32">
        <v>2022</v>
      </c>
    </row>
    <row r="181" spans="1:33" ht="84.9" customHeight="1" x14ac:dyDescent="0.45">
      <c r="A181" s="32">
        <v>418</v>
      </c>
      <c r="B181" s="38" t="s">
        <v>115</v>
      </c>
      <c r="C181" s="43" t="s">
        <v>322</v>
      </c>
      <c r="D181" s="32" t="s">
        <v>323</v>
      </c>
      <c r="E181" s="32">
        <v>9</v>
      </c>
      <c r="F181" s="32">
        <v>3</v>
      </c>
      <c r="G181" s="44">
        <v>5200</v>
      </c>
      <c r="H181" s="44">
        <v>5196.8</v>
      </c>
      <c r="I181" s="44">
        <v>5064.8</v>
      </c>
      <c r="J181" s="32">
        <v>270</v>
      </c>
      <c r="K181" s="42" t="s">
        <v>118</v>
      </c>
      <c r="L181" s="32" t="s">
        <v>119</v>
      </c>
      <c r="M181" s="32"/>
      <c r="N181" s="31"/>
      <c r="O181" s="39">
        <v>7131453.7199999997</v>
      </c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9">
        <v>372000</v>
      </c>
      <c r="AA181" s="39">
        <f>SUM(O181+Z181)</f>
        <v>7503453.7199999997</v>
      </c>
      <c r="AB181" s="39">
        <f>AA181</f>
        <v>7503453.7199999997</v>
      </c>
      <c r="AC181" s="31"/>
      <c r="AD181" s="31"/>
      <c r="AE181" s="41"/>
      <c r="AF181" s="43">
        <v>2022</v>
      </c>
      <c r="AG181" s="43">
        <v>2022</v>
      </c>
    </row>
    <row r="182" spans="1:33" ht="84.9" customHeight="1" x14ac:dyDescent="0.45">
      <c r="A182" s="32">
        <v>419</v>
      </c>
      <c r="B182" s="35" t="s">
        <v>115</v>
      </c>
      <c r="C182" s="32" t="s">
        <v>324</v>
      </c>
      <c r="D182" s="32">
        <v>1956</v>
      </c>
      <c r="E182" s="32">
        <v>5</v>
      </c>
      <c r="F182" s="32">
        <v>2</v>
      </c>
      <c r="G182" s="44">
        <v>3169.3</v>
      </c>
      <c r="H182" s="44">
        <f>1669.8+1305.9</f>
        <v>2975.7</v>
      </c>
      <c r="I182" s="44" t="s">
        <v>117</v>
      </c>
      <c r="J182" s="32" t="s">
        <v>117</v>
      </c>
      <c r="K182" s="42" t="s">
        <v>118</v>
      </c>
      <c r="L182" s="32" t="s">
        <v>119</v>
      </c>
      <c r="M182" s="32"/>
      <c r="N182" s="31"/>
      <c r="O182" s="31"/>
      <c r="P182" s="31"/>
      <c r="Q182" s="31"/>
      <c r="R182" s="31"/>
      <c r="S182" s="31"/>
      <c r="T182" s="31"/>
      <c r="U182" s="31"/>
      <c r="V182" s="31">
        <f>ROUND(3855.19*H182*1.015,2)</f>
        <v>11643967.220000001</v>
      </c>
      <c r="W182" s="31"/>
      <c r="X182" s="31"/>
      <c r="Y182" s="31"/>
      <c r="Z182" s="31">
        <v>486116.38</v>
      </c>
      <c r="AA182" s="31">
        <f>SUM(V182+Z182)</f>
        <v>12130083.600000001</v>
      </c>
      <c r="AB182" s="31"/>
      <c r="AC182" s="31"/>
      <c r="AD182" s="31">
        <f>SUM(N182:Z182)</f>
        <v>12130083.600000001</v>
      </c>
      <c r="AE182" s="41"/>
      <c r="AF182" s="32">
        <v>2020</v>
      </c>
      <c r="AG182" s="32">
        <v>2022</v>
      </c>
    </row>
    <row r="183" spans="1:33" ht="84.9" customHeight="1" x14ac:dyDescent="0.45">
      <c r="A183" s="32">
        <v>420</v>
      </c>
      <c r="B183" s="35" t="s">
        <v>115</v>
      </c>
      <c r="C183" s="32" t="s">
        <v>325</v>
      </c>
      <c r="D183" s="35">
        <v>1957</v>
      </c>
      <c r="E183" s="35">
        <v>5</v>
      </c>
      <c r="F183" s="35">
        <v>9</v>
      </c>
      <c r="G183" s="49">
        <v>11300.71</v>
      </c>
      <c r="H183" s="49">
        <v>10366.1</v>
      </c>
      <c r="I183" s="49">
        <v>7571.6</v>
      </c>
      <c r="J183" s="35">
        <v>141</v>
      </c>
      <c r="K183" s="50" t="s">
        <v>118</v>
      </c>
      <c r="L183" s="32" t="s">
        <v>119</v>
      </c>
      <c r="M183" s="35"/>
      <c r="N183" s="51"/>
      <c r="O183" s="51"/>
      <c r="P183" s="51"/>
      <c r="Q183" s="51"/>
      <c r="R183" s="51"/>
      <c r="S183" s="51"/>
      <c r="T183" s="51"/>
      <c r="U183" s="51"/>
      <c r="V183" s="51">
        <f>ROUND(H183*3855.19*1.015,2)</f>
        <v>40562734.329999998</v>
      </c>
      <c r="W183" s="51"/>
      <c r="X183" s="51"/>
      <c r="Y183" s="51"/>
      <c r="Z183" s="51">
        <v>2327236.1</v>
      </c>
      <c r="AA183" s="31">
        <f>SUM(V183+Z183)</f>
        <v>42889970.43</v>
      </c>
      <c r="AB183" s="31"/>
      <c r="AC183" s="31"/>
      <c r="AD183" s="31">
        <f>SUM(V183+Z183)</f>
        <v>42889970.43</v>
      </c>
      <c r="AE183" s="52"/>
      <c r="AF183" s="35">
        <v>2022</v>
      </c>
      <c r="AG183" s="35">
        <v>2023</v>
      </c>
    </row>
    <row r="184" spans="1:33" ht="84.9" customHeight="1" x14ac:dyDescent="0.45">
      <c r="A184" s="32">
        <v>421</v>
      </c>
      <c r="B184" s="35" t="s">
        <v>115</v>
      </c>
      <c r="C184" s="35" t="s">
        <v>326</v>
      </c>
      <c r="D184" s="35">
        <v>1951</v>
      </c>
      <c r="E184" s="35">
        <v>2</v>
      </c>
      <c r="F184" s="35">
        <v>2</v>
      </c>
      <c r="G184" s="49">
        <v>954.8</v>
      </c>
      <c r="H184" s="49">
        <v>954.8</v>
      </c>
      <c r="I184" s="49">
        <v>592.20000000000005</v>
      </c>
      <c r="J184" s="35">
        <v>33</v>
      </c>
      <c r="K184" s="50" t="s">
        <v>327</v>
      </c>
      <c r="L184" s="35" t="s">
        <v>119</v>
      </c>
      <c r="M184" s="35"/>
      <c r="N184" s="51"/>
      <c r="O184" s="51"/>
      <c r="P184" s="51"/>
      <c r="Q184" s="51"/>
      <c r="R184" s="51"/>
      <c r="S184" s="51"/>
      <c r="T184" s="51"/>
      <c r="U184" s="51"/>
      <c r="V184" s="51"/>
      <c r="W184" s="51"/>
      <c r="X184" s="51">
        <v>6280782.7699999996</v>
      </c>
      <c r="Y184" s="51"/>
      <c r="Z184" s="51"/>
      <c r="AA184" s="31">
        <f>X184</f>
        <v>6280782.7699999996</v>
      </c>
      <c r="AB184" s="31"/>
      <c r="AC184" s="31"/>
      <c r="AD184" s="31">
        <f>AA184</f>
        <v>6280782.7699999996</v>
      </c>
      <c r="AE184" s="52"/>
      <c r="AF184" s="35">
        <v>2022</v>
      </c>
      <c r="AG184" s="35">
        <v>2023</v>
      </c>
    </row>
    <row r="185" spans="1:33" ht="84.9" customHeight="1" x14ac:dyDescent="0.45">
      <c r="A185" s="32">
        <v>422</v>
      </c>
      <c r="B185" s="35" t="s">
        <v>115</v>
      </c>
      <c r="C185" s="35" t="s">
        <v>328</v>
      </c>
      <c r="D185" s="35">
        <v>1951</v>
      </c>
      <c r="E185" s="35">
        <v>3</v>
      </c>
      <c r="F185" s="35">
        <v>3</v>
      </c>
      <c r="G185" s="49">
        <v>1914.5</v>
      </c>
      <c r="H185" s="49">
        <v>1905.9</v>
      </c>
      <c r="I185" s="49" t="s">
        <v>117</v>
      </c>
      <c r="J185" s="35" t="s">
        <v>117</v>
      </c>
      <c r="K185" s="50" t="s">
        <v>196</v>
      </c>
      <c r="L185" s="35" t="s">
        <v>119</v>
      </c>
      <c r="M185" s="35"/>
      <c r="N185" s="51"/>
      <c r="O185" s="51"/>
      <c r="P185" s="51"/>
      <c r="Q185" s="51"/>
      <c r="R185" s="51"/>
      <c r="S185" s="51"/>
      <c r="T185" s="51"/>
      <c r="U185" s="51"/>
      <c r="V185" s="51"/>
      <c r="W185" s="51"/>
      <c r="X185" s="51">
        <v>7432827.1299999999</v>
      </c>
      <c r="Y185" s="51"/>
      <c r="Z185" s="51">
        <v>619835.74</v>
      </c>
      <c r="AA185" s="31">
        <f>SUM(X185+Z185)</f>
        <v>8052662.8700000001</v>
      </c>
      <c r="AB185" s="31"/>
      <c r="AC185" s="31"/>
      <c r="AD185" s="31">
        <f t="shared" ref="AD185:AD209" si="22">AA185</f>
        <v>8052662.8700000001</v>
      </c>
      <c r="AE185" s="52"/>
      <c r="AF185" s="35">
        <v>2022</v>
      </c>
      <c r="AG185" s="35">
        <v>2023</v>
      </c>
    </row>
    <row r="186" spans="1:33" ht="84.9" customHeight="1" x14ac:dyDescent="0.45">
      <c r="A186" s="32">
        <v>423</v>
      </c>
      <c r="B186" s="35" t="s">
        <v>115</v>
      </c>
      <c r="C186" s="35" t="s">
        <v>329</v>
      </c>
      <c r="D186" s="35">
        <v>1955</v>
      </c>
      <c r="E186" s="35">
        <v>4</v>
      </c>
      <c r="F186" s="35">
        <v>3</v>
      </c>
      <c r="G186" s="49">
        <v>2701.9</v>
      </c>
      <c r="H186" s="49">
        <f>1861.9+645.3</f>
        <v>2507.1999999999998</v>
      </c>
      <c r="I186" s="49">
        <v>1736.4</v>
      </c>
      <c r="J186" s="35">
        <v>51</v>
      </c>
      <c r="K186" s="50" t="s">
        <v>118</v>
      </c>
      <c r="L186" s="35" t="s">
        <v>119</v>
      </c>
      <c r="M186" s="35"/>
      <c r="N186" s="51"/>
      <c r="O186" s="51"/>
      <c r="P186" s="51"/>
      <c r="Q186" s="51"/>
      <c r="R186" s="51"/>
      <c r="S186" s="51"/>
      <c r="T186" s="51"/>
      <c r="U186" s="51"/>
      <c r="V186" s="51">
        <f>ROUND(H186*5975.33*1.015,2)</f>
        <v>15206067.59</v>
      </c>
      <c r="W186" s="51"/>
      <c r="X186" s="51"/>
      <c r="Y186" s="51"/>
      <c r="Z186" s="51">
        <v>852955.1</v>
      </c>
      <c r="AA186" s="31">
        <f>SUM(V186+Z186)</f>
        <v>16059022.689999999</v>
      </c>
      <c r="AB186" s="31"/>
      <c r="AC186" s="31"/>
      <c r="AD186" s="31">
        <f>SUM(V186+Z186)</f>
        <v>16059022.689999999</v>
      </c>
      <c r="AE186" s="52"/>
      <c r="AF186" s="35">
        <v>2022</v>
      </c>
      <c r="AG186" s="35">
        <v>2022</v>
      </c>
    </row>
    <row r="187" spans="1:33" ht="84.9" customHeight="1" x14ac:dyDescent="0.45">
      <c r="A187" s="32">
        <v>424</v>
      </c>
      <c r="B187" s="35" t="s">
        <v>115</v>
      </c>
      <c r="C187" s="35" t="s">
        <v>330</v>
      </c>
      <c r="D187" s="35">
        <v>1956</v>
      </c>
      <c r="E187" s="35">
        <v>2</v>
      </c>
      <c r="F187" s="35">
        <v>1</v>
      </c>
      <c r="G187" s="49">
        <v>711.6</v>
      </c>
      <c r="H187" s="49">
        <f xml:space="preserve"> 458.7+205.6</f>
        <v>664.3</v>
      </c>
      <c r="I187" s="49">
        <v>323.5</v>
      </c>
      <c r="J187" s="35">
        <v>20</v>
      </c>
      <c r="K187" s="50" t="s">
        <v>118</v>
      </c>
      <c r="L187" s="35" t="s">
        <v>119</v>
      </c>
      <c r="M187" s="35"/>
      <c r="N187" s="51"/>
      <c r="O187" s="51"/>
      <c r="P187" s="51"/>
      <c r="Q187" s="51"/>
      <c r="R187" s="51"/>
      <c r="S187" s="51"/>
      <c r="T187" s="51"/>
      <c r="U187" s="51"/>
      <c r="V187" s="51"/>
      <c r="W187" s="51"/>
      <c r="X187" s="51">
        <f>ROUND(H187*6480.9*1.015,2)</f>
        <v>4369840.8</v>
      </c>
      <c r="Y187" s="51"/>
      <c r="Z187" s="51">
        <v>258315.71</v>
      </c>
      <c r="AA187" s="31">
        <f>SUM(X187+Z187)</f>
        <v>4628156.51</v>
      </c>
      <c r="AB187" s="31"/>
      <c r="AC187" s="31"/>
      <c r="AD187" s="31">
        <f>SUM(X187+Z187)</f>
        <v>4628156.51</v>
      </c>
      <c r="AE187" s="52"/>
      <c r="AF187" s="35">
        <v>2022</v>
      </c>
      <c r="AG187" s="35">
        <v>2022</v>
      </c>
    </row>
    <row r="188" spans="1:33" ht="84.9" customHeight="1" x14ac:dyDescent="0.45">
      <c r="A188" s="32">
        <v>425</v>
      </c>
      <c r="B188" s="35" t="s">
        <v>115</v>
      </c>
      <c r="C188" s="38" t="s">
        <v>331</v>
      </c>
      <c r="D188" s="35" t="s">
        <v>177</v>
      </c>
      <c r="E188" s="35">
        <v>5</v>
      </c>
      <c r="F188" s="35">
        <v>8</v>
      </c>
      <c r="G188" s="49">
        <v>6414.5</v>
      </c>
      <c r="H188" s="49">
        <v>6414.6</v>
      </c>
      <c r="I188" s="49">
        <v>6400.6</v>
      </c>
      <c r="J188" s="35">
        <v>306</v>
      </c>
      <c r="K188" s="50" t="s">
        <v>118</v>
      </c>
      <c r="L188" s="35" t="s">
        <v>119</v>
      </c>
      <c r="M188" s="35"/>
      <c r="N188" s="51"/>
      <c r="O188" s="39">
        <v>2377151.2400000002</v>
      </c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9">
        <v>124000</v>
      </c>
      <c r="AA188" s="39">
        <f t="shared" ref="AA188:AA206" si="23">SUM(O188+Z188)</f>
        <v>2501151.2400000002</v>
      </c>
      <c r="AB188" s="39">
        <v>2501151.2400000002</v>
      </c>
      <c r="AC188" s="31"/>
      <c r="AD188" s="31"/>
      <c r="AE188" s="41"/>
      <c r="AF188" s="43">
        <v>2022</v>
      </c>
      <c r="AG188" s="43">
        <v>2022</v>
      </c>
    </row>
    <row r="189" spans="1:33" ht="84.9" customHeight="1" x14ac:dyDescent="0.45">
      <c r="A189" s="32">
        <v>426</v>
      </c>
      <c r="B189" s="35" t="s">
        <v>115</v>
      </c>
      <c r="C189" s="38" t="s">
        <v>332</v>
      </c>
      <c r="D189" s="35" t="s">
        <v>177</v>
      </c>
      <c r="E189" s="35">
        <v>5</v>
      </c>
      <c r="F189" s="35">
        <v>8</v>
      </c>
      <c r="G189" s="49">
        <v>5783</v>
      </c>
      <c r="H189" s="49">
        <v>5786.0999999999995</v>
      </c>
      <c r="I189" s="49">
        <v>5772.4</v>
      </c>
      <c r="J189" s="35">
        <v>273</v>
      </c>
      <c r="K189" s="50" t="s">
        <v>118</v>
      </c>
      <c r="L189" s="35" t="s">
        <v>119</v>
      </c>
      <c r="M189" s="35"/>
      <c r="N189" s="51"/>
      <c r="O189" s="39">
        <v>2377151.2400000002</v>
      </c>
      <c r="P189" s="51"/>
      <c r="Q189" s="51"/>
      <c r="R189" s="51"/>
      <c r="S189" s="51"/>
      <c r="T189" s="51"/>
      <c r="U189" s="51"/>
      <c r="V189" s="51"/>
      <c r="W189" s="51"/>
      <c r="X189" s="51"/>
      <c r="Y189" s="51"/>
      <c r="Z189" s="39">
        <v>124000</v>
      </c>
      <c r="AA189" s="39">
        <f t="shared" si="23"/>
        <v>2501151.2400000002</v>
      </c>
      <c r="AB189" s="39">
        <v>2501151.2400000002</v>
      </c>
      <c r="AC189" s="31"/>
      <c r="AD189" s="31"/>
      <c r="AE189" s="41"/>
      <c r="AF189" s="43">
        <v>2022</v>
      </c>
      <c r="AG189" s="43">
        <v>2022</v>
      </c>
    </row>
    <row r="190" spans="1:33" ht="84.9" customHeight="1" x14ac:dyDescent="0.45">
      <c r="A190" s="32">
        <v>427</v>
      </c>
      <c r="B190" s="35" t="s">
        <v>115</v>
      </c>
      <c r="C190" s="38" t="s">
        <v>333</v>
      </c>
      <c r="D190" s="35" t="s">
        <v>177</v>
      </c>
      <c r="E190" s="35">
        <v>5</v>
      </c>
      <c r="F190" s="35">
        <v>4</v>
      </c>
      <c r="G190" s="49">
        <v>2862.6</v>
      </c>
      <c r="H190" s="49">
        <v>2861.9</v>
      </c>
      <c r="I190" s="49">
        <v>2845.1</v>
      </c>
      <c r="J190" s="35">
        <v>137</v>
      </c>
      <c r="K190" s="50" t="s">
        <v>118</v>
      </c>
      <c r="L190" s="35" t="s">
        <v>119</v>
      </c>
      <c r="M190" s="35"/>
      <c r="N190" s="51"/>
      <c r="O190" s="39">
        <v>2377151.2400000002</v>
      </c>
      <c r="P190" s="51"/>
      <c r="Q190" s="51"/>
      <c r="R190" s="51"/>
      <c r="S190" s="51"/>
      <c r="T190" s="51"/>
      <c r="U190" s="51"/>
      <c r="V190" s="51"/>
      <c r="W190" s="51"/>
      <c r="X190" s="51"/>
      <c r="Y190" s="51"/>
      <c r="Z190" s="39">
        <v>124000</v>
      </c>
      <c r="AA190" s="39">
        <f t="shared" si="23"/>
        <v>2501151.2400000002</v>
      </c>
      <c r="AB190" s="39">
        <v>2501151.2400000002</v>
      </c>
      <c r="AC190" s="31"/>
      <c r="AD190" s="31"/>
      <c r="AE190" s="41"/>
      <c r="AF190" s="43">
        <v>2022</v>
      </c>
      <c r="AG190" s="43">
        <v>2022</v>
      </c>
    </row>
    <row r="191" spans="1:33" ht="84.9" customHeight="1" x14ac:dyDescent="0.45">
      <c r="A191" s="32">
        <v>428</v>
      </c>
      <c r="B191" s="35" t="s">
        <v>115</v>
      </c>
      <c r="C191" s="38" t="s">
        <v>334</v>
      </c>
      <c r="D191" s="35" t="s">
        <v>177</v>
      </c>
      <c r="E191" s="35">
        <v>5</v>
      </c>
      <c r="F191" s="35">
        <v>4</v>
      </c>
      <c r="G191" s="49">
        <v>2983.4</v>
      </c>
      <c r="H191" s="49">
        <v>2983.1000000000004</v>
      </c>
      <c r="I191" s="49">
        <v>2966.3</v>
      </c>
      <c r="J191" s="35">
        <v>137</v>
      </c>
      <c r="K191" s="50" t="s">
        <v>118</v>
      </c>
      <c r="L191" s="35" t="s">
        <v>119</v>
      </c>
      <c r="M191" s="35"/>
      <c r="N191" s="51"/>
      <c r="O191" s="39">
        <v>2377151.2400000002</v>
      </c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39">
        <v>124000</v>
      </c>
      <c r="AA191" s="39">
        <f t="shared" si="23"/>
        <v>2501151.2400000002</v>
      </c>
      <c r="AB191" s="39">
        <v>2501151.2400000002</v>
      </c>
      <c r="AC191" s="31"/>
      <c r="AD191" s="31"/>
      <c r="AE191" s="41"/>
      <c r="AF191" s="43">
        <v>2022</v>
      </c>
      <c r="AG191" s="43">
        <v>2022</v>
      </c>
    </row>
    <row r="192" spans="1:33" ht="84.9" customHeight="1" x14ac:dyDescent="0.45">
      <c r="A192" s="32">
        <v>429</v>
      </c>
      <c r="B192" s="35" t="s">
        <v>115</v>
      </c>
      <c r="C192" s="38" t="s">
        <v>335</v>
      </c>
      <c r="D192" s="35">
        <v>1968</v>
      </c>
      <c r="E192" s="35">
        <v>5</v>
      </c>
      <c r="F192" s="35">
        <v>8</v>
      </c>
      <c r="G192" s="49">
        <v>6149.5</v>
      </c>
      <c r="H192" s="49">
        <v>6146.1</v>
      </c>
      <c r="I192" s="49">
        <v>6023.3</v>
      </c>
      <c r="J192" s="35">
        <v>333</v>
      </c>
      <c r="K192" s="50" t="s">
        <v>118</v>
      </c>
      <c r="L192" s="35" t="s">
        <v>119</v>
      </c>
      <c r="M192" s="35"/>
      <c r="N192" s="51"/>
      <c r="O192" s="39">
        <v>2377151.2400000002</v>
      </c>
      <c r="P192" s="51"/>
      <c r="Q192" s="51"/>
      <c r="R192" s="51"/>
      <c r="S192" s="51"/>
      <c r="T192" s="51"/>
      <c r="U192" s="51"/>
      <c r="V192" s="51"/>
      <c r="W192" s="51"/>
      <c r="X192" s="51"/>
      <c r="Y192" s="51"/>
      <c r="Z192" s="39">
        <v>124000</v>
      </c>
      <c r="AA192" s="39">
        <f t="shared" si="23"/>
        <v>2501151.2400000002</v>
      </c>
      <c r="AB192" s="39">
        <v>2501151.2400000002</v>
      </c>
      <c r="AC192" s="31"/>
      <c r="AD192" s="31"/>
      <c r="AE192" s="41"/>
      <c r="AF192" s="43">
        <v>2022</v>
      </c>
      <c r="AG192" s="43">
        <v>2022</v>
      </c>
    </row>
    <row r="193" spans="1:33" ht="84.9" customHeight="1" x14ac:dyDescent="0.45">
      <c r="A193" s="32">
        <v>430</v>
      </c>
      <c r="B193" s="35" t="s">
        <v>115</v>
      </c>
      <c r="C193" s="38" t="s">
        <v>336</v>
      </c>
      <c r="D193" s="35">
        <v>1968</v>
      </c>
      <c r="E193" s="35">
        <v>5</v>
      </c>
      <c r="F193" s="35">
        <v>4</v>
      </c>
      <c r="G193" s="49">
        <v>3032.2</v>
      </c>
      <c r="H193" s="49">
        <v>3057.9</v>
      </c>
      <c r="I193" s="49">
        <v>2821</v>
      </c>
      <c r="J193" s="35">
        <v>122</v>
      </c>
      <c r="K193" s="50" t="s">
        <v>118</v>
      </c>
      <c r="L193" s="35" t="s">
        <v>119</v>
      </c>
      <c r="M193" s="35"/>
      <c r="N193" s="51"/>
      <c r="O193" s="39">
        <v>2377151.2400000002</v>
      </c>
      <c r="P193" s="51"/>
      <c r="Q193" s="51"/>
      <c r="R193" s="51"/>
      <c r="S193" s="51"/>
      <c r="T193" s="51"/>
      <c r="U193" s="51"/>
      <c r="V193" s="51"/>
      <c r="W193" s="51"/>
      <c r="X193" s="51"/>
      <c r="Y193" s="51"/>
      <c r="Z193" s="39">
        <v>124000</v>
      </c>
      <c r="AA193" s="39">
        <f t="shared" si="23"/>
        <v>2501151.2400000002</v>
      </c>
      <c r="AB193" s="39">
        <v>2501151.2400000002</v>
      </c>
      <c r="AC193" s="31"/>
      <c r="AD193" s="31"/>
      <c r="AE193" s="41"/>
      <c r="AF193" s="43">
        <v>2022</v>
      </c>
      <c r="AG193" s="43">
        <v>2022</v>
      </c>
    </row>
    <row r="194" spans="1:33" ht="84.9" customHeight="1" x14ac:dyDescent="0.45">
      <c r="A194" s="32">
        <v>431</v>
      </c>
      <c r="B194" s="35" t="s">
        <v>115</v>
      </c>
      <c r="C194" s="38" t="s">
        <v>337</v>
      </c>
      <c r="D194" s="35">
        <v>1968</v>
      </c>
      <c r="E194" s="35">
        <v>5</v>
      </c>
      <c r="F194" s="35">
        <v>4</v>
      </c>
      <c r="G194" s="49">
        <v>2797.6</v>
      </c>
      <c r="H194" s="49">
        <v>2796.7000000000003</v>
      </c>
      <c r="I194" s="49">
        <v>2719.3</v>
      </c>
      <c r="J194" s="35">
        <v>137</v>
      </c>
      <c r="K194" s="50" t="s">
        <v>118</v>
      </c>
      <c r="L194" s="35" t="s">
        <v>119</v>
      </c>
      <c r="M194" s="35"/>
      <c r="N194" s="51"/>
      <c r="O194" s="39">
        <v>2377151.2400000002</v>
      </c>
      <c r="P194" s="51"/>
      <c r="Q194" s="51"/>
      <c r="R194" s="51"/>
      <c r="S194" s="51"/>
      <c r="T194" s="51"/>
      <c r="U194" s="51"/>
      <c r="V194" s="51"/>
      <c r="W194" s="51"/>
      <c r="X194" s="51"/>
      <c r="Y194" s="51"/>
      <c r="Z194" s="39">
        <v>124000</v>
      </c>
      <c r="AA194" s="39">
        <f t="shared" si="23"/>
        <v>2501151.2400000002</v>
      </c>
      <c r="AB194" s="39">
        <v>2501151.2400000002</v>
      </c>
      <c r="AC194" s="31"/>
      <c r="AD194" s="31"/>
      <c r="AE194" s="41"/>
      <c r="AF194" s="43">
        <v>2022</v>
      </c>
      <c r="AG194" s="43">
        <v>2022</v>
      </c>
    </row>
    <row r="195" spans="1:33" ht="84.9" customHeight="1" x14ac:dyDescent="0.45">
      <c r="A195" s="32">
        <v>432</v>
      </c>
      <c r="B195" s="35" t="s">
        <v>115</v>
      </c>
      <c r="C195" s="38" t="s">
        <v>338</v>
      </c>
      <c r="D195" s="35">
        <v>1968</v>
      </c>
      <c r="E195" s="35">
        <v>5</v>
      </c>
      <c r="F195" s="35">
        <v>4</v>
      </c>
      <c r="G195" s="49">
        <v>3037.8</v>
      </c>
      <c r="H195" s="49">
        <v>3035.8</v>
      </c>
      <c r="I195" s="49">
        <v>3005.8</v>
      </c>
      <c r="J195" s="35" t="s">
        <v>339</v>
      </c>
      <c r="K195" s="50" t="s">
        <v>118</v>
      </c>
      <c r="L195" s="35" t="s">
        <v>119</v>
      </c>
      <c r="M195" s="35"/>
      <c r="N195" s="51"/>
      <c r="O195" s="39">
        <v>2377151.2400000002</v>
      </c>
      <c r="P195" s="51"/>
      <c r="Q195" s="51"/>
      <c r="R195" s="51"/>
      <c r="S195" s="51"/>
      <c r="T195" s="51"/>
      <c r="U195" s="51"/>
      <c r="V195" s="51"/>
      <c r="W195" s="51"/>
      <c r="X195" s="51"/>
      <c r="Y195" s="51"/>
      <c r="Z195" s="39">
        <v>124000</v>
      </c>
      <c r="AA195" s="39">
        <f t="shared" si="23"/>
        <v>2501151.2400000002</v>
      </c>
      <c r="AB195" s="39">
        <v>2501151.2400000002</v>
      </c>
      <c r="AC195" s="31"/>
      <c r="AD195" s="31"/>
      <c r="AE195" s="41"/>
      <c r="AF195" s="43">
        <v>2022</v>
      </c>
      <c r="AG195" s="43">
        <v>2022</v>
      </c>
    </row>
    <row r="196" spans="1:33" ht="84.9" customHeight="1" x14ac:dyDescent="0.45">
      <c r="A196" s="32">
        <v>433</v>
      </c>
      <c r="B196" s="35" t="s">
        <v>115</v>
      </c>
      <c r="C196" s="38" t="s">
        <v>340</v>
      </c>
      <c r="D196" s="35">
        <v>1968</v>
      </c>
      <c r="E196" s="35">
        <v>5</v>
      </c>
      <c r="F196" s="35">
        <v>4</v>
      </c>
      <c r="G196" s="49">
        <v>3961.2</v>
      </c>
      <c r="H196" s="49">
        <v>3941.6</v>
      </c>
      <c r="I196" s="49">
        <v>3353</v>
      </c>
      <c r="J196" s="35">
        <v>174</v>
      </c>
      <c r="K196" s="50" t="s">
        <v>118</v>
      </c>
      <c r="L196" s="35" t="s">
        <v>119</v>
      </c>
      <c r="M196" s="35"/>
      <c r="N196" s="51"/>
      <c r="O196" s="39">
        <v>2377151.2400000002</v>
      </c>
      <c r="P196" s="51"/>
      <c r="Q196" s="51"/>
      <c r="R196" s="51"/>
      <c r="S196" s="51"/>
      <c r="T196" s="51"/>
      <c r="U196" s="51"/>
      <c r="V196" s="51"/>
      <c r="W196" s="51"/>
      <c r="X196" s="51"/>
      <c r="Y196" s="51"/>
      <c r="Z196" s="39">
        <v>124000</v>
      </c>
      <c r="AA196" s="39">
        <f t="shared" si="23"/>
        <v>2501151.2400000002</v>
      </c>
      <c r="AB196" s="39">
        <v>2501151.2400000002</v>
      </c>
      <c r="AC196" s="31"/>
      <c r="AD196" s="31"/>
      <c r="AE196" s="41"/>
      <c r="AF196" s="43">
        <v>2022</v>
      </c>
      <c r="AG196" s="43">
        <v>2022</v>
      </c>
    </row>
    <row r="197" spans="1:33" ht="84.9" customHeight="1" x14ac:dyDescent="0.45">
      <c r="A197" s="32">
        <v>434</v>
      </c>
      <c r="B197" s="35" t="s">
        <v>115</v>
      </c>
      <c r="C197" s="38" t="s">
        <v>341</v>
      </c>
      <c r="D197" s="35">
        <v>1967</v>
      </c>
      <c r="E197" s="35">
        <v>5</v>
      </c>
      <c r="F197" s="35">
        <v>4</v>
      </c>
      <c r="G197" s="49" t="s">
        <v>342</v>
      </c>
      <c r="H197" s="49">
        <v>2731</v>
      </c>
      <c r="I197" s="49">
        <v>2713.8</v>
      </c>
      <c r="J197" s="35">
        <v>133</v>
      </c>
      <c r="K197" s="50" t="s">
        <v>118</v>
      </c>
      <c r="L197" s="35" t="s">
        <v>119</v>
      </c>
      <c r="M197" s="35"/>
      <c r="N197" s="51"/>
      <c r="O197" s="39">
        <v>2377151.2400000002</v>
      </c>
      <c r="P197" s="51"/>
      <c r="Q197" s="51"/>
      <c r="R197" s="51"/>
      <c r="S197" s="51"/>
      <c r="T197" s="51"/>
      <c r="U197" s="51"/>
      <c r="V197" s="51"/>
      <c r="W197" s="51"/>
      <c r="X197" s="51"/>
      <c r="Y197" s="51"/>
      <c r="Z197" s="39">
        <v>124000</v>
      </c>
      <c r="AA197" s="39">
        <f t="shared" si="23"/>
        <v>2501151.2400000002</v>
      </c>
      <c r="AB197" s="39">
        <v>2501151.2400000002</v>
      </c>
      <c r="AC197" s="31"/>
      <c r="AD197" s="31"/>
      <c r="AE197" s="41"/>
      <c r="AF197" s="43">
        <v>2022</v>
      </c>
      <c r="AG197" s="43">
        <v>2022</v>
      </c>
    </row>
    <row r="198" spans="1:33" ht="84.9" customHeight="1" x14ac:dyDescent="0.45">
      <c r="A198" s="32">
        <v>435</v>
      </c>
      <c r="B198" s="35" t="s">
        <v>115</v>
      </c>
      <c r="C198" s="38" t="s">
        <v>343</v>
      </c>
      <c r="D198" s="35">
        <v>1967</v>
      </c>
      <c r="E198" s="35">
        <v>5</v>
      </c>
      <c r="F198" s="35">
        <v>4</v>
      </c>
      <c r="G198" s="49" t="s">
        <v>344</v>
      </c>
      <c r="H198" s="49">
        <v>2735.2000000000003</v>
      </c>
      <c r="I198" s="49">
        <v>2717.8</v>
      </c>
      <c r="J198" s="35">
        <v>113</v>
      </c>
      <c r="K198" s="50" t="s">
        <v>118</v>
      </c>
      <c r="L198" s="35" t="s">
        <v>119</v>
      </c>
      <c r="M198" s="35"/>
      <c r="N198" s="51"/>
      <c r="O198" s="39">
        <v>2377151.2400000002</v>
      </c>
      <c r="P198" s="51"/>
      <c r="Q198" s="51"/>
      <c r="R198" s="51"/>
      <c r="S198" s="51"/>
      <c r="T198" s="51"/>
      <c r="U198" s="51"/>
      <c r="V198" s="51"/>
      <c r="W198" s="51"/>
      <c r="X198" s="51"/>
      <c r="Y198" s="51"/>
      <c r="Z198" s="39">
        <v>124000</v>
      </c>
      <c r="AA198" s="39">
        <f t="shared" si="23"/>
        <v>2501151.2400000002</v>
      </c>
      <c r="AB198" s="39">
        <v>2501151.2400000002</v>
      </c>
      <c r="AC198" s="31"/>
      <c r="AD198" s="31"/>
      <c r="AE198" s="41"/>
      <c r="AF198" s="43">
        <v>2022</v>
      </c>
      <c r="AG198" s="43">
        <v>2022</v>
      </c>
    </row>
    <row r="199" spans="1:33" ht="84.9" customHeight="1" x14ac:dyDescent="0.45">
      <c r="A199" s="32">
        <v>436</v>
      </c>
      <c r="B199" s="35" t="s">
        <v>115</v>
      </c>
      <c r="C199" s="38" t="s">
        <v>345</v>
      </c>
      <c r="D199" s="35">
        <v>1967</v>
      </c>
      <c r="E199" s="35">
        <v>5</v>
      </c>
      <c r="F199" s="35">
        <v>6</v>
      </c>
      <c r="G199" s="49">
        <v>4451.8</v>
      </c>
      <c r="H199" s="49">
        <v>4447.2</v>
      </c>
      <c r="I199" s="49">
        <v>4363.2</v>
      </c>
      <c r="J199" s="35">
        <v>221</v>
      </c>
      <c r="K199" s="50" t="s">
        <v>118</v>
      </c>
      <c r="L199" s="35" t="s">
        <v>119</v>
      </c>
      <c r="M199" s="35"/>
      <c r="N199" s="51"/>
      <c r="O199" s="39">
        <v>2377151.2400000002</v>
      </c>
      <c r="P199" s="51"/>
      <c r="Q199" s="51"/>
      <c r="R199" s="51"/>
      <c r="S199" s="51"/>
      <c r="T199" s="51"/>
      <c r="U199" s="51"/>
      <c r="V199" s="51"/>
      <c r="W199" s="51"/>
      <c r="X199" s="51"/>
      <c r="Y199" s="51"/>
      <c r="Z199" s="39">
        <v>124000</v>
      </c>
      <c r="AA199" s="39">
        <f t="shared" si="23"/>
        <v>2501151.2400000002</v>
      </c>
      <c r="AB199" s="39">
        <v>2501151.2400000002</v>
      </c>
      <c r="AC199" s="31"/>
      <c r="AD199" s="31"/>
      <c r="AE199" s="41"/>
      <c r="AF199" s="43">
        <v>2022</v>
      </c>
      <c r="AG199" s="43">
        <v>2022</v>
      </c>
    </row>
    <row r="200" spans="1:33" ht="84.9" customHeight="1" x14ac:dyDescent="0.45">
      <c r="A200" s="32">
        <v>437</v>
      </c>
      <c r="B200" s="35" t="s">
        <v>115</v>
      </c>
      <c r="C200" s="38" t="s">
        <v>346</v>
      </c>
      <c r="D200" s="35">
        <v>1968</v>
      </c>
      <c r="E200" s="35">
        <v>5</v>
      </c>
      <c r="F200" s="35">
        <v>6</v>
      </c>
      <c r="G200" s="49" t="s">
        <v>347</v>
      </c>
      <c r="H200" s="49">
        <v>2968.6</v>
      </c>
      <c r="I200" s="49">
        <v>2861.5</v>
      </c>
      <c r="J200" s="35">
        <v>131</v>
      </c>
      <c r="K200" s="50" t="s">
        <v>118</v>
      </c>
      <c r="L200" s="35" t="s">
        <v>119</v>
      </c>
      <c r="M200" s="35"/>
      <c r="N200" s="51"/>
      <c r="O200" s="39">
        <v>2377151.2400000002</v>
      </c>
      <c r="P200" s="51"/>
      <c r="Q200" s="51"/>
      <c r="R200" s="51"/>
      <c r="S200" s="51"/>
      <c r="T200" s="51"/>
      <c r="U200" s="51"/>
      <c r="V200" s="51"/>
      <c r="W200" s="51"/>
      <c r="X200" s="51"/>
      <c r="Y200" s="51"/>
      <c r="Z200" s="39">
        <v>124000</v>
      </c>
      <c r="AA200" s="39">
        <f t="shared" si="23"/>
        <v>2501151.2400000002</v>
      </c>
      <c r="AB200" s="39">
        <v>2501151.2400000002</v>
      </c>
      <c r="AC200" s="31"/>
      <c r="AD200" s="31"/>
      <c r="AE200" s="41"/>
      <c r="AF200" s="43">
        <v>2022</v>
      </c>
      <c r="AG200" s="43">
        <v>2022</v>
      </c>
    </row>
    <row r="201" spans="1:33" ht="84.9" customHeight="1" x14ac:dyDescent="0.45">
      <c r="A201" s="32">
        <v>438</v>
      </c>
      <c r="B201" s="35" t="s">
        <v>115</v>
      </c>
      <c r="C201" s="38" t="s">
        <v>348</v>
      </c>
      <c r="D201" s="35">
        <v>1969</v>
      </c>
      <c r="E201" s="35">
        <v>5</v>
      </c>
      <c r="F201" s="35">
        <v>6</v>
      </c>
      <c r="G201" s="49">
        <v>4473.7</v>
      </c>
      <c r="H201" s="49">
        <v>4473.9000000000005</v>
      </c>
      <c r="I201" s="49">
        <v>4401.3</v>
      </c>
      <c r="J201" s="35">
        <v>224</v>
      </c>
      <c r="K201" s="50" t="s">
        <v>118</v>
      </c>
      <c r="L201" s="35" t="s">
        <v>119</v>
      </c>
      <c r="M201" s="35"/>
      <c r="N201" s="51"/>
      <c r="O201" s="39">
        <v>2377151.2400000002</v>
      </c>
      <c r="P201" s="51"/>
      <c r="Q201" s="51"/>
      <c r="R201" s="51"/>
      <c r="S201" s="51"/>
      <c r="T201" s="51"/>
      <c r="U201" s="51"/>
      <c r="V201" s="51"/>
      <c r="W201" s="51"/>
      <c r="X201" s="51"/>
      <c r="Y201" s="51"/>
      <c r="Z201" s="39">
        <v>124000</v>
      </c>
      <c r="AA201" s="39">
        <f t="shared" si="23"/>
        <v>2501151.2400000002</v>
      </c>
      <c r="AB201" s="39">
        <v>2501151.2400000002</v>
      </c>
      <c r="AC201" s="31"/>
      <c r="AD201" s="31"/>
      <c r="AE201" s="41"/>
      <c r="AF201" s="43">
        <v>2022</v>
      </c>
      <c r="AG201" s="43">
        <v>2022</v>
      </c>
    </row>
    <row r="202" spans="1:33" ht="84.9" customHeight="1" x14ac:dyDescent="0.45">
      <c r="A202" s="32">
        <v>439</v>
      </c>
      <c r="B202" s="35" t="s">
        <v>115</v>
      </c>
      <c r="C202" s="38" t="s">
        <v>349</v>
      </c>
      <c r="D202" s="35">
        <v>1970</v>
      </c>
      <c r="E202" s="35">
        <v>5</v>
      </c>
      <c r="F202" s="35">
        <v>9</v>
      </c>
      <c r="G202" s="49">
        <v>6455.9</v>
      </c>
      <c r="H202" s="49">
        <v>6419.9</v>
      </c>
      <c r="I202" s="49">
        <v>6419.9</v>
      </c>
      <c r="J202" s="35">
        <v>281</v>
      </c>
      <c r="K202" s="50" t="s">
        <v>118</v>
      </c>
      <c r="L202" s="35" t="s">
        <v>119</v>
      </c>
      <c r="M202" s="35"/>
      <c r="N202" s="51"/>
      <c r="O202" s="39">
        <v>2377151.2400000002</v>
      </c>
      <c r="P202" s="51"/>
      <c r="Q202" s="51"/>
      <c r="R202" s="51"/>
      <c r="S202" s="51"/>
      <c r="T202" s="51"/>
      <c r="U202" s="51"/>
      <c r="V202" s="51"/>
      <c r="W202" s="51"/>
      <c r="X202" s="51"/>
      <c r="Y202" s="51"/>
      <c r="Z202" s="39">
        <v>124000</v>
      </c>
      <c r="AA202" s="39">
        <f t="shared" si="23"/>
        <v>2501151.2400000002</v>
      </c>
      <c r="AB202" s="39">
        <v>2501151.2400000002</v>
      </c>
      <c r="AC202" s="31"/>
      <c r="AD202" s="31"/>
      <c r="AE202" s="41"/>
      <c r="AF202" s="43">
        <v>2022</v>
      </c>
      <c r="AG202" s="43">
        <v>2022</v>
      </c>
    </row>
    <row r="203" spans="1:33" ht="84.9" customHeight="1" x14ac:dyDescent="0.45">
      <c r="A203" s="32">
        <v>440</v>
      </c>
      <c r="B203" s="35" t="s">
        <v>115</v>
      </c>
      <c r="C203" s="38" t="s">
        <v>350</v>
      </c>
      <c r="D203" s="35">
        <v>1971</v>
      </c>
      <c r="E203" s="35">
        <v>5</v>
      </c>
      <c r="F203" s="35">
        <v>7</v>
      </c>
      <c r="G203" s="49">
        <v>5039.2</v>
      </c>
      <c r="H203" s="49">
        <v>5039</v>
      </c>
      <c r="I203" s="49">
        <v>4999.3999999999996</v>
      </c>
      <c r="J203" s="35">
        <v>225</v>
      </c>
      <c r="K203" s="50" t="s">
        <v>118</v>
      </c>
      <c r="L203" s="35" t="s">
        <v>119</v>
      </c>
      <c r="M203" s="35"/>
      <c r="N203" s="51"/>
      <c r="O203" s="39">
        <v>2377151.2400000002</v>
      </c>
      <c r="P203" s="51"/>
      <c r="Q203" s="51"/>
      <c r="R203" s="51"/>
      <c r="S203" s="51"/>
      <c r="T203" s="51"/>
      <c r="U203" s="51"/>
      <c r="V203" s="51"/>
      <c r="W203" s="51"/>
      <c r="X203" s="51"/>
      <c r="Y203" s="51"/>
      <c r="Z203" s="39">
        <v>124000</v>
      </c>
      <c r="AA203" s="39">
        <f t="shared" si="23"/>
        <v>2501151.2400000002</v>
      </c>
      <c r="AB203" s="39">
        <v>2501151.2400000002</v>
      </c>
      <c r="AC203" s="31"/>
      <c r="AD203" s="31"/>
      <c r="AE203" s="41"/>
      <c r="AF203" s="43">
        <v>2022</v>
      </c>
      <c r="AG203" s="43">
        <v>2022</v>
      </c>
    </row>
    <row r="204" spans="1:33" ht="84.9" customHeight="1" x14ac:dyDescent="0.45">
      <c r="A204" s="32">
        <v>441</v>
      </c>
      <c r="B204" s="35" t="s">
        <v>115</v>
      </c>
      <c r="C204" s="38" t="s">
        <v>351</v>
      </c>
      <c r="D204" s="35" t="s">
        <v>129</v>
      </c>
      <c r="E204" s="35">
        <v>5</v>
      </c>
      <c r="F204" s="35">
        <v>8</v>
      </c>
      <c r="G204" s="49">
        <v>3207.2</v>
      </c>
      <c r="H204" s="49">
        <v>3206.6</v>
      </c>
      <c r="I204" s="49">
        <v>3073.1</v>
      </c>
      <c r="J204" s="35" t="s">
        <v>352</v>
      </c>
      <c r="K204" s="50" t="s">
        <v>118</v>
      </c>
      <c r="L204" s="35" t="s">
        <v>119</v>
      </c>
      <c r="M204" s="35"/>
      <c r="N204" s="51"/>
      <c r="O204" s="39">
        <v>2377151.2400000002</v>
      </c>
      <c r="P204" s="51"/>
      <c r="Q204" s="51"/>
      <c r="R204" s="51"/>
      <c r="S204" s="51"/>
      <c r="T204" s="51"/>
      <c r="U204" s="51"/>
      <c r="V204" s="51"/>
      <c r="W204" s="51"/>
      <c r="X204" s="51"/>
      <c r="Y204" s="51"/>
      <c r="Z204" s="39">
        <v>124000</v>
      </c>
      <c r="AA204" s="39">
        <f t="shared" si="23"/>
        <v>2501151.2400000002</v>
      </c>
      <c r="AB204" s="39">
        <v>2501151.2400000002</v>
      </c>
      <c r="AC204" s="31"/>
      <c r="AD204" s="31"/>
      <c r="AE204" s="41"/>
      <c r="AF204" s="43">
        <v>2022</v>
      </c>
      <c r="AG204" s="43">
        <v>2022</v>
      </c>
    </row>
    <row r="205" spans="1:33" ht="84.9" customHeight="1" x14ac:dyDescent="0.45">
      <c r="A205" s="32">
        <v>442</v>
      </c>
      <c r="B205" s="35" t="s">
        <v>115</v>
      </c>
      <c r="C205" s="38" t="s">
        <v>353</v>
      </c>
      <c r="D205" s="35">
        <v>1971</v>
      </c>
      <c r="E205" s="35">
        <v>5</v>
      </c>
      <c r="F205" s="35">
        <v>4</v>
      </c>
      <c r="G205" s="49">
        <v>3039.1</v>
      </c>
      <c r="H205" s="49">
        <v>3043.4</v>
      </c>
      <c r="I205" s="49">
        <v>2796.5</v>
      </c>
      <c r="J205" s="35">
        <v>125</v>
      </c>
      <c r="K205" s="50" t="s">
        <v>118</v>
      </c>
      <c r="L205" s="35" t="s">
        <v>119</v>
      </c>
      <c r="M205" s="35"/>
      <c r="N205" s="51"/>
      <c r="O205" s="39">
        <v>2377151.2400000002</v>
      </c>
      <c r="P205" s="51"/>
      <c r="Q205" s="51"/>
      <c r="R205" s="51"/>
      <c r="S205" s="51"/>
      <c r="T205" s="51"/>
      <c r="U205" s="51"/>
      <c r="V205" s="51"/>
      <c r="W205" s="51"/>
      <c r="X205" s="51"/>
      <c r="Y205" s="51"/>
      <c r="Z205" s="39">
        <v>124000</v>
      </c>
      <c r="AA205" s="39">
        <f t="shared" si="23"/>
        <v>2501151.2400000002</v>
      </c>
      <c r="AB205" s="39">
        <v>2501151.2400000002</v>
      </c>
      <c r="AC205" s="31"/>
      <c r="AD205" s="31"/>
      <c r="AE205" s="41"/>
      <c r="AF205" s="43">
        <v>2022</v>
      </c>
      <c r="AG205" s="43">
        <v>2022</v>
      </c>
    </row>
    <row r="206" spans="1:33" ht="84.9" customHeight="1" x14ac:dyDescent="0.45">
      <c r="A206" s="32">
        <v>443</v>
      </c>
      <c r="B206" s="35" t="s">
        <v>115</v>
      </c>
      <c r="C206" s="38" t="s">
        <v>354</v>
      </c>
      <c r="D206" s="35">
        <v>1971</v>
      </c>
      <c r="E206" s="35">
        <v>5</v>
      </c>
      <c r="F206" s="35">
        <v>4</v>
      </c>
      <c r="G206" s="49">
        <v>3349.8</v>
      </c>
      <c r="H206" s="49">
        <v>3348.1000000000004</v>
      </c>
      <c r="I206" s="49">
        <v>2799.8</v>
      </c>
      <c r="J206" s="35">
        <v>129</v>
      </c>
      <c r="K206" s="50" t="s">
        <v>118</v>
      </c>
      <c r="L206" s="35" t="s">
        <v>119</v>
      </c>
      <c r="M206" s="35"/>
      <c r="N206" s="51"/>
      <c r="O206" s="39">
        <v>2377151.2400000002</v>
      </c>
      <c r="P206" s="51"/>
      <c r="Q206" s="51"/>
      <c r="R206" s="51"/>
      <c r="S206" s="51"/>
      <c r="T206" s="51"/>
      <c r="U206" s="51"/>
      <c r="V206" s="51"/>
      <c r="W206" s="51"/>
      <c r="X206" s="51"/>
      <c r="Y206" s="51"/>
      <c r="Z206" s="39">
        <v>124000</v>
      </c>
      <c r="AA206" s="39">
        <f t="shared" si="23"/>
        <v>2501151.2400000002</v>
      </c>
      <c r="AB206" s="39">
        <v>2501151.2400000002</v>
      </c>
      <c r="AC206" s="31"/>
      <c r="AD206" s="31"/>
      <c r="AE206" s="41"/>
      <c r="AF206" s="43">
        <v>2022</v>
      </c>
      <c r="AG206" s="43">
        <v>2022</v>
      </c>
    </row>
    <row r="207" spans="1:33" ht="84.9" customHeight="1" x14ac:dyDescent="0.45">
      <c r="A207" s="32">
        <v>444</v>
      </c>
      <c r="B207" s="35" t="s">
        <v>115</v>
      </c>
      <c r="C207" s="38" t="s">
        <v>355</v>
      </c>
      <c r="D207" s="35">
        <v>1971</v>
      </c>
      <c r="E207" s="35">
        <v>5</v>
      </c>
      <c r="F207" s="35">
        <v>7</v>
      </c>
      <c r="G207" s="49">
        <v>5400.7</v>
      </c>
      <c r="H207" s="49">
        <v>5399.4</v>
      </c>
      <c r="I207" s="49">
        <v>4940.5</v>
      </c>
      <c r="J207" s="35">
        <v>99</v>
      </c>
      <c r="K207" s="50" t="s">
        <v>118</v>
      </c>
      <c r="L207" s="35" t="s">
        <v>119</v>
      </c>
      <c r="M207" s="35"/>
      <c r="N207" s="51"/>
      <c r="O207" s="39">
        <v>4754302.4800000004</v>
      </c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9">
        <v>248000</v>
      </c>
      <c r="AA207" s="39">
        <f>SUM(O207+Z207)</f>
        <v>5002302.4800000004</v>
      </c>
      <c r="AB207" s="39">
        <f>AA207</f>
        <v>5002302.4800000004</v>
      </c>
      <c r="AC207" s="31"/>
      <c r="AD207" s="31"/>
      <c r="AE207" s="41"/>
      <c r="AF207" s="43">
        <v>2022</v>
      </c>
      <c r="AG207" s="43">
        <v>2022</v>
      </c>
    </row>
    <row r="208" spans="1:33" ht="84.9" customHeight="1" x14ac:dyDescent="0.45">
      <c r="A208" s="32">
        <v>445</v>
      </c>
      <c r="B208" s="35" t="s">
        <v>115</v>
      </c>
      <c r="C208" s="35" t="s">
        <v>356</v>
      </c>
      <c r="D208" s="35">
        <v>1971</v>
      </c>
      <c r="E208" s="35">
        <v>5</v>
      </c>
      <c r="F208" s="35">
        <v>4</v>
      </c>
      <c r="G208" s="49">
        <v>2745.7</v>
      </c>
      <c r="H208" s="49">
        <v>2728.5</v>
      </c>
      <c r="I208" s="49">
        <v>2716.1</v>
      </c>
      <c r="J208" s="35">
        <v>152</v>
      </c>
      <c r="K208" s="50" t="s">
        <v>118</v>
      </c>
      <c r="L208" s="35" t="s">
        <v>119</v>
      </c>
      <c r="M208" s="35"/>
      <c r="N208" s="51">
        <v>1706659.7</v>
      </c>
      <c r="O208" s="51">
        <v>9276640.5199999996</v>
      </c>
      <c r="P208" s="51">
        <v>1800681.76</v>
      </c>
      <c r="Q208" s="51">
        <f>ROUND(H208*643.1*1.015,2)</f>
        <v>1781018.83</v>
      </c>
      <c r="R208" s="51"/>
      <c r="S208" s="51">
        <v>1785034.5</v>
      </c>
      <c r="T208" s="51"/>
      <c r="U208" s="51"/>
      <c r="V208" s="51">
        <v>9740630.4000000004</v>
      </c>
      <c r="W208" s="51"/>
      <c r="X208" s="51"/>
      <c r="Y208" s="51"/>
      <c r="Z208" s="31">
        <v>1328755</v>
      </c>
      <c r="AA208" s="51">
        <f>SUM(N208+O208+P208+Q208+S208+V208+Z208)</f>
        <v>27419420.710000001</v>
      </c>
      <c r="AB208" s="31"/>
      <c r="AC208" s="31"/>
      <c r="AD208" s="31">
        <f>SUM(N208:Z208)</f>
        <v>27419420.710000001</v>
      </c>
      <c r="AE208" s="52"/>
      <c r="AF208" s="35" t="s">
        <v>305</v>
      </c>
      <c r="AG208" s="35" t="s">
        <v>276</v>
      </c>
    </row>
    <row r="209" spans="1:33" ht="84.9" customHeight="1" x14ac:dyDescent="0.45">
      <c r="A209" s="32">
        <v>446</v>
      </c>
      <c r="B209" s="32" t="s">
        <v>115</v>
      </c>
      <c r="C209" s="32" t="s">
        <v>357</v>
      </c>
      <c r="D209" s="32">
        <v>1966</v>
      </c>
      <c r="E209" s="32">
        <v>5</v>
      </c>
      <c r="F209" s="32">
        <v>2</v>
      </c>
      <c r="G209" s="44">
        <v>2155</v>
      </c>
      <c r="H209" s="44">
        <v>1976</v>
      </c>
      <c r="I209" s="44">
        <v>1643.3</v>
      </c>
      <c r="J209" s="32">
        <v>88</v>
      </c>
      <c r="K209" s="42" t="s">
        <v>118</v>
      </c>
      <c r="L209" s="32" t="s">
        <v>119</v>
      </c>
      <c r="M209" s="32"/>
      <c r="N209" s="31"/>
      <c r="O209" s="31"/>
      <c r="P209" s="31"/>
      <c r="Q209" s="31"/>
      <c r="R209" s="31"/>
      <c r="S209" s="31"/>
      <c r="T209" s="31"/>
      <c r="U209" s="31"/>
      <c r="V209" s="31">
        <v>8432162.1600000001</v>
      </c>
      <c r="W209" s="31"/>
      <c r="X209" s="31"/>
      <c r="Y209" s="31"/>
      <c r="Z209" s="31">
        <v>939358.67</v>
      </c>
      <c r="AA209" s="31">
        <f>SUM(V209+Z209)</f>
        <v>9371520.8300000001</v>
      </c>
      <c r="AB209" s="31"/>
      <c r="AC209" s="31"/>
      <c r="AD209" s="31">
        <f t="shared" si="22"/>
        <v>9371520.8300000001</v>
      </c>
      <c r="AE209" s="41"/>
      <c r="AF209" s="32">
        <v>2022</v>
      </c>
      <c r="AG209" s="32">
        <v>2023</v>
      </c>
    </row>
    <row r="210" spans="1:33" ht="84.9" customHeight="1" x14ac:dyDescent="0.45">
      <c r="A210" s="32">
        <v>447</v>
      </c>
      <c r="B210" s="35" t="s">
        <v>115</v>
      </c>
      <c r="C210" s="35" t="s">
        <v>358</v>
      </c>
      <c r="D210" s="35">
        <v>1950</v>
      </c>
      <c r="E210" s="35">
        <v>5</v>
      </c>
      <c r="F210" s="35">
        <v>4</v>
      </c>
      <c r="G210" s="49">
        <v>4034.6</v>
      </c>
      <c r="H210" s="49">
        <f>2715.8 +  991.6</f>
        <v>3707.4</v>
      </c>
      <c r="I210" s="49">
        <v>1736.2</v>
      </c>
      <c r="J210" s="35" t="s">
        <v>117</v>
      </c>
      <c r="K210" s="50" t="s">
        <v>118</v>
      </c>
      <c r="L210" s="35" t="s">
        <v>119</v>
      </c>
      <c r="M210" s="35"/>
      <c r="N210" s="51">
        <f>ROUND(H210*332.83*1.015,2)</f>
        <v>1252442.95</v>
      </c>
      <c r="O210" s="51">
        <f>ROUND(H210*2235.31*1.015,2)</f>
        <v>8411496.1199999992</v>
      </c>
      <c r="P210" s="51">
        <f>ROUND(H210*430.48*1.015,2)</f>
        <v>1619900.98</v>
      </c>
      <c r="Q210" s="51">
        <f>ROUND(H210*457.67*1.015,2)</f>
        <v>1722217.24</v>
      </c>
      <c r="R210" s="53">
        <f>ROUND(1197448.78*1.015,2)</f>
        <v>1215410.51</v>
      </c>
      <c r="S210" s="51">
        <f>ROUND(H210*467.73*1.015,2)</f>
        <v>1760073.14</v>
      </c>
      <c r="T210" s="51"/>
      <c r="U210" s="51"/>
      <c r="V210" s="51"/>
      <c r="W210" s="51"/>
      <c r="X210" s="51"/>
      <c r="Y210" s="51"/>
      <c r="Z210" s="51">
        <v>679427.78</v>
      </c>
      <c r="AA210" s="31">
        <f>SUM(N210+O210+P210+Q210+R210+S210+Z210)</f>
        <v>16660968.719999999</v>
      </c>
      <c r="AB210" s="31"/>
      <c r="AC210" s="31"/>
      <c r="AD210" s="31">
        <f>SUM(N210:Z210)</f>
        <v>16660968.719999999</v>
      </c>
      <c r="AE210" s="52"/>
      <c r="AF210" s="35">
        <v>2020</v>
      </c>
      <c r="AG210" s="35">
        <v>2022</v>
      </c>
    </row>
    <row r="211" spans="1:33" ht="84.9" customHeight="1" x14ac:dyDescent="0.45">
      <c r="A211" s="32">
        <v>448</v>
      </c>
      <c r="B211" s="35" t="s">
        <v>115</v>
      </c>
      <c r="C211" s="35" t="s">
        <v>359</v>
      </c>
      <c r="D211" s="32">
        <v>1962</v>
      </c>
      <c r="E211" s="32">
        <v>5</v>
      </c>
      <c r="F211" s="32">
        <v>3</v>
      </c>
      <c r="G211" s="44">
        <v>3099.1</v>
      </c>
      <c r="H211" s="44">
        <f>2523.4 + 338.1</f>
        <v>2861.5</v>
      </c>
      <c r="I211" s="44">
        <v>1777.3</v>
      </c>
      <c r="J211" s="32">
        <v>71</v>
      </c>
      <c r="K211" s="32" t="s">
        <v>118</v>
      </c>
      <c r="L211" s="35" t="s">
        <v>119</v>
      </c>
      <c r="M211" s="32"/>
      <c r="N211" s="51"/>
      <c r="O211" s="51"/>
      <c r="P211" s="51"/>
      <c r="Q211" s="51"/>
      <c r="R211" s="53"/>
      <c r="S211" s="51"/>
      <c r="T211" s="51"/>
      <c r="U211" s="51"/>
      <c r="V211" s="51">
        <v>6807443.0899999999</v>
      </c>
      <c r="W211" s="51"/>
      <c r="X211" s="51">
        <v>9207396.9000000004</v>
      </c>
      <c r="Y211" s="51"/>
      <c r="Z211" s="51">
        <v>1094734.04</v>
      </c>
      <c r="AA211" s="31">
        <f>SUM(V211+X211+Z211)</f>
        <v>17109574.030000001</v>
      </c>
      <c r="AB211" s="31"/>
      <c r="AC211" s="31"/>
      <c r="AD211" s="31">
        <f>SUM(V211:Z211)</f>
        <v>17109574.030000001</v>
      </c>
      <c r="AE211" s="52"/>
      <c r="AF211" s="35" t="s">
        <v>275</v>
      </c>
      <c r="AG211" s="35" t="s">
        <v>360</v>
      </c>
    </row>
    <row r="212" spans="1:33" ht="84.9" customHeight="1" x14ac:dyDescent="0.45">
      <c r="A212" s="32">
        <v>449</v>
      </c>
      <c r="B212" s="35" t="s">
        <v>115</v>
      </c>
      <c r="C212" s="54" t="s">
        <v>361</v>
      </c>
      <c r="D212" s="32">
        <v>1976</v>
      </c>
      <c r="E212" s="32">
        <v>9</v>
      </c>
      <c r="F212" s="32">
        <v>4</v>
      </c>
      <c r="G212" s="44">
        <v>8728.9</v>
      </c>
      <c r="H212" s="44">
        <v>8728.9</v>
      </c>
      <c r="I212" s="44">
        <v>8728.9</v>
      </c>
      <c r="J212" s="32">
        <v>301</v>
      </c>
      <c r="K212" s="32" t="s">
        <v>118</v>
      </c>
      <c r="L212" s="35" t="s">
        <v>119</v>
      </c>
      <c r="M212" s="55"/>
      <c r="N212" s="51"/>
      <c r="O212" s="51"/>
      <c r="P212" s="51"/>
      <c r="Q212" s="51"/>
      <c r="R212" s="53"/>
      <c r="S212" s="51"/>
      <c r="T212" s="51"/>
      <c r="U212" s="56">
        <v>7405663.1399999997</v>
      </c>
      <c r="V212" s="51"/>
      <c r="W212" s="51"/>
      <c r="X212" s="51"/>
      <c r="Y212" s="51"/>
      <c r="Z212" s="56">
        <v>303780.15999999997</v>
      </c>
      <c r="AA212" s="37">
        <f t="shared" ref="AA212:AA223" si="24">SUM(U212+Z212)</f>
        <v>7709443.2999999998</v>
      </c>
      <c r="AB212" s="31"/>
      <c r="AC212" s="31"/>
      <c r="AD212" s="37">
        <f t="shared" ref="AD212:AD223" si="25">AA212</f>
        <v>7709443.2999999998</v>
      </c>
      <c r="AE212" s="52"/>
      <c r="AF212" s="54">
        <v>2022</v>
      </c>
      <c r="AG212" s="54">
        <v>2022</v>
      </c>
    </row>
    <row r="213" spans="1:33" ht="84.9" customHeight="1" x14ac:dyDescent="0.45">
      <c r="A213" s="32">
        <v>450</v>
      </c>
      <c r="B213" s="35" t="s">
        <v>115</v>
      </c>
      <c r="C213" s="54" t="s">
        <v>362</v>
      </c>
      <c r="D213" s="32">
        <v>1975</v>
      </c>
      <c r="E213" s="32">
        <v>9</v>
      </c>
      <c r="F213" s="32">
        <v>2</v>
      </c>
      <c r="G213" s="44">
        <v>4531</v>
      </c>
      <c r="H213" s="44">
        <v>4531</v>
      </c>
      <c r="I213" s="44">
        <v>4531</v>
      </c>
      <c r="J213" s="32">
        <v>166</v>
      </c>
      <c r="K213" s="32" t="s">
        <v>118</v>
      </c>
      <c r="L213" s="35" t="s">
        <v>119</v>
      </c>
      <c r="M213" s="55"/>
      <c r="N213" s="51"/>
      <c r="O213" s="51"/>
      <c r="P213" s="51"/>
      <c r="Q213" s="51"/>
      <c r="R213" s="53"/>
      <c r="S213" s="51"/>
      <c r="T213" s="51"/>
      <c r="U213" s="56">
        <v>3702831.57</v>
      </c>
      <c r="V213" s="51"/>
      <c r="W213" s="51"/>
      <c r="X213" s="51"/>
      <c r="Y213" s="51"/>
      <c r="Z213" s="56">
        <v>151890.07999999999</v>
      </c>
      <c r="AA213" s="37">
        <f t="shared" si="24"/>
        <v>3854721.65</v>
      </c>
      <c r="AB213" s="31"/>
      <c r="AC213" s="31"/>
      <c r="AD213" s="37">
        <f t="shared" si="25"/>
        <v>3854721.65</v>
      </c>
      <c r="AE213" s="52"/>
      <c r="AF213" s="54">
        <v>2022</v>
      </c>
      <c r="AG213" s="54">
        <v>2022</v>
      </c>
    </row>
    <row r="214" spans="1:33" ht="84.9" customHeight="1" x14ac:dyDescent="0.45">
      <c r="A214" s="32">
        <v>451</v>
      </c>
      <c r="B214" s="35" t="s">
        <v>115</v>
      </c>
      <c r="C214" s="54" t="s">
        <v>363</v>
      </c>
      <c r="D214" s="32">
        <v>1977</v>
      </c>
      <c r="E214" s="32">
        <v>9</v>
      </c>
      <c r="F214" s="32">
        <v>1</v>
      </c>
      <c r="G214" s="44">
        <v>3551.7</v>
      </c>
      <c r="H214" s="44">
        <v>3551.7</v>
      </c>
      <c r="I214" s="44">
        <v>3551.7</v>
      </c>
      <c r="J214" s="32">
        <v>112</v>
      </c>
      <c r="K214" s="32" t="s">
        <v>118</v>
      </c>
      <c r="L214" s="35" t="s">
        <v>119</v>
      </c>
      <c r="M214" s="55"/>
      <c r="N214" s="51"/>
      <c r="O214" s="51"/>
      <c r="P214" s="51"/>
      <c r="Q214" s="51"/>
      <c r="R214" s="53"/>
      <c r="S214" s="51"/>
      <c r="T214" s="51"/>
      <c r="U214" s="56">
        <v>1851415.78</v>
      </c>
      <c r="V214" s="51"/>
      <c r="W214" s="51"/>
      <c r="X214" s="51"/>
      <c r="Y214" s="51"/>
      <c r="Z214" s="56">
        <v>75945.039999999994</v>
      </c>
      <c r="AA214" s="37">
        <f t="shared" si="24"/>
        <v>1927360.82</v>
      </c>
      <c r="AB214" s="31"/>
      <c r="AC214" s="31"/>
      <c r="AD214" s="37">
        <f t="shared" si="25"/>
        <v>1927360.82</v>
      </c>
      <c r="AE214" s="52"/>
      <c r="AF214" s="54">
        <v>2022</v>
      </c>
      <c r="AG214" s="54">
        <v>2022</v>
      </c>
    </row>
    <row r="215" spans="1:33" ht="84.9" customHeight="1" x14ac:dyDescent="0.45">
      <c r="A215" s="32">
        <v>452</v>
      </c>
      <c r="B215" s="35" t="s">
        <v>115</v>
      </c>
      <c r="C215" s="54" t="s">
        <v>364</v>
      </c>
      <c r="D215" s="32">
        <v>1976</v>
      </c>
      <c r="E215" s="32">
        <v>9</v>
      </c>
      <c r="F215" s="32">
        <v>6</v>
      </c>
      <c r="G215" s="44">
        <v>13115.9</v>
      </c>
      <c r="H215" s="44">
        <v>13115.9</v>
      </c>
      <c r="I215" s="44">
        <v>13115.9</v>
      </c>
      <c r="J215" s="32">
        <v>506</v>
      </c>
      <c r="K215" s="32" t="s">
        <v>118</v>
      </c>
      <c r="L215" s="35" t="s">
        <v>119</v>
      </c>
      <c r="M215" s="55"/>
      <c r="N215" s="51"/>
      <c r="O215" s="51"/>
      <c r="P215" s="51"/>
      <c r="Q215" s="51"/>
      <c r="R215" s="53"/>
      <c r="S215" s="51"/>
      <c r="T215" s="51"/>
      <c r="U215" s="56">
        <v>11108494.710000001</v>
      </c>
      <c r="V215" s="51"/>
      <c r="W215" s="51"/>
      <c r="X215" s="51"/>
      <c r="Y215" s="51"/>
      <c r="Z215" s="56">
        <v>455670.24</v>
      </c>
      <c r="AA215" s="37">
        <f t="shared" si="24"/>
        <v>11564164.950000001</v>
      </c>
      <c r="AB215" s="31"/>
      <c r="AC215" s="31"/>
      <c r="AD215" s="37">
        <f t="shared" si="25"/>
        <v>11564164.950000001</v>
      </c>
      <c r="AE215" s="52"/>
      <c r="AF215" s="54">
        <v>2022</v>
      </c>
      <c r="AG215" s="54">
        <v>2022</v>
      </c>
    </row>
    <row r="216" spans="1:33" ht="84.9" customHeight="1" x14ac:dyDescent="0.45">
      <c r="A216" s="32">
        <v>453</v>
      </c>
      <c r="B216" s="35" t="s">
        <v>115</v>
      </c>
      <c r="C216" s="38" t="s">
        <v>365</v>
      </c>
      <c r="D216" s="32">
        <v>1966</v>
      </c>
      <c r="E216" s="32">
        <v>5</v>
      </c>
      <c r="F216" s="32">
        <v>4</v>
      </c>
      <c r="G216" s="44">
        <v>3027.4</v>
      </c>
      <c r="H216" s="44">
        <v>2719.1</v>
      </c>
      <c r="I216" s="44">
        <v>2719.1</v>
      </c>
      <c r="J216" s="32">
        <v>137</v>
      </c>
      <c r="K216" s="32" t="s">
        <v>118</v>
      </c>
      <c r="L216" s="35" t="s">
        <v>119</v>
      </c>
      <c r="M216" s="55"/>
      <c r="N216" s="51"/>
      <c r="O216" s="39">
        <v>2377151.2400000002</v>
      </c>
      <c r="P216" s="51"/>
      <c r="Q216" s="51"/>
      <c r="R216" s="51"/>
      <c r="S216" s="51"/>
      <c r="T216" s="51"/>
      <c r="U216" s="51"/>
      <c r="V216" s="51"/>
      <c r="W216" s="51"/>
      <c r="X216" s="51"/>
      <c r="Y216" s="51"/>
      <c r="Z216" s="39">
        <v>124000</v>
      </c>
      <c r="AA216" s="39">
        <f t="shared" ref="AA216:AA218" si="26">SUM(O216+Z216)</f>
        <v>2501151.2400000002</v>
      </c>
      <c r="AB216" s="39">
        <v>2501151.2400000002</v>
      </c>
      <c r="AC216" s="31"/>
      <c r="AD216" s="31"/>
      <c r="AE216" s="41"/>
      <c r="AF216" s="43">
        <v>2022</v>
      </c>
      <c r="AG216" s="43">
        <v>2022</v>
      </c>
    </row>
    <row r="217" spans="1:33" ht="84.9" customHeight="1" x14ac:dyDescent="0.45">
      <c r="A217" s="32">
        <v>454</v>
      </c>
      <c r="B217" s="35" t="s">
        <v>115</v>
      </c>
      <c r="C217" s="38" t="s">
        <v>366</v>
      </c>
      <c r="D217" s="32">
        <v>1966</v>
      </c>
      <c r="E217" s="32">
        <v>5</v>
      </c>
      <c r="F217" s="32">
        <v>4</v>
      </c>
      <c r="G217" s="44">
        <v>2730.5</v>
      </c>
      <c r="H217" s="44">
        <v>2730.6</v>
      </c>
      <c r="I217" s="44">
        <v>2730.6</v>
      </c>
      <c r="J217" s="32">
        <v>126</v>
      </c>
      <c r="K217" s="32" t="s">
        <v>118</v>
      </c>
      <c r="L217" s="35" t="s">
        <v>119</v>
      </c>
      <c r="M217" s="55"/>
      <c r="N217" s="51"/>
      <c r="O217" s="39">
        <v>2377151.2400000002</v>
      </c>
      <c r="P217" s="51"/>
      <c r="Q217" s="51"/>
      <c r="R217" s="51"/>
      <c r="S217" s="51"/>
      <c r="T217" s="51"/>
      <c r="U217" s="51"/>
      <c r="V217" s="51"/>
      <c r="W217" s="51"/>
      <c r="X217" s="51"/>
      <c r="Y217" s="51"/>
      <c r="Z217" s="39">
        <v>124000</v>
      </c>
      <c r="AA217" s="39">
        <f t="shared" si="26"/>
        <v>2501151.2400000002</v>
      </c>
      <c r="AB217" s="39">
        <v>2501151.2400000002</v>
      </c>
      <c r="AC217" s="31"/>
      <c r="AD217" s="31"/>
      <c r="AE217" s="41"/>
      <c r="AF217" s="43">
        <v>2022</v>
      </c>
      <c r="AG217" s="43">
        <v>2022</v>
      </c>
    </row>
    <row r="218" spans="1:33" ht="84.9" customHeight="1" x14ac:dyDescent="0.45">
      <c r="A218" s="32">
        <v>455</v>
      </c>
      <c r="B218" s="35" t="s">
        <v>115</v>
      </c>
      <c r="C218" s="38" t="s">
        <v>367</v>
      </c>
      <c r="D218" s="32">
        <v>1966</v>
      </c>
      <c r="E218" s="32">
        <v>5</v>
      </c>
      <c r="F218" s="32">
        <v>4</v>
      </c>
      <c r="G218" s="44">
        <v>2719.5</v>
      </c>
      <c r="H218" s="44">
        <v>2719.3</v>
      </c>
      <c r="I218" s="44">
        <v>2719.3</v>
      </c>
      <c r="J218" s="32">
        <v>133</v>
      </c>
      <c r="K218" s="32" t="s">
        <v>118</v>
      </c>
      <c r="L218" s="35" t="s">
        <v>119</v>
      </c>
      <c r="M218" s="55"/>
      <c r="N218" s="51"/>
      <c r="O218" s="39">
        <v>2377151.2400000002</v>
      </c>
      <c r="P218" s="51"/>
      <c r="Q218" s="51"/>
      <c r="R218" s="51"/>
      <c r="S218" s="51"/>
      <c r="T218" s="51"/>
      <c r="U218" s="51"/>
      <c r="V218" s="51"/>
      <c r="W218" s="51"/>
      <c r="X218" s="51"/>
      <c r="Y218" s="51"/>
      <c r="Z218" s="39">
        <v>124000</v>
      </c>
      <c r="AA218" s="39">
        <f t="shared" si="26"/>
        <v>2501151.2400000002</v>
      </c>
      <c r="AB218" s="39">
        <v>2501151.2400000002</v>
      </c>
      <c r="AC218" s="31"/>
      <c r="AD218" s="31"/>
      <c r="AE218" s="41"/>
      <c r="AF218" s="43">
        <v>2022</v>
      </c>
      <c r="AG218" s="43">
        <v>2022</v>
      </c>
    </row>
    <row r="219" spans="1:33" ht="84.9" customHeight="1" x14ac:dyDescent="0.45">
      <c r="A219" s="32">
        <v>456</v>
      </c>
      <c r="B219" s="35" t="s">
        <v>115</v>
      </c>
      <c r="C219" s="54" t="s">
        <v>368</v>
      </c>
      <c r="D219" s="32">
        <v>1977</v>
      </c>
      <c r="E219" s="32">
        <v>9</v>
      </c>
      <c r="F219" s="32">
        <v>1</v>
      </c>
      <c r="G219" s="44">
        <v>2739.44</v>
      </c>
      <c r="H219" s="44">
        <v>2739.44</v>
      </c>
      <c r="I219" s="44">
        <v>2739.44</v>
      </c>
      <c r="J219" s="32">
        <v>105</v>
      </c>
      <c r="K219" s="32" t="s">
        <v>118</v>
      </c>
      <c r="L219" s="35" t="s">
        <v>119</v>
      </c>
      <c r="M219" s="55"/>
      <c r="N219" s="51"/>
      <c r="O219" s="51"/>
      <c r="P219" s="51"/>
      <c r="Q219" s="51"/>
      <c r="R219" s="53"/>
      <c r="S219" s="51"/>
      <c r="T219" s="51"/>
      <c r="U219" s="56">
        <v>1851415.78</v>
      </c>
      <c r="V219" s="51"/>
      <c r="W219" s="51"/>
      <c r="X219" s="51"/>
      <c r="Y219" s="51"/>
      <c r="Z219" s="56">
        <v>75945.039999999994</v>
      </c>
      <c r="AA219" s="37">
        <f t="shared" si="24"/>
        <v>1927360.82</v>
      </c>
      <c r="AB219" s="31"/>
      <c r="AC219" s="31"/>
      <c r="AD219" s="37">
        <f t="shared" si="25"/>
        <v>1927360.82</v>
      </c>
      <c r="AE219" s="52"/>
      <c r="AF219" s="54">
        <v>2022</v>
      </c>
      <c r="AG219" s="54">
        <v>2022</v>
      </c>
    </row>
    <row r="220" spans="1:33" ht="84.9" customHeight="1" x14ac:dyDescent="0.45">
      <c r="A220" s="32">
        <v>457</v>
      </c>
      <c r="B220" s="35" t="s">
        <v>115</v>
      </c>
      <c r="C220" s="54" t="s">
        <v>369</v>
      </c>
      <c r="D220" s="32">
        <v>1977</v>
      </c>
      <c r="E220" s="32">
        <v>9</v>
      </c>
      <c r="F220" s="32">
        <v>2</v>
      </c>
      <c r="G220" s="44">
        <v>4529.1000000000004</v>
      </c>
      <c r="H220" s="44">
        <v>4529.1000000000004</v>
      </c>
      <c r="I220" s="44">
        <v>4529.1000000000004</v>
      </c>
      <c r="J220" s="32">
        <v>166</v>
      </c>
      <c r="K220" s="32" t="s">
        <v>118</v>
      </c>
      <c r="L220" s="35" t="s">
        <v>119</v>
      </c>
      <c r="M220" s="55"/>
      <c r="N220" s="51"/>
      <c r="O220" s="51"/>
      <c r="P220" s="51"/>
      <c r="Q220" s="51"/>
      <c r="R220" s="53"/>
      <c r="S220" s="51"/>
      <c r="T220" s="51"/>
      <c r="U220" s="56">
        <v>3702831.57</v>
      </c>
      <c r="V220" s="51"/>
      <c r="W220" s="51"/>
      <c r="X220" s="51"/>
      <c r="Y220" s="51"/>
      <c r="Z220" s="56">
        <v>151890.07999999999</v>
      </c>
      <c r="AA220" s="37">
        <f t="shared" si="24"/>
        <v>3854721.65</v>
      </c>
      <c r="AB220" s="31"/>
      <c r="AC220" s="31"/>
      <c r="AD220" s="37">
        <f t="shared" si="25"/>
        <v>3854721.65</v>
      </c>
      <c r="AE220" s="52"/>
      <c r="AF220" s="54">
        <v>2022</v>
      </c>
      <c r="AG220" s="54">
        <v>2022</v>
      </c>
    </row>
    <row r="221" spans="1:33" ht="84.9" customHeight="1" x14ac:dyDescent="0.45">
      <c r="A221" s="32">
        <v>458</v>
      </c>
      <c r="B221" s="35" t="s">
        <v>115</v>
      </c>
      <c r="C221" s="54" t="s">
        <v>370</v>
      </c>
      <c r="D221" s="32">
        <v>1976</v>
      </c>
      <c r="E221" s="32">
        <v>9</v>
      </c>
      <c r="F221" s="32">
        <v>4</v>
      </c>
      <c r="G221" s="44">
        <v>8913</v>
      </c>
      <c r="H221" s="44">
        <v>8913</v>
      </c>
      <c r="I221" s="44">
        <v>8913</v>
      </c>
      <c r="J221" s="32">
        <v>331</v>
      </c>
      <c r="K221" s="32" t="s">
        <v>118</v>
      </c>
      <c r="L221" s="35" t="s">
        <v>119</v>
      </c>
      <c r="M221" s="55"/>
      <c r="N221" s="51"/>
      <c r="O221" s="51"/>
      <c r="P221" s="51"/>
      <c r="Q221" s="51"/>
      <c r="R221" s="53"/>
      <c r="S221" s="51"/>
      <c r="T221" s="51"/>
      <c r="U221" s="56">
        <v>7405663.1399999997</v>
      </c>
      <c r="V221" s="51"/>
      <c r="W221" s="51"/>
      <c r="X221" s="51"/>
      <c r="Y221" s="51"/>
      <c r="Z221" s="56">
        <v>303780.15999999997</v>
      </c>
      <c r="AA221" s="37">
        <f t="shared" si="24"/>
        <v>7709443.2999999998</v>
      </c>
      <c r="AB221" s="31"/>
      <c r="AC221" s="31"/>
      <c r="AD221" s="37">
        <f t="shared" si="25"/>
        <v>7709443.2999999998</v>
      </c>
      <c r="AE221" s="52"/>
      <c r="AF221" s="54">
        <v>2022</v>
      </c>
      <c r="AG221" s="54">
        <v>2022</v>
      </c>
    </row>
    <row r="222" spans="1:33" ht="84.9" customHeight="1" x14ac:dyDescent="0.45">
      <c r="A222" s="32">
        <v>459</v>
      </c>
      <c r="B222" s="35" t="s">
        <v>115</v>
      </c>
      <c r="C222" s="54" t="s">
        <v>371</v>
      </c>
      <c r="D222" s="32">
        <v>1976</v>
      </c>
      <c r="E222" s="32">
        <v>9</v>
      </c>
      <c r="F222" s="32">
        <v>6</v>
      </c>
      <c r="G222" s="44">
        <v>3099.1</v>
      </c>
      <c r="H222" s="44">
        <v>13691.3</v>
      </c>
      <c r="I222" s="44">
        <v>13691.3</v>
      </c>
      <c r="J222" s="32">
        <v>524</v>
      </c>
      <c r="K222" s="32" t="s">
        <v>118</v>
      </c>
      <c r="L222" s="35" t="s">
        <v>119</v>
      </c>
      <c r="M222" s="55"/>
      <c r="N222" s="51"/>
      <c r="O222" s="51"/>
      <c r="P222" s="51"/>
      <c r="Q222" s="51"/>
      <c r="R222" s="53"/>
      <c r="S222" s="51"/>
      <c r="T222" s="51"/>
      <c r="U222" s="56">
        <v>9257078.9199999999</v>
      </c>
      <c r="V222" s="51"/>
      <c r="W222" s="51"/>
      <c r="X222" s="51"/>
      <c r="Y222" s="51"/>
      <c r="Z222" s="56">
        <v>379725.2</v>
      </c>
      <c r="AA222" s="37">
        <f t="shared" si="24"/>
        <v>9636804.1199999992</v>
      </c>
      <c r="AB222" s="31"/>
      <c r="AC222" s="31"/>
      <c r="AD222" s="37">
        <f t="shared" si="25"/>
        <v>9636804.1199999992</v>
      </c>
      <c r="AE222" s="52"/>
      <c r="AF222" s="54">
        <v>2022</v>
      </c>
      <c r="AG222" s="54">
        <v>2022</v>
      </c>
    </row>
    <row r="223" spans="1:33" ht="84.9" customHeight="1" x14ac:dyDescent="0.45">
      <c r="A223" s="32">
        <v>460</v>
      </c>
      <c r="B223" s="35" t="s">
        <v>115</v>
      </c>
      <c r="C223" s="54" t="s">
        <v>372</v>
      </c>
      <c r="D223" s="32">
        <v>1977</v>
      </c>
      <c r="E223" s="32">
        <v>9</v>
      </c>
      <c r="F223" s="32">
        <v>1</v>
      </c>
      <c r="G223" s="44">
        <v>1855</v>
      </c>
      <c r="H223" s="44">
        <v>1855</v>
      </c>
      <c r="I223" s="44">
        <v>1855</v>
      </c>
      <c r="J223" s="32">
        <v>75</v>
      </c>
      <c r="K223" s="32" t="s">
        <v>118</v>
      </c>
      <c r="L223" s="35" t="s">
        <v>119</v>
      </c>
      <c r="M223" s="32"/>
      <c r="N223" s="31"/>
      <c r="O223" s="31"/>
      <c r="P223" s="31"/>
      <c r="Q223" s="31"/>
      <c r="R223" s="57"/>
      <c r="S223" s="31"/>
      <c r="T223" s="31"/>
      <c r="U223" s="37">
        <v>1851415.78</v>
      </c>
      <c r="V223" s="51"/>
      <c r="W223" s="51"/>
      <c r="X223" s="51"/>
      <c r="Y223" s="51"/>
      <c r="Z223" s="56">
        <v>75945.039999999994</v>
      </c>
      <c r="AA223" s="37">
        <f t="shared" si="24"/>
        <v>1927360.82</v>
      </c>
      <c r="AB223" s="31"/>
      <c r="AC223" s="31"/>
      <c r="AD223" s="37">
        <f t="shared" si="25"/>
        <v>1927360.82</v>
      </c>
      <c r="AE223" s="52"/>
      <c r="AF223" s="54">
        <v>2022</v>
      </c>
      <c r="AG223" s="54">
        <v>2022</v>
      </c>
    </row>
    <row r="224" spans="1:33" ht="84.9" customHeight="1" x14ac:dyDescent="0.45">
      <c r="A224" s="141" t="s">
        <v>373</v>
      </c>
      <c r="B224" s="142"/>
      <c r="C224" s="142"/>
      <c r="D224" s="142"/>
      <c r="E224" s="142"/>
      <c r="F224" s="142"/>
      <c r="G224" s="142"/>
      <c r="H224" s="142"/>
      <c r="I224" s="142"/>
      <c r="J224" s="142"/>
      <c r="K224" s="142"/>
      <c r="L224" s="142"/>
      <c r="M224" s="143"/>
      <c r="N224" s="31">
        <f t="shared" ref="N224:AB224" si="27">SUM(N17:N223)</f>
        <v>10735303.509999998</v>
      </c>
      <c r="O224" s="31">
        <f t="shared" si="27"/>
        <v>400959001.96000046</v>
      </c>
      <c r="P224" s="31">
        <f t="shared" si="27"/>
        <v>15207952.59</v>
      </c>
      <c r="Q224" s="31">
        <f t="shared" si="27"/>
        <v>15510208.1</v>
      </c>
      <c r="R224" s="31">
        <f t="shared" si="27"/>
        <v>3646231.5317000002</v>
      </c>
      <c r="S224" s="31">
        <f t="shared" si="27"/>
        <v>17358937.379999999</v>
      </c>
      <c r="T224" s="31">
        <f t="shared" si="27"/>
        <v>1787495.94</v>
      </c>
      <c r="U224" s="31">
        <f t="shared" si="27"/>
        <v>268455288.69999981</v>
      </c>
      <c r="V224" s="31">
        <f t="shared" si="27"/>
        <v>442919853.99999988</v>
      </c>
      <c r="W224" s="31">
        <f t="shared" si="27"/>
        <v>15386482.16433</v>
      </c>
      <c r="X224" s="31">
        <f t="shared" si="27"/>
        <v>92240899.62698999</v>
      </c>
      <c r="Y224" s="31">
        <f t="shared" si="27"/>
        <v>14186414.352429999</v>
      </c>
      <c r="Z224" s="31">
        <f t="shared" si="27"/>
        <v>60629422.829999968</v>
      </c>
      <c r="AA224" s="31">
        <f t="shared" si="27"/>
        <v>1359023492.6854508</v>
      </c>
      <c r="AB224" s="31">
        <f t="shared" si="27"/>
        <v>349008823.15000033</v>
      </c>
      <c r="AC224" s="31"/>
      <c r="AD224" s="31">
        <f t="shared" ref="AD224" si="28">SUM(AD17:AD223)</f>
        <v>1010014669.8354502</v>
      </c>
      <c r="AE224" s="31"/>
      <c r="AF224" s="58"/>
      <c r="AG224" s="58"/>
    </row>
    <row r="225" spans="1:34" ht="52.5" customHeight="1" x14ac:dyDescent="0.45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59"/>
      <c r="O225" s="59"/>
      <c r="P225" s="59"/>
      <c r="Q225" s="59"/>
      <c r="R225" s="59"/>
      <c r="S225" s="59"/>
      <c r="T225" s="59"/>
      <c r="U225" s="59"/>
      <c r="V225" s="59"/>
      <c r="W225" s="59"/>
      <c r="X225" s="59"/>
      <c r="Y225" s="59"/>
      <c r="Z225" s="59"/>
      <c r="AA225" s="59"/>
      <c r="AB225" s="59"/>
      <c r="AC225" s="59"/>
      <c r="AD225" s="59"/>
      <c r="AE225" s="59"/>
      <c r="AF225" s="60"/>
      <c r="AG225" s="60"/>
    </row>
    <row r="226" spans="1:34" s="66" customFormat="1" ht="60" customHeight="1" x14ac:dyDescent="1.35">
      <c r="A226" s="61" t="s">
        <v>374</v>
      </c>
      <c r="B226" s="61"/>
      <c r="C226" s="61"/>
      <c r="D226" s="62"/>
      <c r="E226" s="62"/>
      <c r="F226" s="62"/>
      <c r="G226" s="62"/>
      <c r="H226" s="62"/>
      <c r="I226" s="62"/>
      <c r="J226" s="62"/>
      <c r="K226" s="63"/>
      <c r="L226" s="62"/>
      <c r="M226" s="61"/>
      <c r="N226" s="64"/>
      <c r="O226" s="64"/>
      <c r="P226" s="64"/>
      <c r="Q226" s="64"/>
      <c r="R226" s="64"/>
      <c r="S226" s="64"/>
      <c r="T226" s="64"/>
      <c r="U226" s="65"/>
      <c r="V226" s="64"/>
      <c r="W226" s="64"/>
      <c r="X226" s="64"/>
      <c r="Y226" s="64"/>
      <c r="Z226" s="64"/>
      <c r="AA226" s="64"/>
      <c r="AB226" s="64"/>
      <c r="AC226" s="64"/>
      <c r="AD226" s="64"/>
      <c r="AE226" s="61"/>
      <c r="AF226" s="61"/>
      <c r="AG226" s="61"/>
    </row>
    <row r="227" spans="1:34" s="66" customFormat="1" ht="60" customHeight="1" x14ac:dyDescent="1.35">
      <c r="A227" s="67" t="s">
        <v>375</v>
      </c>
      <c r="B227" s="67"/>
      <c r="C227" s="67"/>
      <c r="D227" s="62"/>
      <c r="E227" s="62"/>
      <c r="F227" s="62"/>
      <c r="G227" s="62"/>
      <c r="H227" s="62"/>
      <c r="I227" s="62"/>
      <c r="J227" s="68"/>
      <c r="K227" s="69"/>
      <c r="L227" s="68"/>
      <c r="N227" s="70"/>
      <c r="O227" s="70"/>
      <c r="P227" s="70"/>
      <c r="Q227" s="70"/>
      <c r="R227" s="70"/>
      <c r="S227" s="70"/>
      <c r="T227" s="70"/>
      <c r="U227" s="71"/>
      <c r="V227" s="70"/>
      <c r="W227" s="70"/>
      <c r="X227" s="70"/>
      <c r="Y227" s="70"/>
      <c r="Z227" s="64"/>
      <c r="AA227" s="64"/>
      <c r="AB227" s="64"/>
      <c r="AC227" s="64"/>
      <c r="AD227" s="64"/>
      <c r="AE227" s="61"/>
      <c r="AF227" s="61"/>
      <c r="AG227" s="61"/>
    </row>
    <row r="228" spans="1:34" s="66" customFormat="1" ht="60" customHeight="1" x14ac:dyDescent="1.35">
      <c r="A228" s="61" t="s">
        <v>376</v>
      </c>
      <c r="B228" s="61"/>
      <c r="C228" s="61"/>
      <c r="D228" s="62"/>
      <c r="E228" s="62"/>
      <c r="F228" s="62"/>
      <c r="G228" s="62"/>
      <c r="H228" s="62"/>
      <c r="I228" s="62"/>
      <c r="J228" s="62"/>
      <c r="K228" s="62"/>
      <c r="L228" s="62"/>
      <c r="M228" s="61"/>
      <c r="N228" s="64"/>
      <c r="O228" s="64"/>
      <c r="P228" s="64"/>
      <c r="Q228" s="64"/>
      <c r="R228" s="64"/>
      <c r="S228" s="70"/>
      <c r="T228" s="70"/>
      <c r="U228" s="71"/>
      <c r="V228" s="70"/>
      <c r="W228" s="70"/>
      <c r="X228" s="70"/>
      <c r="Y228" s="70"/>
      <c r="Z228" s="64"/>
      <c r="AA228" s="64"/>
      <c r="AB228" s="64"/>
      <c r="AC228" s="64"/>
      <c r="AD228" s="64"/>
      <c r="AE228" s="61"/>
      <c r="AF228" s="61"/>
      <c r="AG228" s="61"/>
    </row>
    <row r="229" spans="1:34" s="66" customFormat="1" ht="60" customHeight="1" x14ac:dyDescent="1.35">
      <c r="A229" s="61" t="s">
        <v>377</v>
      </c>
      <c r="B229" s="61"/>
      <c r="C229" s="61"/>
      <c r="D229" s="62"/>
      <c r="E229" s="62"/>
      <c r="F229" s="62"/>
      <c r="G229" s="62"/>
      <c r="H229" s="62"/>
      <c r="I229" s="62"/>
      <c r="J229" s="62"/>
      <c r="K229" s="62"/>
      <c r="L229" s="62"/>
      <c r="M229" s="61"/>
      <c r="N229" s="64"/>
      <c r="O229" s="64"/>
      <c r="P229" s="64"/>
      <c r="Q229" s="64"/>
      <c r="R229" s="64"/>
      <c r="S229" s="70"/>
      <c r="T229" s="70"/>
      <c r="U229" s="71"/>
      <c r="V229" s="70"/>
      <c r="W229" s="70"/>
      <c r="X229" s="70"/>
      <c r="Y229" s="70"/>
      <c r="Z229" s="64"/>
      <c r="AA229" s="64"/>
      <c r="AB229" s="64"/>
      <c r="AC229" s="64"/>
      <c r="AD229" s="64"/>
      <c r="AE229" s="61"/>
      <c r="AF229" s="61"/>
      <c r="AG229" s="61"/>
    </row>
    <row r="230" spans="1:34" s="66" customFormat="1" ht="60" customHeight="1" x14ac:dyDescent="1.35">
      <c r="A230" s="67" t="s">
        <v>378</v>
      </c>
      <c r="B230" s="67"/>
      <c r="C230" s="67"/>
      <c r="D230" s="62"/>
      <c r="E230" s="62"/>
      <c r="F230" s="62"/>
      <c r="G230" s="62"/>
      <c r="H230" s="62"/>
      <c r="I230" s="62"/>
      <c r="J230" s="68"/>
      <c r="K230" s="69"/>
      <c r="L230" s="68"/>
      <c r="N230" s="70"/>
      <c r="O230" s="70"/>
      <c r="P230" s="70"/>
      <c r="Q230" s="70"/>
      <c r="R230" s="70"/>
      <c r="S230" s="70"/>
      <c r="T230" s="70"/>
      <c r="U230" s="71"/>
      <c r="V230" s="70"/>
      <c r="W230" s="70"/>
      <c r="X230" s="70"/>
      <c r="Y230" s="70"/>
      <c r="Z230" s="64"/>
      <c r="AA230" s="64"/>
      <c r="AB230" s="64"/>
      <c r="AC230" s="64"/>
      <c r="AD230" s="64"/>
      <c r="AE230" s="61"/>
      <c r="AF230" s="61"/>
      <c r="AG230" s="61"/>
    </row>
    <row r="231" spans="1:34" s="66" customFormat="1" ht="60" customHeight="1" x14ac:dyDescent="1.35">
      <c r="A231" s="61" t="s">
        <v>379</v>
      </c>
      <c r="B231" s="61"/>
      <c r="C231" s="61"/>
      <c r="D231" s="62"/>
      <c r="E231" s="62"/>
      <c r="F231" s="62"/>
      <c r="G231" s="62"/>
      <c r="H231" s="62"/>
      <c r="I231" s="62"/>
      <c r="J231" s="68"/>
      <c r="K231" s="69"/>
      <c r="L231" s="68"/>
      <c r="M231" s="72"/>
      <c r="N231" s="73"/>
      <c r="O231" s="73"/>
      <c r="P231" s="73"/>
      <c r="Q231" s="73"/>
      <c r="R231" s="73"/>
      <c r="S231" s="73"/>
      <c r="T231" s="73"/>
      <c r="U231" s="71"/>
      <c r="V231" s="70"/>
      <c r="W231" s="70"/>
      <c r="X231" s="70"/>
      <c r="Y231" s="70"/>
      <c r="Z231" s="74"/>
      <c r="AA231" s="74"/>
      <c r="AB231" s="74"/>
      <c r="AC231" s="74"/>
      <c r="AD231" s="74"/>
      <c r="AE231" s="67"/>
      <c r="AF231" s="67"/>
      <c r="AG231" s="67"/>
    </row>
    <row r="232" spans="1:34" s="66" customFormat="1" ht="60" customHeight="1" x14ac:dyDescent="1.35">
      <c r="A232" s="67" t="s">
        <v>380</v>
      </c>
      <c r="B232" s="67"/>
      <c r="C232" s="67"/>
      <c r="D232" s="62"/>
      <c r="E232" s="62"/>
      <c r="F232" s="62"/>
      <c r="G232" s="62"/>
      <c r="H232" s="62"/>
      <c r="I232" s="62"/>
      <c r="J232" s="62"/>
      <c r="K232" s="69"/>
      <c r="L232" s="68"/>
      <c r="N232" s="70"/>
      <c r="O232" s="70"/>
      <c r="P232" s="70"/>
      <c r="Q232" s="70"/>
      <c r="R232" s="70"/>
      <c r="S232" s="70"/>
      <c r="T232" s="70"/>
      <c r="U232" s="71"/>
      <c r="V232" s="70"/>
      <c r="W232" s="70"/>
      <c r="X232" s="70"/>
      <c r="Y232" s="70"/>
      <c r="Z232" s="74"/>
      <c r="AA232" s="74"/>
      <c r="AB232" s="74"/>
      <c r="AC232" s="74"/>
      <c r="AD232" s="74"/>
      <c r="AE232" s="67"/>
      <c r="AF232" s="67"/>
      <c r="AG232" s="67"/>
    </row>
    <row r="233" spans="1:34" s="66" customFormat="1" ht="60" customHeight="1" x14ac:dyDescent="1.35">
      <c r="A233" s="61" t="s">
        <v>381</v>
      </c>
      <c r="B233" s="61"/>
      <c r="C233" s="61"/>
      <c r="D233" s="62"/>
      <c r="E233" s="62"/>
      <c r="F233" s="62"/>
      <c r="G233" s="62"/>
      <c r="H233" s="62"/>
      <c r="I233" s="62"/>
      <c r="J233" s="68"/>
      <c r="K233" s="69"/>
      <c r="L233" s="68"/>
      <c r="M233" s="72"/>
      <c r="N233" s="73"/>
      <c r="O233" s="73"/>
      <c r="P233" s="73"/>
      <c r="Q233" s="73"/>
      <c r="R233" s="73"/>
      <c r="S233" s="73"/>
      <c r="T233" s="73"/>
      <c r="U233" s="71"/>
      <c r="V233" s="70"/>
      <c r="W233" s="70"/>
      <c r="X233" s="70"/>
      <c r="Y233" s="70"/>
      <c r="Z233" s="74"/>
      <c r="AA233" s="74"/>
      <c r="AB233" s="74"/>
      <c r="AC233" s="74"/>
      <c r="AD233" s="74"/>
      <c r="AE233" s="67"/>
      <c r="AF233" s="67"/>
      <c r="AG233" s="67"/>
    </row>
    <row r="234" spans="1:34" s="66" customFormat="1" ht="60" customHeight="1" x14ac:dyDescent="1.35">
      <c r="A234" s="61" t="s">
        <v>382</v>
      </c>
      <c r="B234" s="61"/>
      <c r="C234" s="61"/>
      <c r="D234" s="62"/>
      <c r="E234" s="62"/>
      <c r="F234" s="62"/>
      <c r="G234" s="62"/>
      <c r="H234" s="62"/>
      <c r="I234" s="62"/>
      <c r="J234" s="68"/>
      <c r="K234" s="69"/>
      <c r="L234" s="68"/>
      <c r="M234" s="72"/>
      <c r="N234" s="73"/>
      <c r="O234" s="73"/>
      <c r="P234" s="73"/>
      <c r="Q234" s="73"/>
      <c r="R234" s="73"/>
      <c r="S234" s="73"/>
      <c r="T234" s="73"/>
      <c r="U234" s="71"/>
      <c r="V234" s="70"/>
      <c r="W234" s="70"/>
      <c r="X234" s="70"/>
      <c r="Y234" s="70"/>
      <c r="Z234" s="74"/>
      <c r="AA234" s="74"/>
      <c r="AB234" s="74"/>
      <c r="AC234" s="74"/>
      <c r="AD234" s="74"/>
      <c r="AE234" s="67"/>
      <c r="AF234" s="67"/>
      <c r="AG234" s="67"/>
    </row>
    <row r="235" spans="1:34" s="67" customFormat="1" ht="60" customHeight="1" x14ac:dyDescent="1.25">
      <c r="A235" s="67" t="s">
        <v>383</v>
      </c>
      <c r="D235" s="62"/>
      <c r="E235" s="62"/>
      <c r="F235" s="62"/>
      <c r="G235" s="62"/>
      <c r="H235" s="62"/>
      <c r="I235" s="62"/>
      <c r="J235" s="62"/>
      <c r="K235" s="62"/>
      <c r="L235" s="62"/>
    </row>
    <row r="236" spans="1:34" s="66" customFormat="1" ht="60" customHeight="1" x14ac:dyDescent="1.35">
      <c r="A236" s="61" t="s">
        <v>384</v>
      </c>
      <c r="B236" s="61"/>
      <c r="C236" s="61"/>
      <c r="D236" s="62"/>
      <c r="E236" s="62"/>
      <c r="F236" s="62"/>
      <c r="G236" s="62"/>
      <c r="H236" s="62"/>
      <c r="I236" s="62"/>
      <c r="J236" s="62"/>
      <c r="K236" s="62"/>
      <c r="L236" s="62"/>
      <c r="M236" s="61"/>
      <c r="N236" s="61"/>
      <c r="O236" s="61"/>
      <c r="P236" s="61"/>
      <c r="Q236" s="61"/>
      <c r="R236" s="61"/>
      <c r="S236" s="61"/>
      <c r="T236" s="61"/>
      <c r="U236" s="61"/>
      <c r="V236" s="61"/>
      <c r="W236" s="61"/>
      <c r="X236" s="61"/>
      <c r="Y236" s="61"/>
      <c r="Z236" s="61"/>
      <c r="AA236" s="61"/>
      <c r="AB236" s="61"/>
      <c r="AC236" s="61"/>
      <c r="AD236" s="61"/>
      <c r="AE236" s="61"/>
      <c r="AF236" s="61"/>
      <c r="AG236" s="61"/>
      <c r="AH236" s="61"/>
    </row>
    <row r="237" spans="1:34" s="66" customFormat="1" ht="60" customHeight="1" x14ac:dyDescent="1.35">
      <c r="A237" s="61" t="s">
        <v>385</v>
      </c>
      <c r="B237" s="61"/>
      <c r="C237" s="61"/>
      <c r="D237" s="62"/>
      <c r="E237" s="62"/>
      <c r="F237" s="62"/>
      <c r="G237" s="62"/>
      <c r="H237" s="62"/>
      <c r="I237" s="62"/>
      <c r="J237" s="68"/>
      <c r="K237" s="69"/>
      <c r="L237" s="68"/>
      <c r="M237" s="72"/>
      <c r="N237" s="73"/>
      <c r="O237" s="73"/>
      <c r="P237" s="73"/>
      <c r="Q237" s="73"/>
      <c r="R237" s="73"/>
      <c r="S237" s="73"/>
      <c r="T237" s="73"/>
      <c r="U237" s="71"/>
      <c r="V237" s="70"/>
      <c r="W237" s="70"/>
      <c r="X237" s="70"/>
      <c r="Y237" s="70"/>
      <c r="Z237" s="74"/>
      <c r="AA237" s="74"/>
      <c r="AB237" s="74"/>
      <c r="AC237" s="74"/>
      <c r="AD237" s="74"/>
      <c r="AE237" s="67"/>
      <c r="AF237" s="67"/>
      <c r="AG237" s="67"/>
    </row>
    <row r="238" spans="1:34" s="66" customFormat="1" ht="60" customHeight="1" x14ac:dyDescent="1.35">
      <c r="A238" s="61" t="s">
        <v>386</v>
      </c>
      <c r="B238" s="61"/>
      <c r="C238" s="61"/>
      <c r="D238" s="62"/>
      <c r="E238" s="62"/>
      <c r="F238" s="62"/>
      <c r="G238" s="62"/>
      <c r="H238" s="62"/>
      <c r="I238" s="62"/>
      <c r="J238" s="62"/>
      <c r="K238" s="62"/>
      <c r="L238" s="62"/>
      <c r="M238" s="61"/>
      <c r="N238" s="61"/>
      <c r="O238" s="61"/>
      <c r="P238" s="74"/>
      <c r="Q238" s="74"/>
      <c r="R238" s="74"/>
      <c r="S238" s="74"/>
      <c r="T238" s="74"/>
      <c r="U238" s="65"/>
      <c r="V238" s="74"/>
      <c r="W238" s="74"/>
      <c r="X238" s="74"/>
      <c r="Y238" s="74"/>
      <c r="Z238" s="74"/>
      <c r="AA238" s="74"/>
      <c r="AB238" s="74"/>
      <c r="AC238" s="74"/>
      <c r="AD238" s="74"/>
      <c r="AE238" s="67"/>
      <c r="AF238" s="67"/>
      <c r="AG238" s="67"/>
    </row>
    <row r="239" spans="1:34" s="66" customFormat="1" ht="60" customHeight="1" x14ac:dyDescent="1.35">
      <c r="A239" s="140" t="s">
        <v>387</v>
      </c>
      <c r="B239" s="140"/>
      <c r="C239" s="140"/>
      <c r="D239" s="140"/>
      <c r="E239" s="140"/>
      <c r="F239" s="140"/>
      <c r="G239" s="140"/>
      <c r="H239" s="140"/>
      <c r="I239" s="140"/>
      <c r="J239" s="140"/>
      <c r="K239" s="140"/>
      <c r="L239" s="140"/>
      <c r="M239" s="140"/>
      <c r="N239" s="140"/>
      <c r="O239" s="140"/>
      <c r="P239" s="140"/>
      <c r="Q239" s="140"/>
      <c r="R239" s="140"/>
      <c r="S239" s="140"/>
      <c r="T239" s="140"/>
      <c r="U239" s="140"/>
      <c r="V239" s="140"/>
      <c r="W239" s="140"/>
      <c r="X239" s="140"/>
      <c r="Y239" s="140"/>
      <c r="Z239" s="140"/>
      <c r="AA239" s="140"/>
      <c r="AB239" s="140"/>
      <c r="AC239" s="140"/>
      <c r="AD239" s="140"/>
      <c r="AE239" s="140"/>
      <c r="AF239" s="140"/>
      <c r="AG239" s="140"/>
      <c r="AH239" s="140"/>
    </row>
    <row r="240" spans="1:34" s="66" customFormat="1" ht="60" customHeight="1" x14ac:dyDescent="1.35">
      <c r="A240" s="140" t="s">
        <v>388</v>
      </c>
      <c r="B240" s="140"/>
      <c r="C240" s="140"/>
      <c r="D240" s="140"/>
      <c r="E240" s="140"/>
      <c r="F240" s="140"/>
      <c r="G240" s="140"/>
      <c r="H240" s="140"/>
      <c r="I240" s="140"/>
      <c r="J240" s="140"/>
      <c r="K240" s="140"/>
      <c r="L240" s="140"/>
      <c r="M240" s="140"/>
      <c r="N240" s="140"/>
      <c r="O240" s="140"/>
      <c r="P240" s="140"/>
      <c r="Q240" s="140"/>
      <c r="R240" s="140"/>
      <c r="S240" s="140"/>
      <c r="T240" s="140"/>
      <c r="U240" s="140"/>
      <c r="V240" s="140"/>
      <c r="W240" s="140"/>
      <c r="X240" s="140"/>
      <c r="Y240" s="140"/>
      <c r="Z240" s="140"/>
      <c r="AA240" s="140"/>
      <c r="AB240" s="140"/>
      <c r="AC240" s="140"/>
      <c r="AD240" s="140"/>
      <c r="AE240" s="140"/>
      <c r="AF240" s="140"/>
      <c r="AG240" s="140"/>
      <c r="AH240" s="140"/>
    </row>
    <row r="241" spans="1:36" s="66" customFormat="1" ht="60" customHeight="1" x14ac:dyDescent="1.35">
      <c r="A241" s="61" t="s">
        <v>389</v>
      </c>
      <c r="B241" s="61"/>
      <c r="C241" s="61"/>
      <c r="D241" s="62"/>
      <c r="E241" s="62"/>
      <c r="F241" s="62"/>
      <c r="G241" s="62"/>
      <c r="H241" s="62"/>
      <c r="I241" s="62"/>
      <c r="J241" s="62"/>
      <c r="K241" s="62"/>
      <c r="L241" s="62"/>
      <c r="M241" s="61"/>
      <c r="N241" s="61"/>
      <c r="O241" s="61"/>
      <c r="P241" s="61"/>
      <c r="Q241" s="61"/>
      <c r="R241" s="61"/>
      <c r="S241" s="61"/>
      <c r="T241" s="61"/>
      <c r="U241" s="61"/>
      <c r="V241" s="61"/>
      <c r="W241" s="61"/>
      <c r="X241" s="61"/>
      <c r="Y241" s="61"/>
      <c r="Z241" s="61"/>
      <c r="AA241" s="61"/>
      <c r="AB241" s="61"/>
      <c r="AC241" s="61"/>
      <c r="AD241" s="61"/>
      <c r="AE241" s="61"/>
      <c r="AF241" s="61"/>
      <c r="AG241" s="61"/>
      <c r="AH241" s="61"/>
      <c r="AI241" s="61"/>
      <c r="AJ241" s="61"/>
    </row>
    <row r="242" spans="1:36" s="66" customFormat="1" ht="60" customHeight="1" x14ac:dyDescent="1.35">
      <c r="A242" s="61" t="s">
        <v>390</v>
      </c>
      <c r="B242" s="61"/>
      <c r="C242" s="61"/>
      <c r="D242" s="62"/>
      <c r="E242" s="62"/>
      <c r="F242" s="62"/>
      <c r="G242" s="62"/>
      <c r="H242" s="62"/>
      <c r="I242" s="62"/>
      <c r="J242" s="62"/>
      <c r="K242" s="62"/>
      <c r="L242" s="62"/>
      <c r="M242" s="61"/>
      <c r="N242" s="61"/>
      <c r="O242" s="61"/>
      <c r="P242" s="74"/>
      <c r="Q242" s="74"/>
      <c r="R242" s="74"/>
      <c r="S242" s="74"/>
      <c r="T242" s="74"/>
      <c r="U242" s="65"/>
      <c r="V242" s="74"/>
      <c r="W242" s="74"/>
      <c r="X242" s="74"/>
      <c r="Y242" s="74"/>
      <c r="Z242" s="74"/>
      <c r="AA242" s="74"/>
      <c r="AB242" s="74"/>
      <c r="AC242" s="74"/>
      <c r="AD242" s="74"/>
      <c r="AE242" s="67"/>
      <c r="AF242" s="67"/>
      <c r="AG242" s="67"/>
      <c r="AI242" s="61"/>
      <c r="AJ242" s="61"/>
    </row>
    <row r="243" spans="1:36" s="66" customFormat="1" ht="60" customHeight="1" x14ac:dyDescent="1.35">
      <c r="A243" s="140" t="s">
        <v>391</v>
      </c>
      <c r="B243" s="140"/>
      <c r="C243" s="140"/>
      <c r="D243" s="140"/>
      <c r="E243" s="140"/>
      <c r="F243" s="140"/>
      <c r="G243" s="140"/>
      <c r="H243" s="140"/>
      <c r="I243" s="140"/>
      <c r="J243" s="140"/>
      <c r="K243" s="140"/>
      <c r="L243" s="140"/>
      <c r="M243" s="140"/>
      <c r="N243" s="140"/>
      <c r="O243" s="140"/>
      <c r="P243" s="140"/>
      <c r="Q243" s="140"/>
      <c r="R243" s="140"/>
      <c r="S243" s="140"/>
      <c r="T243" s="140"/>
      <c r="U243" s="140"/>
      <c r="V243" s="140"/>
      <c r="W243" s="140"/>
      <c r="X243" s="140"/>
      <c r="Y243" s="140"/>
      <c r="Z243" s="140"/>
      <c r="AA243" s="140"/>
      <c r="AB243" s="140"/>
      <c r="AC243" s="140"/>
      <c r="AD243" s="140"/>
      <c r="AE243" s="140"/>
      <c r="AF243" s="140"/>
      <c r="AG243" s="140"/>
      <c r="AH243" s="140"/>
      <c r="AI243" s="140"/>
      <c r="AJ243" s="140"/>
    </row>
    <row r="244" spans="1:36" s="66" customFormat="1" ht="60" customHeight="1" x14ac:dyDescent="1.35">
      <c r="A244" s="140" t="s">
        <v>392</v>
      </c>
      <c r="B244" s="140"/>
      <c r="C244" s="140"/>
      <c r="D244" s="140"/>
      <c r="E244" s="140"/>
      <c r="F244" s="140"/>
      <c r="G244" s="140"/>
      <c r="H244" s="140"/>
      <c r="I244" s="140"/>
      <c r="J244" s="140"/>
      <c r="K244" s="140"/>
      <c r="L244" s="140"/>
      <c r="M244" s="140"/>
      <c r="N244" s="140"/>
      <c r="O244" s="140"/>
      <c r="P244" s="140"/>
      <c r="Q244" s="140"/>
      <c r="R244" s="140"/>
      <c r="S244" s="140"/>
      <c r="T244" s="140"/>
      <c r="U244" s="140"/>
      <c r="V244" s="140"/>
      <c r="W244" s="140"/>
      <c r="X244" s="140"/>
      <c r="Y244" s="140"/>
      <c r="Z244" s="140"/>
      <c r="AA244" s="140"/>
      <c r="AB244" s="140"/>
      <c r="AC244" s="140"/>
      <c r="AD244" s="140"/>
      <c r="AE244" s="140"/>
      <c r="AF244" s="140"/>
      <c r="AG244" s="140"/>
      <c r="AH244" s="140"/>
      <c r="AI244" s="75"/>
      <c r="AJ244" s="75"/>
    </row>
    <row r="245" spans="1:36" s="66" customFormat="1" ht="56.85" customHeight="1" x14ac:dyDescent="1.35">
      <c r="A245" s="76"/>
      <c r="B245" s="61"/>
      <c r="C245" s="61"/>
      <c r="D245" s="62"/>
      <c r="E245" s="62"/>
      <c r="F245" s="68"/>
      <c r="G245" s="68"/>
      <c r="H245" s="68"/>
      <c r="I245" s="68"/>
      <c r="J245" s="68"/>
      <c r="K245" s="69"/>
      <c r="L245" s="68"/>
      <c r="N245" s="70"/>
      <c r="O245" s="70"/>
      <c r="P245" s="70"/>
      <c r="Q245" s="70"/>
      <c r="R245" s="70"/>
      <c r="S245" s="70"/>
      <c r="T245" s="70"/>
      <c r="U245" s="71"/>
      <c r="V245" s="70"/>
      <c r="W245" s="70"/>
      <c r="X245" s="70"/>
      <c r="Y245" s="70"/>
      <c r="Z245" s="70"/>
      <c r="AA245" s="70"/>
      <c r="AB245" s="70"/>
      <c r="AC245" s="70"/>
      <c r="AD245" s="70"/>
    </row>
    <row r="246" spans="1:36" s="66" customFormat="1" ht="56.85" customHeight="1" x14ac:dyDescent="1.35">
      <c r="A246" s="12"/>
      <c r="D246" s="68"/>
      <c r="E246" s="68"/>
      <c r="F246" s="68"/>
      <c r="G246" s="68"/>
      <c r="H246" s="68"/>
      <c r="I246" s="68"/>
      <c r="J246" s="68"/>
      <c r="K246" s="69"/>
      <c r="L246" s="68"/>
      <c r="N246" s="70"/>
      <c r="O246" s="70"/>
      <c r="P246" s="70"/>
      <c r="Q246" s="70"/>
      <c r="R246" s="70"/>
      <c r="S246" s="70"/>
      <c r="T246" s="70"/>
      <c r="U246" s="71"/>
      <c r="V246" s="70"/>
      <c r="W246" s="70"/>
      <c r="X246" s="70"/>
      <c r="Y246" s="70"/>
      <c r="Z246" s="70"/>
      <c r="AA246" s="70"/>
      <c r="AB246" s="70"/>
      <c r="AC246" s="70"/>
      <c r="AD246" s="70"/>
    </row>
    <row r="247" spans="1:36" ht="44.25" customHeight="1" x14ac:dyDescent="0.45">
      <c r="I247" s="77"/>
      <c r="J247" s="77"/>
      <c r="K247" s="78"/>
      <c r="L247" s="77"/>
      <c r="M247" s="79"/>
      <c r="N247" s="80"/>
      <c r="O247" s="80"/>
      <c r="P247" s="80"/>
      <c r="Q247" s="80"/>
      <c r="R247" s="80"/>
      <c r="S247" s="80"/>
      <c r="T247" s="80"/>
      <c r="U247" s="81"/>
      <c r="V247" s="80"/>
      <c r="W247" s="80"/>
      <c r="X247" s="80"/>
      <c r="Y247" s="80"/>
      <c r="Z247" s="80"/>
      <c r="AA247" s="82"/>
      <c r="AB247" s="82"/>
      <c r="AC247" s="82"/>
      <c r="AD247" s="82"/>
      <c r="AE247" s="12"/>
      <c r="AF247" s="12"/>
      <c r="AG247" s="12"/>
    </row>
    <row r="248" spans="1:36" ht="15.75" customHeight="1" x14ac:dyDescent="0.45">
      <c r="M248" s="12"/>
      <c r="N248" s="82"/>
      <c r="O248" s="82"/>
      <c r="P248" s="82"/>
      <c r="Q248" s="82"/>
      <c r="R248" s="82"/>
      <c r="S248" s="82"/>
      <c r="T248" s="82"/>
      <c r="V248" s="82"/>
      <c r="W248" s="82"/>
      <c r="X248" s="82"/>
      <c r="Y248" s="82"/>
      <c r="Z248" s="82"/>
      <c r="AA248" s="82"/>
      <c r="AB248" s="82"/>
      <c r="AC248" s="82"/>
      <c r="AD248" s="82"/>
      <c r="AE248" s="12"/>
      <c r="AF248" s="12"/>
      <c r="AG248" s="12"/>
    </row>
    <row r="249" spans="1:36" ht="15.75" customHeight="1" x14ac:dyDescent="0.45">
      <c r="R249" s="82"/>
      <c r="S249" s="82"/>
      <c r="T249" s="82"/>
      <c r="V249" s="82"/>
      <c r="W249" s="82"/>
      <c r="X249" s="82"/>
      <c r="Y249" s="82"/>
      <c r="Z249" s="82"/>
      <c r="AA249" s="82"/>
      <c r="AB249" s="82"/>
      <c r="AC249" s="82"/>
      <c r="AD249" s="82"/>
      <c r="AE249" s="12"/>
      <c r="AF249" s="12"/>
      <c r="AG249" s="12"/>
    </row>
    <row r="250" spans="1:36" ht="13.5" customHeight="1" x14ac:dyDescent="0.45">
      <c r="R250" s="82"/>
      <c r="S250" s="82"/>
      <c r="T250" s="82"/>
      <c r="V250" s="82"/>
      <c r="W250" s="82"/>
      <c r="X250" s="82"/>
      <c r="Y250" s="82"/>
      <c r="Z250" s="82"/>
      <c r="AA250" s="82"/>
      <c r="AB250" s="82"/>
      <c r="AC250" s="82"/>
      <c r="AD250" s="82"/>
      <c r="AE250" s="12"/>
      <c r="AF250" s="12"/>
      <c r="AG250" s="12"/>
    </row>
    <row r="251" spans="1:36" ht="15.75" hidden="1" customHeight="1" x14ac:dyDescent="0.45">
      <c r="R251" s="82"/>
      <c r="S251" s="82"/>
      <c r="T251" s="82"/>
      <c r="V251" s="82"/>
      <c r="W251" s="82"/>
      <c r="X251" s="82"/>
      <c r="Y251" s="82"/>
      <c r="Z251" s="82"/>
      <c r="AA251" s="82"/>
      <c r="AB251" s="82"/>
      <c r="AC251" s="82"/>
      <c r="AD251" s="82"/>
      <c r="AE251" s="12"/>
      <c r="AF251" s="12"/>
      <c r="AG251" s="12"/>
    </row>
  </sheetData>
  <autoFilter ref="C1:C251"/>
  <mergeCells count="32">
    <mergeCell ref="A240:AH240"/>
    <mergeCell ref="A243:AH243"/>
    <mergeCell ref="AI243:AJ243"/>
    <mergeCell ref="A244:AH244"/>
    <mergeCell ref="AA13:AE13"/>
    <mergeCell ref="AF13:AF14"/>
    <mergeCell ref="AG13:AG14"/>
    <mergeCell ref="A16:AG16"/>
    <mergeCell ref="A224:M224"/>
    <mergeCell ref="A239:AH239"/>
    <mergeCell ref="H13:I13"/>
    <mergeCell ref="J13:J14"/>
    <mergeCell ref="K13:K14"/>
    <mergeCell ref="L13:L14"/>
    <mergeCell ref="M13:M14"/>
    <mergeCell ref="N13:Z13"/>
    <mergeCell ref="AA8:AG8"/>
    <mergeCell ref="AA9:AG9"/>
    <mergeCell ref="A11:AG11"/>
    <mergeCell ref="A13:A14"/>
    <mergeCell ref="B13:B14"/>
    <mergeCell ref="C13:C14"/>
    <mergeCell ref="D13:D14"/>
    <mergeCell ref="E13:E14"/>
    <mergeCell ref="F13:F14"/>
    <mergeCell ref="G13:G14"/>
    <mergeCell ref="AA7:AG7"/>
    <mergeCell ref="AA1:AH1"/>
    <mergeCell ref="AA2:AH2"/>
    <mergeCell ref="AA3:AH3"/>
    <mergeCell ref="AA4:AH4"/>
    <mergeCell ref="AA6:AG6"/>
  </mergeCells>
  <pageMargins left="0.78740157480314965" right="0.70866141732283472" top="1.1811023622047245" bottom="0.35433070866141736" header="0" footer="0"/>
  <pageSetup paperSize="9" scale="18" fitToHeight="0" orientation="landscape" r:id="rId1"/>
  <headerFooter differentFirst="1" scaleWithDoc="0" alignWithMargins="0">
    <oddHeader>&amp;C&amp;P</oddHeader>
    <evenHeader xml:space="preserve">&amp;C&amp;38
&amp;K00+000 4&amp;K000000
</evenHeader>
    <firstHeader xml:space="preserve">&amp;C&amp;50 
&amp;40 &amp;10
</firstHeader>
  </headerFooter>
  <colBreaks count="1" manualBreakCount="1">
    <brk id="33" min="5" max="350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с ИТП и лифтами</vt:lpstr>
      <vt:lpstr>послед</vt:lpstr>
      <vt:lpstr>Лист2 (2)</vt:lpstr>
      <vt:lpstr>приложение к письму ФКР</vt:lpstr>
      <vt:lpstr>15.12 (2)</vt:lpstr>
      <vt:lpstr>'15.12 (2)'!Заголовки_для_печати</vt:lpstr>
      <vt:lpstr>'15.12 (2)'!Область_печати</vt:lpstr>
      <vt:lpstr>послед!Область_печати</vt:lpstr>
      <vt:lpstr>'приложение к письму ФКР'!Область_печати</vt:lpstr>
      <vt:lpstr>'с ИТП и лифтами'!Область_печати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Волкова Надежда Александровна</dc:creator>
  <cp:lastModifiedBy>Волкова Надежда Александровна</cp:lastModifiedBy>
  <cp:lastPrinted>2022-03-01T14:09:51Z</cp:lastPrinted>
  <dcterms:created xsi:type="dcterms:W3CDTF">2022-01-20T06:29:36Z</dcterms:created>
  <dcterms:modified xsi:type="dcterms:W3CDTF">2022-03-04T08:20:50Z</dcterms:modified>
</cp:coreProperties>
</file>