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0" yWindow="50" windowWidth="2910" windowHeight="1760" tabRatio="710" activeTab="12"/>
  </bookViews>
  <sheets>
    <sheet name="1-1" sheetId="9" r:id="rId1"/>
    <sheet name="1-2" sheetId="23" r:id="rId2"/>
    <sheet name="1-3" sheetId="24" r:id="rId3"/>
    <sheet name="1-4" sheetId="22" r:id="rId4"/>
    <sheet name="2-1" sheetId="10" r:id="rId5"/>
    <sheet name="2-2" sheetId="29" r:id="rId6"/>
    <sheet name="2-3" sheetId="27" r:id="rId7"/>
    <sheet name="2-4" sheetId="25" r:id="rId8"/>
    <sheet name="3-1" sheetId="19" r:id="rId9"/>
    <sheet name="4-1" sheetId="21" r:id="rId10"/>
    <sheet name="5-1" sheetId="20" r:id="rId11"/>
    <sheet name="6-1" sheetId="14" r:id="rId12"/>
    <sheet name="7-1" sheetId="15" r:id="rId13"/>
    <sheet name="8-1" sheetId="12" r:id="rId14"/>
    <sheet name="свод МП" sheetId="16" r:id="rId15"/>
    <sheet name="6-осн задачи" sheetId="18" r:id="rId16"/>
  </sheets>
  <externalReferences>
    <externalReference r:id="rId17"/>
    <externalReference r:id="rId18"/>
    <externalReference r:id="rId19"/>
  </externalReferences>
  <definedNames>
    <definedName name="_xlnm.Print_Titles" localSheetId="0">'1-1'!$7:$9</definedName>
    <definedName name="_xlnm.Print_Titles" localSheetId="4">'2-1'!$7:$9</definedName>
    <definedName name="_xlnm.Print_Titles" localSheetId="9">'4-1'!$7:$9</definedName>
    <definedName name="_xlnm.Print_Titles" localSheetId="10">'5-1'!$7:$9</definedName>
    <definedName name="_xlnm.Print_Titles" localSheetId="11">'6-1'!$7:$9</definedName>
    <definedName name="_xlnm.Print_Titles" localSheetId="12">'7-1'!$4:$7</definedName>
  </definedNames>
  <calcPr calcId="145621"/>
</workbook>
</file>

<file path=xl/calcChain.xml><?xml version="1.0" encoding="utf-8"?>
<calcChain xmlns="http://schemas.openxmlformats.org/spreadsheetml/2006/main">
  <c r="F21" i="19" l="1"/>
  <c r="G21" i="19"/>
  <c r="H21" i="19"/>
  <c r="I21" i="19"/>
  <c r="J21" i="19"/>
  <c r="F20" i="19"/>
  <c r="G20" i="19"/>
  <c r="H20" i="19"/>
  <c r="I20" i="19"/>
  <c r="J20" i="19"/>
  <c r="F19" i="19"/>
  <c r="G19" i="19"/>
  <c r="H19" i="19"/>
  <c r="I19" i="19"/>
  <c r="J19" i="19"/>
  <c r="R12" i="29"/>
  <c r="G34" i="25"/>
  <c r="L6" i="16" l="1"/>
  <c r="L5" i="16"/>
  <c r="H24" i="9"/>
  <c r="K6" i="16" s="1"/>
  <c r="G24" i="9"/>
  <c r="J6" i="16" s="1"/>
  <c r="F24" i="9"/>
  <c r="I6" i="16" s="1"/>
  <c r="H23" i="9"/>
  <c r="K5" i="16" s="1"/>
  <c r="G23" i="9"/>
  <c r="J5" i="16" s="1"/>
  <c r="F23" i="9"/>
  <c r="I5" i="16" s="1"/>
  <c r="F21" i="9"/>
  <c r="E21" i="9"/>
  <c r="O18" i="9"/>
  <c r="I18" i="9"/>
  <c r="I21" i="9" s="1"/>
  <c r="H18" i="9"/>
  <c r="H21" i="9" s="1"/>
  <c r="G18" i="9"/>
  <c r="G21" i="9" s="1"/>
  <c r="M14" i="9"/>
  <c r="L14" i="9"/>
  <c r="K14" i="9"/>
  <c r="E11" i="9"/>
  <c r="E24" i="9" s="1"/>
  <c r="E10" i="9"/>
  <c r="E23" i="9" s="1"/>
  <c r="O9" i="9"/>
  <c r="G9" i="9"/>
  <c r="F9" i="9"/>
  <c r="F22" i="9" s="1"/>
  <c r="F25" i="9" s="1"/>
  <c r="E10" i="15"/>
  <c r="E9" i="15"/>
  <c r="J21" i="18"/>
  <c r="I21" i="18"/>
  <c r="H21" i="18"/>
  <c r="G21" i="18"/>
  <c r="F21" i="18"/>
  <c r="E21" i="18"/>
  <c r="D21" i="18"/>
  <c r="J19" i="18"/>
  <c r="I19" i="18"/>
  <c r="H19" i="18"/>
  <c r="G19" i="18"/>
  <c r="F19" i="18"/>
  <c r="E19" i="18"/>
  <c r="D19" i="18"/>
  <c r="J17" i="18"/>
  <c r="I17" i="18"/>
  <c r="H17" i="18"/>
  <c r="G17" i="18"/>
  <c r="F17" i="18"/>
  <c r="E17" i="18"/>
  <c r="D17" i="18"/>
  <c r="J15" i="18"/>
  <c r="I15" i="18"/>
  <c r="H15" i="18"/>
  <c r="G15" i="18"/>
  <c r="F15" i="18"/>
  <c r="E15" i="18"/>
  <c r="D15" i="18"/>
  <c r="J12" i="18"/>
  <c r="I12" i="18"/>
  <c r="H12" i="18"/>
  <c r="G12" i="18"/>
  <c r="F12" i="18"/>
  <c r="E12" i="18"/>
  <c r="D12" i="18"/>
  <c r="G22" i="9" l="1"/>
  <c r="G25" i="9" s="1"/>
  <c r="I4" i="16"/>
  <c r="O14" i="9"/>
  <c r="I22" i="9"/>
  <c r="J4" i="16"/>
  <c r="E9" i="9"/>
  <c r="F12" i="9"/>
  <c r="H22" i="9"/>
  <c r="G12" i="9"/>
  <c r="M15" i="16"/>
  <c r="M12" i="16"/>
  <c r="H25" i="9" l="1"/>
  <c r="K4" i="16"/>
  <c r="I25" i="9"/>
  <c r="L4" i="16"/>
  <c r="E22" i="9"/>
  <c r="E25" i="9" s="1"/>
  <c r="E12" i="9"/>
  <c r="L12" i="16"/>
  <c r="K12" i="16"/>
  <c r="J12" i="16"/>
  <c r="I12" i="16"/>
  <c r="M11" i="16"/>
  <c r="L11" i="16"/>
  <c r="K11" i="16"/>
  <c r="J11" i="16"/>
  <c r="I11" i="16"/>
  <c r="H12" i="16" l="1"/>
  <c r="N11" i="16"/>
  <c r="H11" i="16"/>
  <c r="N12" i="16"/>
  <c r="H7" i="16"/>
  <c r="M6" i="16"/>
  <c r="L23" i="16"/>
  <c r="M5" i="16"/>
  <c r="O12" i="16" l="1"/>
  <c r="O11" i="16"/>
  <c r="M22" i="16"/>
  <c r="L22" i="16" s="1"/>
  <c r="J49" i="16"/>
  <c r="I53" i="12" l="1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J8" i="12" l="1"/>
  <c r="I8" i="12"/>
  <c r="I28" i="12" s="1"/>
  <c r="H8" i="12"/>
  <c r="G8" i="12"/>
  <c r="I26" i="12" s="1"/>
  <c r="F8" i="12"/>
  <c r="E7" i="12"/>
  <c r="H45" i="15"/>
  <c r="H44" i="15"/>
  <c r="H43" i="15"/>
  <c r="H42" i="15"/>
  <c r="H41" i="15"/>
  <c r="H39" i="15"/>
  <c r="H38" i="15"/>
  <c r="H37" i="15"/>
  <c r="H36" i="15"/>
  <c r="H35" i="15"/>
  <c r="H33" i="15"/>
  <c r="H32" i="15"/>
  <c r="H31" i="15"/>
  <c r="H30" i="15"/>
  <c r="H29" i="15"/>
  <c r="H27" i="15"/>
  <c r="H26" i="15"/>
  <c r="H25" i="15"/>
  <c r="H24" i="15"/>
  <c r="H23" i="15"/>
  <c r="H22" i="15"/>
  <c r="H21" i="15"/>
  <c r="H20" i="15"/>
  <c r="H19" i="15"/>
  <c r="H18" i="15"/>
  <c r="H17" i="15"/>
  <c r="J12" i="15"/>
  <c r="I12" i="15"/>
  <c r="H12" i="15"/>
  <c r="K17" i="16" s="1"/>
  <c r="G12" i="15"/>
  <c r="J17" i="16" s="1"/>
  <c r="F12" i="15"/>
  <c r="I17" i="16" s="1"/>
  <c r="E12" i="15"/>
  <c r="H28" i="15" s="1"/>
  <c r="F17" i="14"/>
  <c r="I16" i="16" s="1"/>
  <c r="E16" i="14"/>
  <c r="E15" i="14"/>
  <c r="E14" i="14"/>
  <c r="I22" i="14" l="1"/>
  <c r="I28" i="14"/>
  <c r="E8" i="12"/>
  <c r="I18" i="16"/>
  <c r="I31" i="12"/>
  <c r="K18" i="16"/>
  <c r="I33" i="12"/>
  <c r="M18" i="16"/>
  <c r="I35" i="12"/>
  <c r="J18" i="16"/>
  <c r="I32" i="12"/>
  <c r="L18" i="16"/>
  <c r="I34" i="12"/>
  <c r="I25" i="12"/>
  <c r="I27" i="12"/>
  <c r="I29" i="12"/>
  <c r="H34" i="15"/>
  <c r="H40" i="15"/>
  <c r="H46" i="15"/>
  <c r="J13" i="14"/>
  <c r="J17" i="14" s="1"/>
  <c r="I13" i="14"/>
  <c r="I17" i="14" s="1"/>
  <c r="H13" i="14"/>
  <c r="H17" i="14" s="1"/>
  <c r="G13" i="14"/>
  <c r="G17" i="14" s="1"/>
  <c r="E12" i="14"/>
  <c r="E11" i="14"/>
  <c r="E13" i="14" l="1"/>
  <c r="J16" i="16"/>
  <c r="I29" i="14"/>
  <c r="I23" i="14"/>
  <c r="L16" i="16"/>
  <c r="I31" i="14"/>
  <c r="I25" i="14"/>
  <c r="K16" i="16"/>
  <c r="I30" i="14"/>
  <c r="I24" i="14"/>
  <c r="M16" i="16"/>
  <c r="I32" i="14"/>
  <c r="I26" i="14"/>
  <c r="E17" i="14"/>
  <c r="I24" i="12"/>
  <c r="I30" i="12"/>
  <c r="K30" i="12"/>
  <c r="N18" i="16"/>
  <c r="H18" i="16"/>
  <c r="F18" i="16" s="1"/>
  <c r="K24" i="12"/>
  <c r="J10" i="20"/>
  <c r="I10" i="20"/>
  <c r="L15" i="16" s="1"/>
  <c r="H10" i="20"/>
  <c r="K15" i="16" s="1"/>
  <c r="G10" i="20"/>
  <c r="J15" i="16" s="1"/>
  <c r="F10" i="20"/>
  <c r="I15" i="16" s="1"/>
  <c r="E10" i="20"/>
  <c r="Q9" i="20"/>
  <c r="Q8" i="20"/>
  <c r="J49" i="21"/>
  <c r="J47" i="21"/>
  <c r="J46" i="21"/>
  <c r="J45" i="21"/>
  <c r="J44" i="21"/>
  <c r="J43" i="21"/>
  <c r="J41" i="21"/>
  <c r="J40" i="21"/>
  <c r="J39" i="21"/>
  <c r="J38" i="21"/>
  <c r="J37" i="21"/>
  <c r="J35" i="21"/>
  <c r="J34" i="21"/>
  <c r="J33" i="21"/>
  <c r="J32" i="21"/>
  <c r="J31" i="21"/>
  <c r="J29" i="21"/>
  <c r="J28" i="21"/>
  <c r="J27" i="21"/>
  <c r="J26" i="21"/>
  <c r="J25" i="21"/>
  <c r="J23" i="21"/>
  <c r="J22" i="21"/>
  <c r="J21" i="21"/>
  <c r="J20" i="21"/>
  <c r="J14" i="21"/>
  <c r="M14" i="16" s="1"/>
  <c r="I14" i="21"/>
  <c r="L14" i="16" s="1"/>
  <c r="H14" i="21"/>
  <c r="K14" i="16" s="1"/>
  <c r="G14" i="21"/>
  <c r="J14" i="16" s="1"/>
  <c r="F14" i="21"/>
  <c r="I14" i="16" s="1"/>
  <c r="E13" i="21"/>
  <c r="E12" i="21"/>
  <c r="J52" i="19"/>
  <c r="J51" i="19"/>
  <c r="J50" i="19"/>
  <c r="J49" i="19"/>
  <c r="J48" i="19"/>
  <c r="J47" i="19"/>
  <c r="J46" i="19"/>
  <c r="J45" i="19"/>
  <c r="J44" i="19"/>
  <c r="J43" i="19"/>
  <c r="J42" i="19"/>
  <c r="J41" i="19"/>
  <c r="M13" i="16"/>
  <c r="L13" i="16"/>
  <c r="K13" i="16"/>
  <c r="J13" i="16"/>
  <c r="I13" i="16"/>
  <c r="E16" i="19"/>
  <c r="E14" i="19"/>
  <c r="E21" i="19" s="1"/>
  <c r="E13" i="19"/>
  <c r="E20" i="19" s="1"/>
  <c r="E12" i="19"/>
  <c r="E19" i="19" s="1"/>
  <c r="J40" i="19" s="1"/>
  <c r="J11" i="19"/>
  <c r="J18" i="19" s="1"/>
  <c r="I11" i="19"/>
  <c r="I18" i="19" s="1"/>
  <c r="H11" i="19"/>
  <c r="H18" i="19" s="1"/>
  <c r="G11" i="19"/>
  <c r="G18" i="19" s="1"/>
  <c r="F11" i="19"/>
  <c r="F18" i="19" s="1"/>
  <c r="H34" i="25"/>
  <c r="L266" i="27"/>
  <c r="H14" i="16" l="1"/>
  <c r="F14" i="16" s="1"/>
  <c r="K21" i="14"/>
  <c r="F10" i="19"/>
  <c r="E11" i="19"/>
  <c r="J10" i="19" s="1"/>
  <c r="I10" i="19" s="1"/>
  <c r="H10" i="19" s="1"/>
  <c r="G10" i="19" s="1"/>
  <c r="E14" i="21"/>
  <c r="I27" i="14"/>
  <c r="I21" i="14"/>
  <c r="N15" i="16"/>
  <c r="H15" i="16"/>
  <c r="F15" i="16" s="1"/>
  <c r="H16" i="16"/>
  <c r="F16" i="16" s="1"/>
  <c r="N16" i="16"/>
  <c r="J24" i="21"/>
  <c r="J30" i="21"/>
  <c r="J36" i="21"/>
  <c r="J42" i="21"/>
  <c r="J48" i="21"/>
  <c r="E10" i="19"/>
  <c r="L40" i="19"/>
  <c r="L46" i="19"/>
  <c r="M10" i="16"/>
  <c r="J17" i="19"/>
  <c r="I10" i="16"/>
  <c r="J35" i="19"/>
  <c r="F17" i="19"/>
  <c r="K10" i="16"/>
  <c r="H17" i="19"/>
  <c r="J10" i="16"/>
  <c r="J36" i="19"/>
  <c r="G17" i="19"/>
  <c r="L10" i="16"/>
  <c r="J38" i="19"/>
  <c r="J37" i="19" s="1"/>
  <c r="I17" i="19"/>
  <c r="H13" i="16"/>
  <c r="N13" i="16"/>
  <c r="E18" i="19"/>
  <c r="J39" i="19"/>
  <c r="J53" i="19"/>
  <c r="J55" i="19"/>
  <c r="J57" i="19"/>
  <c r="J54" i="19"/>
  <c r="J56" i="19"/>
  <c r="I266" i="27"/>
  <c r="H266" i="27"/>
  <c r="G266" i="27"/>
  <c r="F266" i="27"/>
  <c r="E266" i="27"/>
  <c r="J265" i="27"/>
  <c r="J264" i="27"/>
  <c r="K264" i="27" s="1"/>
  <c r="J263" i="27"/>
  <c r="J262" i="27"/>
  <c r="J261" i="27"/>
  <c r="J260" i="27"/>
  <c r="K260" i="27" s="1"/>
  <c r="J259" i="27"/>
  <c r="J258" i="27"/>
  <c r="J257" i="27"/>
  <c r="J256" i="27"/>
  <c r="K256" i="27" s="1"/>
  <c r="J255" i="27"/>
  <c r="J254" i="27"/>
  <c r="J253" i="27"/>
  <c r="J252" i="27"/>
  <c r="K252" i="27" s="1"/>
  <c r="J251" i="27"/>
  <c r="J250" i="27"/>
  <c r="J249" i="27"/>
  <c r="J248" i="27"/>
  <c r="K248" i="27" s="1"/>
  <c r="J247" i="27"/>
  <c r="J246" i="27"/>
  <c r="J245" i="27"/>
  <c r="J244" i="27"/>
  <c r="K244" i="27" s="1"/>
  <c r="J243" i="27"/>
  <c r="J242" i="27"/>
  <c r="J241" i="27"/>
  <c r="J240" i="27"/>
  <c r="K240" i="27" s="1"/>
  <c r="J239" i="27"/>
  <c r="J238" i="27"/>
  <c r="J237" i="27"/>
  <c r="J236" i="27"/>
  <c r="K236" i="27" s="1"/>
  <c r="J235" i="27"/>
  <c r="J234" i="27"/>
  <c r="J233" i="27"/>
  <c r="J232" i="27"/>
  <c r="K232" i="27" s="1"/>
  <c r="J231" i="27"/>
  <c r="J230" i="27"/>
  <c r="J229" i="27"/>
  <c r="J228" i="27"/>
  <c r="K228" i="27" s="1"/>
  <c r="J227" i="27"/>
  <c r="J226" i="27"/>
  <c r="J225" i="27"/>
  <c r="J224" i="27"/>
  <c r="K224" i="27" s="1"/>
  <c r="J223" i="27"/>
  <c r="J222" i="27"/>
  <c r="J221" i="27"/>
  <c r="J220" i="27"/>
  <c r="K220" i="27" s="1"/>
  <c r="J219" i="27"/>
  <c r="J218" i="27"/>
  <c r="J217" i="27"/>
  <c r="J216" i="27"/>
  <c r="K216" i="27" s="1"/>
  <c r="J215" i="27"/>
  <c r="J214" i="27"/>
  <c r="J213" i="27"/>
  <c r="J212" i="27"/>
  <c r="K212" i="27" s="1"/>
  <c r="J211" i="27"/>
  <c r="J210" i="27"/>
  <c r="J209" i="27"/>
  <c r="K208" i="27"/>
  <c r="J208" i="27"/>
  <c r="J207" i="27"/>
  <c r="J206" i="27"/>
  <c r="J205" i="27"/>
  <c r="J204" i="27"/>
  <c r="K204" i="27" s="1"/>
  <c r="J203" i="27"/>
  <c r="J202" i="27"/>
  <c r="J201" i="27"/>
  <c r="J200" i="27"/>
  <c r="K200" i="27" s="1"/>
  <c r="J199" i="27"/>
  <c r="J198" i="27"/>
  <c r="J197" i="27"/>
  <c r="J196" i="27"/>
  <c r="K196" i="27" s="1"/>
  <c r="J195" i="27"/>
  <c r="J194" i="27"/>
  <c r="J193" i="27"/>
  <c r="J192" i="27"/>
  <c r="K192" i="27" s="1"/>
  <c r="J191" i="27"/>
  <c r="J190" i="27"/>
  <c r="J189" i="27"/>
  <c r="J188" i="27"/>
  <c r="K188" i="27" s="1"/>
  <c r="J187" i="27"/>
  <c r="J186" i="27"/>
  <c r="J185" i="27"/>
  <c r="J184" i="27"/>
  <c r="K184" i="27" s="1"/>
  <c r="J183" i="27"/>
  <c r="J182" i="27"/>
  <c r="J181" i="27"/>
  <c r="J180" i="27"/>
  <c r="K180" i="27" s="1"/>
  <c r="J179" i="27"/>
  <c r="J178" i="27"/>
  <c r="J177" i="27"/>
  <c r="J176" i="27"/>
  <c r="K176" i="27" s="1"/>
  <c r="J175" i="27"/>
  <c r="J174" i="27"/>
  <c r="J173" i="27"/>
  <c r="J172" i="27"/>
  <c r="K172" i="27" s="1"/>
  <c r="J171" i="27"/>
  <c r="J170" i="27"/>
  <c r="J169" i="27"/>
  <c r="J168" i="27"/>
  <c r="K168" i="27" s="1"/>
  <c r="J167" i="27"/>
  <c r="J166" i="27"/>
  <c r="J165" i="27"/>
  <c r="J164" i="27"/>
  <c r="K164" i="27" s="1"/>
  <c r="J163" i="27"/>
  <c r="J162" i="27"/>
  <c r="J161" i="27"/>
  <c r="J160" i="27"/>
  <c r="K160" i="27" s="1"/>
  <c r="J159" i="27"/>
  <c r="J158" i="27"/>
  <c r="J157" i="27"/>
  <c r="J156" i="27"/>
  <c r="K156" i="27" s="1"/>
  <c r="J155" i="27"/>
  <c r="J154" i="27"/>
  <c r="K154" i="27" s="1"/>
  <c r="J153" i="27"/>
  <c r="J152" i="27"/>
  <c r="K152" i="27" s="1"/>
  <c r="J151" i="27"/>
  <c r="J150" i="27"/>
  <c r="K150" i="27" s="1"/>
  <c r="J149" i="27"/>
  <c r="J148" i="27"/>
  <c r="K148" i="27" s="1"/>
  <c r="J147" i="27"/>
  <c r="J146" i="27"/>
  <c r="K146" i="27" s="1"/>
  <c r="J145" i="27"/>
  <c r="J144" i="27"/>
  <c r="K144" i="27" s="1"/>
  <c r="J143" i="27"/>
  <c r="J142" i="27"/>
  <c r="K142" i="27" s="1"/>
  <c r="J141" i="27"/>
  <c r="J140" i="27"/>
  <c r="K140" i="27" s="1"/>
  <c r="J139" i="27"/>
  <c r="J138" i="27"/>
  <c r="K138" i="27" s="1"/>
  <c r="J137" i="27"/>
  <c r="J136" i="27"/>
  <c r="K136" i="27" s="1"/>
  <c r="J135" i="27"/>
  <c r="J134" i="27"/>
  <c r="K134" i="27" s="1"/>
  <c r="J133" i="27"/>
  <c r="J132" i="27"/>
  <c r="K132" i="27" s="1"/>
  <c r="J131" i="27"/>
  <c r="J130" i="27"/>
  <c r="K130" i="27" s="1"/>
  <c r="J129" i="27"/>
  <c r="J128" i="27"/>
  <c r="K128" i="27" s="1"/>
  <c r="J127" i="27"/>
  <c r="J126" i="27"/>
  <c r="K126" i="27" s="1"/>
  <c r="J125" i="27"/>
  <c r="J124" i="27"/>
  <c r="K124" i="27" s="1"/>
  <c r="J123" i="27"/>
  <c r="J122" i="27"/>
  <c r="K122" i="27" s="1"/>
  <c r="J121" i="27"/>
  <c r="J120" i="27"/>
  <c r="K120" i="27" s="1"/>
  <c r="J119" i="27"/>
  <c r="J118" i="27"/>
  <c r="K118" i="27" s="1"/>
  <c r="J117" i="27"/>
  <c r="J116" i="27"/>
  <c r="K116" i="27" s="1"/>
  <c r="J115" i="27"/>
  <c r="J114" i="27"/>
  <c r="K114" i="27" s="1"/>
  <c r="J113" i="27"/>
  <c r="J112" i="27"/>
  <c r="K112" i="27" s="1"/>
  <c r="J111" i="27"/>
  <c r="J110" i="27"/>
  <c r="K110" i="27" s="1"/>
  <c r="J109" i="27"/>
  <c r="J108" i="27"/>
  <c r="K108" i="27" s="1"/>
  <c r="J107" i="27"/>
  <c r="J106" i="27"/>
  <c r="K106" i="27" s="1"/>
  <c r="J105" i="27"/>
  <c r="J104" i="27"/>
  <c r="K104" i="27" s="1"/>
  <c r="J103" i="27"/>
  <c r="J102" i="27"/>
  <c r="K102" i="27" s="1"/>
  <c r="J101" i="27"/>
  <c r="J100" i="27"/>
  <c r="K100" i="27" s="1"/>
  <c r="J99" i="27"/>
  <c r="J98" i="27"/>
  <c r="K98" i="27" s="1"/>
  <c r="J97" i="27"/>
  <c r="J96" i="27"/>
  <c r="K96" i="27" s="1"/>
  <c r="J95" i="27"/>
  <c r="J94" i="27"/>
  <c r="K94" i="27" s="1"/>
  <c r="J93" i="27"/>
  <c r="J92" i="27"/>
  <c r="K92" i="27" s="1"/>
  <c r="J91" i="27"/>
  <c r="J90" i="27"/>
  <c r="K90" i="27" s="1"/>
  <c r="J89" i="27"/>
  <c r="J88" i="27"/>
  <c r="K88" i="27" s="1"/>
  <c r="J87" i="27"/>
  <c r="J86" i="27"/>
  <c r="K86" i="27" s="1"/>
  <c r="J85" i="27"/>
  <c r="J84" i="27"/>
  <c r="K84" i="27" s="1"/>
  <c r="J83" i="27"/>
  <c r="J82" i="27"/>
  <c r="K82" i="27" s="1"/>
  <c r="J81" i="27"/>
  <c r="J80" i="27"/>
  <c r="K80" i="27" s="1"/>
  <c r="J79" i="27"/>
  <c r="J78" i="27"/>
  <c r="K78" i="27" s="1"/>
  <c r="J77" i="27"/>
  <c r="J76" i="27"/>
  <c r="K76" i="27" s="1"/>
  <c r="J75" i="27"/>
  <c r="J74" i="27"/>
  <c r="K74" i="27" s="1"/>
  <c r="J73" i="27"/>
  <c r="J72" i="27"/>
  <c r="K72" i="27" s="1"/>
  <c r="J71" i="27"/>
  <c r="J70" i="27"/>
  <c r="K70" i="27" s="1"/>
  <c r="J69" i="27"/>
  <c r="J68" i="27"/>
  <c r="K68" i="27" s="1"/>
  <c r="J67" i="27"/>
  <c r="J66" i="27"/>
  <c r="K66" i="27" s="1"/>
  <c r="J65" i="27"/>
  <c r="J64" i="27"/>
  <c r="K64" i="27" s="1"/>
  <c r="J63" i="27"/>
  <c r="J62" i="27"/>
  <c r="K62" i="27" s="1"/>
  <c r="J61" i="27"/>
  <c r="J60" i="27"/>
  <c r="K60" i="27" s="1"/>
  <c r="J59" i="27"/>
  <c r="J58" i="27"/>
  <c r="K58" i="27" s="1"/>
  <c r="J57" i="27"/>
  <c r="J56" i="27"/>
  <c r="K56" i="27" s="1"/>
  <c r="J55" i="27"/>
  <c r="K54" i="27"/>
  <c r="J54" i="27"/>
  <c r="J53" i="27"/>
  <c r="J52" i="27"/>
  <c r="K52" i="27" s="1"/>
  <c r="J51" i="27"/>
  <c r="J50" i="27"/>
  <c r="K50" i="27" s="1"/>
  <c r="J49" i="27"/>
  <c r="J48" i="27"/>
  <c r="K48" i="27" s="1"/>
  <c r="J47" i="27"/>
  <c r="J46" i="27"/>
  <c r="K46" i="27" s="1"/>
  <c r="J45" i="27"/>
  <c r="J44" i="27"/>
  <c r="K44" i="27" s="1"/>
  <c r="J43" i="27"/>
  <c r="J42" i="27"/>
  <c r="K42" i="27" s="1"/>
  <c r="J41" i="27"/>
  <c r="J40" i="27"/>
  <c r="K40" i="27" s="1"/>
  <c r="J39" i="27"/>
  <c r="J38" i="27"/>
  <c r="K38" i="27" s="1"/>
  <c r="J37" i="27"/>
  <c r="J36" i="27"/>
  <c r="K36" i="27" s="1"/>
  <c r="J35" i="27"/>
  <c r="J34" i="27"/>
  <c r="K34" i="27" s="1"/>
  <c r="J33" i="27"/>
  <c r="J32" i="27"/>
  <c r="K32" i="27" s="1"/>
  <c r="J31" i="27"/>
  <c r="J30" i="27"/>
  <c r="K30" i="27" s="1"/>
  <c r="J29" i="27"/>
  <c r="J28" i="27"/>
  <c r="K28" i="27" s="1"/>
  <c r="J27" i="27"/>
  <c r="J26" i="27"/>
  <c r="K26" i="27" s="1"/>
  <c r="J25" i="27"/>
  <c r="J24" i="27"/>
  <c r="K24" i="27" s="1"/>
  <c r="J23" i="27"/>
  <c r="J22" i="27"/>
  <c r="K22" i="27" s="1"/>
  <c r="J21" i="27"/>
  <c r="J20" i="27"/>
  <c r="K20" i="27" s="1"/>
  <c r="J19" i="27"/>
  <c r="J18" i="27"/>
  <c r="K18" i="27" s="1"/>
  <c r="J17" i="27"/>
  <c r="J16" i="27"/>
  <c r="K16" i="27" s="1"/>
  <c r="J15" i="27"/>
  <c r="J14" i="27"/>
  <c r="K14" i="27" s="1"/>
  <c r="J13" i="27"/>
  <c r="J12" i="27"/>
  <c r="J11" i="27"/>
  <c r="J10" i="27"/>
  <c r="O15" i="16" l="1"/>
  <c r="O16" i="16"/>
  <c r="J266" i="27"/>
  <c r="M14" i="27"/>
  <c r="K10" i="27"/>
  <c r="K12" i="27"/>
  <c r="M12" i="27" s="1"/>
  <c r="M16" i="27"/>
  <c r="M18" i="27"/>
  <c r="M20" i="27"/>
  <c r="M22" i="27"/>
  <c r="M24" i="27"/>
  <c r="M26" i="27"/>
  <c r="M28" i="27"/>
  <c r="M30" i="27"/>
  <c r="M32" i="27"/>
  <c r="M34" i="27"/>
  <c r="M36" i="27"/>
  <c r="M38" i="27"/>
  <c r="M40" i="27"/>
  <c r="M42" i="27"/>
  <c r="M44" i="27"/>
  <c r="M46" i="27"/>
  <c r="M48" i="27"/>
  <c r="M50" i="27"/>
  <c r="M52" i="27"/>
  <c r="M54" i="27"/>
  <c r="M56" i="27"/>
  <c r="M58" i="27"/>
  <c r="M60" i="27"/>
  <c r="M62" i="27"/>
  <c r="M64" i="27"/>
  <c r="M66" i="27"/>
  <c r="M68" i="27"/>
  <c r="M70" i="27"/>
  <c r="M72" i="27"/>
  <c r="M74" i="27"/>
  <c r="M76" i="27"/>
  <c r="M78" i="27"/>
  <c r="M80" i="27"/>
  <c r="M82" i="27"/>
  <c r="M84" i="27"/>
  <c r="M86" i="27"/>
  <c r="M88" i="27"/>
  <c r="M90" i="27"/>
  <c r="M92" i="27"/>
  <c r="M94" i="27"/>
  <c r="M96" i="27"/>
  <c r="M98" i="27"/>
  <c r="M100" i="27"/>
  <c r="M102" i="27"/>
  <c r="M104" i="27"/>
  <c r="M106" i="27"/>
  <c r="M108" i="27"/>
  <c r="M110" i="27"/>
  <c r="M112" i="27"/>
  <c r="M114" i="27"/>
  <c r="M116" i="27"/>
  <c r="M118" i="27"/>
  <c r="M120" i="27"/>
  <c r="M122" i="27"/>
  <c r="M124" i="27"/>
  <c r="M126" i="27"/>
  <c r="M138" i="27"/>
  <c r="M142" i="27"/>
  <c r="M146" i="27"/>
  <c r="M150" i="27"/>
  <c r="M154" i="27"/>
  <c r="K158" i="27"/>
  <c r="K166" i="27"/>
  <c r="K174" i="27"/>
  <c r="K182" i="27"/>
  <c r="M182" i="27" s="1"/>
  <c r="K190" i="27"/>
  <c r="K198" i="27"/>
  <c r="M128" i="27"/>
  <c r="M130" i="27"/>
  <c r="M132" i="27"/>
  <c r="M134" i="27"/>
  <c r="M136" i="27"/>
  <c r="M140" i="27"/>
  <c r="M144" i="27"/>
  <c r="M148" i="27"/>
  <c r="M152" i="27"/>
  <c r="M158" i="27"/>
  <c r="K162" i="27"/>
  <c r="M162" i="27" s="1"/>
  <c r="M166" i="27"/>
  <c r="K170" i="27"/>
  <c r="M170" i="27" s="1"/>
  <c r="M174" i="27"/>
  <c r="K178" i="27"/>
  <c r="M178" i="27" s="1"/>
  <c r="K186" i="27"/>
  <c r="M186" i="27" s="1"/>
  <c r="M190" i="27"/>
  <c r="K194" i="27"/>
  <c r="M194" i="27" s="1"/>
  <c r="M198" i="27"/>
  <c r="M156" i="27"/>
  <c r="M160" i="27"/>
  <c r="M164" i="27"/>
  <c r="M168" i="27"/>
  <c r="M172" i="27"/>
  <c r="M176" i="27"/>
  <c r="M180" i="27"/>
  <c r="M184" i="27"/>
  <c r="M188" i="27"/>
  <c r="M192" i="27"/>
  <c r="M196" i="27"/>
  <c r="M200" i="27"/>
  <c r="K202" i="27"/>
  <c r="M202" i="27" s="1"/>
  <c r="M204" i="27"/>
  <c r="K206" i="27"/>
  <c r="M206" i="27" s="1"/>
  <c r="M208" i="27"/>
  <c r="K210" i="27"/>
  <c r="M210" i="27" s="1"/>
  <c r="M212" i="27"/>
  <c r="K214" i="27"/>
  <c r="M214" i="27" s="1"/>
  <c r="M216" i="27"/>
  <c r="K218" i="27"/>
  <c r="M218" i="27" s="1"/>
  <c r="M220" i="27"/>
  <c r="K222" i="27"/>
  <c r="M222" i="27" s="1"/>
  <c r="M224" i="27"/>
  <c r="K226" i="27"/>
  <c r="M226" i="27" s="1"/>
  <c r="M228" i="27"/>
  <c r="K230" i="27"/>
  <c r="M230" i="27" s="1"/>
  <c r="M232" i="27"/>
  <c r="K234" i="27"/>
  <c r="M234" i="27" s="1"/>
  <c r="M236" i="27"/>
  <c r="K238" i="27"/>
  <c r="M238" i="27" s="1"/>
  <c r="M240" i="27"/>
  <c r="K242" i="27"/>
  <c r="M242" i="27" s="1"/>
  <c r="M244" i="27"/>
  <c r="K246" i="27"/>
  <c r="M246" i="27" s="1"/>
  <c r="M248" i="27"/>
  <c r="K250" i="27"/>
  <c r="M250" i="27" s="1"/>
  <c r="M252" i="27"/>
  <c r="K254" i="27"/>
  <c r="M254" i="27" s="1"/>
  <c r="M256" i="27"/>
  <c r="K258" i="27"/>
  <c r="M258" i="27" s="1"/>
  <c r="M260" i="27"/>
  <c r="K262" i="27"/>
  <c r="M262" i="27" s="1"/>
  <c r="M264" i="27"/>
  <c r="O13" i="16"/>
  <c r="J34" i="19"/>
  <c r="J33" i="19" s="1"/>
  <c r="J32" i="19" s="1"/>
  <c r="J31" i="19" s="1"/>
  <c r="J30" i="19" s="1"/>
  <c r="J29" i="19" s="1"/>
  <c r="L28" i="19" s="1"/>
  <c r="E17" i="19"/>
  <c r="N10" i="16"/>
  <c r="H10" i="16"/>
  <c r="F10" i="16" s="1"/>
  <c r="L52" i="19"/>
  <c r="M23" i="16"/>
  <c r="L34" i="19"/>
  <c r="O98" i="29"/>
  <c r="L98" i="29"/>
  <c r="K98" i="29"/>
  <c r="J98" i="29"/>
  <c r="I98" i="29"/>
  <c r="H98" i="29"/>
  <c r="G98" i="29"/>
  <c r="R97" i="29"/>
  <c r="R96" i="29"/>
  <c r="R95" i="29"/>
  <c r="R94" i="29"/>
  <c r="R93" i="29"/>
  <c r="R92" i="29"/>
  <c r="R91" i="29"/>
  <c r="R90" i="29"/>
  <c r="R89" i="29"/>
  <c r="R88" i="29"/>
  <c r="R87" i="29"/>
  <c r="R86" i="29"/>
  <c r="R85" i="29"/>
  <c r="R84" i="29"/>
  <c r="R83" i="29"/>
  <c r="T82" i="29"/>
  <c r="M82" i="29"/>
  <c r="R81" i="29"/>
  <c r="R80" i="29"/>
  <c r="T79" i="29" s="1"/>
  <c r="R79" i="29"/>
  <c r="R78" i="29"/>
  <c r="R77" i="29"/>
  <c r="R76" i="29"/>
  <c r="T75" i="29" s="1"/>
  <c r="R75" i="29"/>
  <c r="R74" i="29"/>
  <c r="R73" i="29"/>
  <c r="S72" i="29"/>
  <c r="R72" i="29"/>
  <c r="R71" i="29"/>
  <c r="S71" i="29" s="1"/>
  <c r="S70" i="29"/>
  <c r="R70" i="29"/>
  <c r="R69" i="29"/>
  <c r="S69" i="29" s="1"/>
  <c r="N69" i="29"/>
  <c r="S68" i="29"/>
  <c r="R67" i="29"/>
  <c r="R66" i="29"/>
  <c r="S66" i="29" s="1"/>
  <c r="S65" i="29"/>
  <c r="R64" i="29"/>
  <c r="R63" i="29"/>
  <c r="S63" i="29" s="1"/>
  <c r="R62" i="29"/>
  <c r="S62" i="29" s="1"/>
  <c r="L60" i="29"/>
  <c r="K60" i="29"/>
  <c r="I60" i="29"/>
  <c r="H60" i="29"/>
  <c r="G60" i="29"/>
  <c r="T59" i="29"/>
  <c r="J59" i="29"/>
  <c r="M58" i="29"/>
  <c r="M57" i="29"/>
  <c r="J57" i="29"/>
  <c r="R56" i="29"/>
  <c r="S56" i="29" s="1"/>
  <c r="N56" i="29"/>
  <c r="S55" i="29"/>
  <c r="T55" i="29" s="1"/>
  <c r="N55" i="29"/>
  <c r="M54" i="29"/>
  <c r="J54" i="29"/>
  <c r="M53" i="29"/>
  <c r="M52" i="29"/>
  <c r="R52" i="29" s="1"/>
  <c r="S52" i="29" s="1"/>
  <c r="R51" i="29"/>
  <c r="S51" i="29" s="1"/>
  <c r="O51" i="29"/>
  <c r="R50" i="29"/>
  <c r="S50" i="29" s="1"/>
  <c r="L48" i="29"/>
  <c r="K48" i="29"/>
  <c r="J48" i="29"/>
  <c r="I48" i="29"/>
  <c r="H48" i="29"/>
  <c r="G48" i="29"/>
  <c r="S47" i="29"/>
  <c r="N47" i="29"/>
  <c r="M46" i="29"/>
  <c r="R46" i="29" s="1"/>
  <c r="S46" i="29" s="1"/>
  <c r="T45" i="29"/>
  <c r="N45" i="29"/>
  <c r="R44" i="29"/>
  <c r="S43" i="29"/>
  <c r="S42" i="29"/>
  <c r="M42" i="29"/>
  <c r="R41" i="29"/>
  <c r="S41" i="29" s="1"/>
  <c r="N41" i="29"/>
  <c r="S40" i="29"/>
  <c r="T40" i="29" s="1"/>
  <c r="R39" i="29"/>
  <c r="O39" i="29"/>
  <c r="O37" i="29"/>
  <c r="M37" i="29"/>
  <c r="L37" i="29"/>
  <c r="K37" i="29"/>
  <c r="J37" i="29"/>
  <c r="I37" i="29"/>
  <c r="H37" i="29"/>
  <c r="G37" i="29"/>
  <c r="S36" i="29"/>
  <c r="T36" i="29" s="1"/>
  <c r="R35" i="29"/>
  <c r="S35" i="29" s="1"/>
  <c r="N35" i="29"/>
  <c r="N37" i="29" s="1"/>
  <c r="M32" i="29"/>
  <c r="L32" i="29"/>
  <c r="K32" i="29"/>
  <c r="J32" i="29"/>
  <c r="I32" i="29"/>
  <c r="H32" i="29"/>
  <c r="G32" i="29"/>
  <c r="S31" i="29"/>
  <c r="S30" i="29"/>
  <c r="N30" i="29"/>
  <c r="R29" i="29"/>
  <c r="S29" i="29" s="1"/>
  <c r="O29" i="29"/>
  <c r="O27" i="29"/>
  <c r="M27" i="29"/>
  <c r="L27" i="29"/>
  <c r="K27" i="29"/>
  <c r="J27" i="29"/>
  <c r="I27" i="29"/>
  <c r="H27" i="29"/>
  <c r="G27" i="29"/>
  <c r="S26" i="29"/>
  <c r="R25" i="29"/>
  <c r="S25" i="29" s="1"/>
  <c r="R24" i="29"/>
  <c r="R23" i="29"/>
  <c r="R22" i="29"/>
  <c r="S22" i="29" s="1"/>
  <c r="N22" i="29"/>
  <c r="R21" i="29"/>
  <c r="S21" i="29" s="1"/>
  <c r="R20" i="29"/>
  <c r="S20" i="29" s="1"/>
  <c r="R19" i="29"/>
  <c r="N19" i="29"/>
  <c r="T18" i="29"/>
  <c r="R18" i="29"/>
  <c r="T17" i="29"/>
  <c r="R17" i="29"/>
  <c r="T16" i="29"/>
  <c r="R16" i="29"/>
  <c r="T15" i="29"/>
  <c r="R15" i="29"/>
  <c r="Q15" i="29"/>
  <c r="R14" i="29"/>
  <c r="R13" i="29"/>
  <c r="R27" i="29" s="1"/>
  <c r="Q13" i="29"/>
  <c r="S12" i="29"/>
  <c r="Q12" i="29"/>
  <c r="H18" i="10"/>
  <c r="K9" i="16" s="1"/>
  <c r="K24" i="16" s="1"/>
  <c r="J54" i="16" s="1"/>
  <c r="G18" i="10"/>
  <c r="J17" i="10"/>
  <c r="M8" i="16" s="1"/>
  <c r="I17" i="10"/>
  <c r="F17" i="10"/>
  <c r="I8" i="16" s="1"/>
  <c r="F16" i="10"/>
  <c r="J15" i="10"/>
  <c r="I15" i="10"/>
  <c r="I16" i="10" s="1"/>
  <c r="H14" i="10"/>
  <c r="H16" i="10" s="1"/>
  <c r="G14" i="10"/>
  <c r="I13" i="10"/>
  <c r="H13" i="10"/>
  <c r="G13" i="10"/>
  <c r="J12" i="10"/>
  <c r="J13" i="10" s="1"/>
  <c r="F12" i="10"/>
  <c r="F13" i="10" s="1"/>
  <c r="P11" i="10"/>
  <c r="O11" i="10"/>
  <c r="N11" i="10"/>
  <c r="M11" i="10"/>
  <c r="L11" i="10"/>
  <c r="E11" i="10"/>
  <c r="F10" i="10"/>
  <c r="E8" i="10"/>
  <c r="E10" i="10" s="1"/>
  <c r="S73" i="29" l="1"/>
  <c r="T77" i="29"/>
  <c r="T81" i="29"/>
  <c r="S15" i="29"/>
  <c r="S17" i="29"/>
  <c r="T84" i="29"/>
  <c r="R48" i="29"/>
  <c r="T31" i="29"/>
  <c r="T86" i="29"/>
  <c r="T88" i="29"/>
  <c r="E12" i="10"/>
  <c r="E13" i="10" s="1"/>
  <c r="S39" i="29"/>
  <c r="T39" i="29" s="1"/>
  <c r="T43" i="29"/>
  <c r="T62" i="29"/>
  <c r="T90" i="29"/>
  <c r="T92" i="29"/>
  <c r="T94" i="29"/>
  <c r="T96" i="29"/>
  <c r="S18" i="29"/>
  <c r="E14" i="10"/>
  <c r="E17" i="10" s="1"/>
  <c r="J16" i="10" s="1"/>
  <c r="E15" i="10"/>
  <c r="T29" i="29"/>
  <c r="R32" i="29"/>
  <c r="T35" i="29"/>
  <c r="T37" i="29" s="1"/>
  <c r="S37" i="29" s="1"/>
  <c r="R37" i="29" s="1"/>
  <c r="O48" i="29"/>
  <c r="N48" i="29" s="1"/>
  <c r="T52" i="29"/>
  <c r="T56" i="29"/>
  <c r="T63" i="29"/>
  <c r="T66" i="29"/>
  <c r="R98" i="29"/>
  <c r="S16" i="29"/>
  <c r="S19" i="29"/>
  <c r="T20" i="29"/>
  <c r="T21" i="29"/>
  <c r="T25" i="29"/>
  <c r="N27" i="29"/>
  <c r="T30" i="29"/>
  <c r="O32" i="29"/>
  <c r="N32" i="29" s="1"/>
  <c r="T41" i="29"/>
  <c r="T42" i="29"/>
  <c r="S44" i="29"/>
  <c r="S48" i="29" s="1"/>
  <c r="T46" i="29"/>
  <c r="T47" i="29"/>
  <c r="M48" i="29"/>
  <c r="T50" i="29"/>
  <c r="T51" i="29"/>
  <c r="R53" i="29"/>
  <c r="S53" i="29" s="1"/>
  <c r="J60" i="29"/>
  <c r="S64" i="29"/>
  <c r="T65" i="29"/>
  <c r="S67" i="29"/>
  <c r="T67" i="29" s="1"/>
  <c r="T68" i="29"/>
  <c r="T69" i="29"/>
  <c r="T70" i="29"/>
  <c r="T71" i="29"/>
  <c r="T72" i="29"/>
  <c r="T74" i="29"/>
  <c r="T76" i="29"/>
  <c r="T78" i="29"/>
  <c r="T80" i="29"/>
  <c r="T83" i="29"/>
  <c r="T85" i="29"/>
  <c r="T87" i="29"/>
  <c r="T89" i="29"/>
  <c r="T91" i="29"/>
  <c r="T93" i="29"/>
  <c r="T95" i="29"/>
  <c r="T97" i="29"/>
  <c r="N98" i="29"/>
  <c r="M98" i="29" s="1"/>
  <c r="M10" i="27"/>
  <c r="H17" i="10"/>
  <c r="L8" i="16"/>
  <c r="F18" i="10"/>
  <c r="J9" i="16"/>
  <c r="J24" i="16" s="1"/>
  <c r="J53" i="16" s="1"/>
  <c r="Q11" i="10"/>
  <c r="G16" i="10"/>
  <c r="F19" i="10"/>
  <c r="J50" i="16"/>
  <c r="O10" i="16"/>
  <c r="J28" i="19"/>
  <c r="V35" i="24"/>
  <c r="T35" i="24"/>
  <c r="S35" i="24"/>
  <c r="N35" i="24"/>
  <c r="M35" i="24"/>
  <c r="L35" i="24"/>
  <c r="J35" i="24"/>
  <c r="I35" i="24"/>
  <c r="G35" i="24"/>
  <c r="S34" i="24"/>
  <c r="K34" i="24"/>
  <c r="N34" i="24" s="1"/>
  <c r="H34" i="24"/>
  <c r="Q33" i="24"/>
  <c r="P33" i="24"/>
  <c r="K33" i="24"/>
  <c r="R33" i="24" s="1"/>
  <c r="H33" i="24"/>
  <c r="T32" i="24"/>
  <c r="K32" i="24"/>
  <c r="N32" i="24" s="1"/>
  <c r="H32" i="24"/>
  <c r="S31" i="24"/>
  <c r="T31" i="24" s="1"/>
  <c r="K31" i="24"/>
  <c r="N31" i="24" s="1"/>
  <c r="P31" i="24" s="1"/>
  <c r="H31" i="24"/>
  <c r="T30" i="24"/>
  <c r="K30" i="24"/>
  <c r="U30" i="24" s="1"/>
  <c r="H30" i="24"/>
  <c r="K29" i="24"/>
  <c r="R29" i="24" s="1"/>
  <c r="H29" i="24"/>
  <c r="T28" i="24"/>
  <c r="K28" i="24"/>
  <c r="R28" i="24" s="1"/>
  <c r="H28" i="24"/>
  <c r="K27" i="24"/>
  <c r="R27" i="24" s="1"/>
  <c r="H27" i="24"/>
  <c r="T26" i="24"/>
  <c r="K26" i="24"/>
  <c r="U26" i="24" s="1"/>
  <c r="H26" i="24"/>
  <c r="T25" i="24"/>
  <c r="K25" i="24"/>
  <c r="R25" i="24" s="1"/>
  <c r="H25" i="24"/>
  <c r="K24" i="24"/>
  <c r="R24" i="24" s="1"/>
  <c r="H24" i="24"/>
  <c r="K23" i="24"/>
  <c r="R23" i="24" s="1"/>
  <c r="H23" i="24"/>
  <c r="N22" i="24"/>
  <c r="P22" i="24" s="1"/>
  <c r="K22" i="24"/>
  <c r="R22" i="24" s="1"/>
  <c r="H22" i="24"/>
  <c r="K21" i="24"/>
  <c r="R21" i="24" s="1"/>
  <c r="H21" i="24"/>
  <c r="K20" i="24"/>
  <c r="R20" i="24" s="1"/>
  <c r="H20" i="24"/>
  <c r="K19" i="24"/>
  <c r="R19" i="24" s="1"/>
  <c r="H19" i="24"/>
  <c r="K18" i="24"/>
  <c r="R18" i="24" s="1"/>
  <c r="H18" i="24"/>
  <c r="N30" i="24" l="1"/>
  <c r="Q30" i="24" s="1"/>
  <c r="P30" i="24" s="1"/>
  <c r="N18" i="24"/>
  <c r="Q18" i="24" s="1"/>
  <c r="P18" i="24" s="1"/>
  <c r="N28" i="24"/>
  <c r="P28" i="24" s="1"/>
  <c r="N20" i="24"/>
  <c r="Q20" i="24" s="1"/>
  <c r="P20" i="24" s="1"/>
  <c r="N24" i="24"/>
  <c r="P24" i="24" s="1"/>
  <c r="E16" i="10"/>
  <c r="U29" i="24"/>
  <c r="S98" i="29"/>
  <c r="U19" i="24"/>
  <c r="U18" i="24"/>
  <c r="N19" i="24"/>
  <c r="Q19" i="24" s="1"/>
  <c r="P19" i="24" s="1"/>
  <c r="U20" i="24"/>
  <c r="N21" i="24"/>
  <c r="Q21" i="24" s="1"/>
  <c r="P21" i="24" s="1"/>
  <c r="U28" i="24"/>
  <c r="N29" i="24"/>
  <c r="Q29" i="24" s="1"/>
  <c r="P29" i="24" s="1"/>
  <c r="O34" i="24"/>
  <c r="Q34" i="24"/>
  <c r="Q32" i="24"/>
  <c r="P32" i="24" s="1"/>
  <c r="O32" i="24"/>
  <c r="O20" i="24"/>
  <c r="O21" i="24"/>
  <c r="O22" i="24"/>
  <c r="Q22" i="24"/>
  <c r="U22" i="24"/>
  <c r="N23" i="24"/>
  <c r="Q24" i="24"/>
  <c r="U24" i="24"/>
  <c r="N25" i="24"/>
  <c r="U25" i="24"/>
  <c r="N26" i="24"/>
  <c r="N27" i="24"/>
  <c r="O28" i="24"/>
  <c r="O30" i="24"/>
  <c r="R30" i="24"/>
  <c r="O31" i="24"/>
  <c r="Q31" i="24"/>
  <c r="R32" i="24"/>
  <c r="U32" i="24"/>
  <c r="U33" i="24"/>
  <c r="U34" i="24"/>
  <c r="T64" i="29"/>
  <c r="T98" i="29" s="1"/>
  <c r="U23" i="24"/>
  <c r="R26" i="24"/>
  <c r="U27" i="24"/>
  <c r="U31" i="24"/>
  <c r="T53" i="29"/>
  <c r="T44" i="29"/>
  <c r="T48" i="29" s="1"/>
  <c r="E18" i="10"/>
  <c r="I9" i="16"/>
  <c r="G17" i="10"/>
  <c r="J8" i="16" s="1"/>
  <c r="K8" i="16"/>
  <c r="E19" i="10"/>
  <c r="J18" i="10" s="1"/>
  <c r="K17" i="24"/>
  <c r="N17" i="24" s="1"/>
  <c r="P17" i="24" s="1"/>
  <c r="H17" i="24"/>
  <c r="K16" i="24"/>
  <c r="R16" i="24" s="1"/>
  <c r="H16" i="24"/>
  <c r="K15" i="24"/>
  <c r="N15" i="24" s="1"/>
  <c r="P15" i="24" s="1"/>
  <c r="H15" i="24"/>
  <c r="K14" i="24"/>
  <c r="R14" i="24" s="1"/>
  <c r="H14" i="24"/>
  <c r="K13" i="24"/>
  <c r="N13" i="24" s="1"/>
  <c r="P13" i="24" s="1"/>
  <c r="H13" i="24"/>
  <c r="K12" i="24"/>
  <c r="U12" i="24" s="1"/>
  <c r="H12" i="24"/>
  <c r="K11" i="24"/>
  <c r="R11" i="24" s="1"/>
  <c r="H11" i="24"/>
  <c r="T10" i="24"/>
  <c r="K10" i="24"/>
  <c r="R10" i="24" s="1"/>
  <c r="H10" i="24"/>
  <c r="T9" i="24"/>
  <c r="O29" i="24" l="1"/>
  <c r="O19" i="24"/>
  <c r="Q28" i="24"/>
  <c r="O24" i="24"/>
  <c r="O18" i="24"/>
  <c r="U13" i="24"/>
  <c r="R15" i="24"/>
  <c r="N10" i="24"/>
  <c r="U10" i="24"/>
  <c r="N11" i="24"/>
  <c r="P11" i="24" s="1"/>
  <c r="U11" i="24"/>
  <c r="N12" i="24"/>
  <c r="P12" i="24" s="1"/>
  <c r="O12" i="24" s="1"/>
  <c r="O13" i="24"/>
  <c r="Q13" i="24"/>
  <c r="N14" i="24"/>
  <c r="O15" i="24"/>
  <c r="Q15" i="24"/>
  <c r="U15" i="24"/>
  <c r="N16" i="24"/>
  <c r="O17" i="24"/>
  <c r="Q17" i="24"/>
  <c r="O26" i="24"/>
  <c r="Q26" i="24"/>
  <c r="P26" i="24" s="1"/>
  <c r="Q25" i="24"/>
  <c r="O25" i="24"/>
  <c r="P25" i="24"/>
  <c r="Q23" i="24"/>
  <c r="O23" i="24"/>
  <c r="P23" i="24"/>
  <c r="U14" i="24"/>
  <c r="U16" i="24"/>
  <c r="Q27" i="24"/>
  <c r="O27" i="24"/>
  <c r="P27" i="24"/>
  <c r="I24" i="16"/>
  <c r="J52" i="16" s="1"/>
  <c r="I18" i="10"/>
  <c r="M9" i="16"/>
  <c r="M24" i="16" s="1"/>
  <c r="J56" i="16" s="1"/>
  <c r="J19" i="10"/>
  <c r="H8" i="16"/>
  <c r="N8" i="16"/>
  <c r="K9" i="24"/>
  <c r="H9" i="24"/>
  <c r="K8" i="24"/>
  <c r="K35" i="24" s="1"/>
  <c r="U35" i="24" s="1"/>
  <c r="H8" i="24"/>
  <c r="U8" i="24" l="1"/>
  <c r="U9" i="24"/>
  <c r="R9" i="24"/>
  <c r="Q16" i="24"/>
  <c r="O16" i="24"/>
  <c r="P16" i="24"/>
  <c r="Q14" i="24"/>
  <c r="O14" i="24"/>
  <c r="P14" i="24"/>
  <c r="H35" i="24"/>
  <c r="N8" i="24"/>
  <c r="P8" i="24" s="1"/>
  <c r="R8" i="24"/>
  <c r="O8" i="16"/>
  <c r="Q10" i="24"/>
  <c r="O10" i="24"/>
  <c r="P10" i="24"/>
  <c r="L9" i="16"/>
  <c r="I19" i="10"/>
  <c r="H19" i="10" s="1"/>
  <c r="G19" i="10" s="1"/>
  <c r="M53" i="23"/>
  <c r="L53" i="23"/>
  <c r="J53" i="23"/>
  <c r="I53" i="23"/>
  <c r="G53" i="23"/>
  <c r="P52" i="23"/>
  <c r="K52" i="23"/>
  <c r="K51" i="23"/>
  <c r="N51" i="23" s="1"/>
  <c r="H51" i="23"/>
  <c r="K50" i="23"/>
  <c r="N50" i="23" s="1"/>
  <c r="H50" i="23"/>
  <c r="K49" i="23"/>
  <c r="N49" i="23" s="1"/>
  <c r="H49" i="23"/>
  <c r="K48" i="23"/>
  <c r="N48" i="23" s="1"/>
  <c r="H48" i="23"/>
  <c r="K47" i="23"/>
  <c r="N47" i="23" s="1"/>
  <c r="H47" i="23"/>
  <c r="K46" i="23"/>
  <c r="N46" i="23" s="1"/>
  <c r="H46" i="23"/>
  <c r="K45" i="23"/>
  <c r="N45" i="23" s="1"/>
  <c r="H45" i="23"/>
  <c r="K44" i="23"/>
  <c r="N44" i="23" s="1"/>
  <c r="H44" i="23"/>
  <c r="K43" i="23"/>
  <c r="N43" i="23" s="1"/>
  <c r="H43" i="23"/>
  <c r="K42" i="23"/>
  <c r="N42" i="23" s="1"/>
  <c r="H42" i="23"/>
  <c r="K41" i="23"/>
  <c r="N41" i="23" s="1"/>
  <c r="H41" i="23"/>
  <c r="K40" i="23"/>
  <c r="N40" i="23" s="1"/>
  <c r="H40" i="23"/>
  <c r="K39" i="23"/>
  <c r="N39" i="23" s="1"/>
  <c r="H39" i="23"/>
  <c r="K38" i="23"/>
  <c r="N38" i="23" s="1"/>
  <c r="H38" i="23"/>
  <c r="K37" i="23"/>
  <c r="N37" i="23" s="1"/>
  <c r="H37" i="23"/>
  <c r="K36" i="23"/>
  <c r="N36" i="23" s="1"/>
  <c r="H36" i="23"/>
  <c r="K35" i="23"/>
  <c r="N35" i="23" s="1"/>
  <c r="H35" i="23"/>
  <c r="K34" i="23"/>
  <c r="N34" i="23" s="1"/>
  <c r="H34" i="23"/>
  <c r="K33" i="23"/>
  <c r="N33" i="23" s="1"/>
  <c r="H33" i="23"/>
  <c r="K32" i="23"/>
  <c r="N32" i="23" s="1"/>
  <c r="H32" i="23"/>
  <c r="K31" i="23"/>
  <c r="N31" i="23" s="1"/>
  <c r="H31" i="23"/>
  <c r="K30" i="23"/>
  <c r="N30" i="23" s="1"/>
  <c r="H30" i="23"/>
  <c r="K29" i="23"/>
  <c r="H29" i="23"/>
  <c r="J27" i="23"/>
  <c r="I27" i="23"/>
  <c r="G27" i="23"/>
  <c r="K26" i="23"/>
  <c r="N26" i="23" s="1"/>
  <c r="Q26" i="23" s="1"/>
  <c r="H26" i="23"/>
  <c r="K25" i="23"/>
  <c r="N25" i="23" s="1"/>
  <c r="H25" i="23"/>
  <c r="N24" i="23"/>
  <c r="Q24" i="23" s="1"/>
  <c r="K24" i="23"/>
  <c r="H24" i="23"/>
  <c r="K23" i="23"/>
  <c r="N23" i="23" s="1"/>
  <c r="H23" i="23"/>
  <c r="K22" i="23"/>
  <c r="N22" i="23" s="1"/>
  <c r="Q22" i="23" s="1"/>
  <c r="H22" i="23"/>
  <c r="L21" i="23"/>
  <c r="K21" i="23" s="1"/>
  <c r="R21" i="23" s="1"/>
  <c r="H21" i="23"/>
  <c r="K20" i="23"/>
  <c r="R20" i="23" s="1"/>
  <c r="H20" i="23"/>
  <c r="K19" i="23"/>
  <c r="R19" i="23" s="1"/>
  <c r="H19" i="23"/>
  <c r="K18" i="23"/>
  <c r="R18" i="23" s="1"/>
  <c r="H18" i="23"/>
  <c r="K17" i="23"/>
  <c r="R17" i="23" s="1"/>
  <c r="H17" i="23"/>
  <c r="K16" i="23"/>
  <c r="R16" i="23" s="1"/>
  <c r="H16" i="23"/>
  <c r="K15" i="23"/>
  <c r="R15" i="23" s="1"/>
  <c r="H15" i="23"/>
  <c r="K14" i="23"/>
  <c r="R14" i="23" s="1"/>
  <c r="H14" i="23"/>
  <c r="K13" i="23"/>
  <c r="R13" i="23" s="1"/>
  <c r="H13" i="23"/>
  <c r="L12" i="23"/>
  <c r="K12" i="23" s="1"/>
  <c r="N12" i="23" s="1"/>
  <c r="H12" i="23"/>
  <c r="M11" i="23"/>
  <c r="M27" i="23" s="1"/>
  <c r="L27" i="23" s="1"/>
  <c r="H11" i="23"/>
  <c r="K10" i="23"/>
  <c r="N10" i="23" s="1"/>
  <c r="P10" i="23" s="1"/>
  <c r="H10" i="23"/>
  <c r="K9" i="23"/>
  <c r="H9" i="23"/>
  <c r="K23" i="16"/>
  <c r="K22" i="16"/>
  <c r="L17" i="16"/>
  <c r="M17" i="16"/>
  <c r="M21" i="16" s="1"/>
  <c r="J38" i="16" s="1"/>
  <c r="N14" i="16"/>
  <c r="O14" i="16" s="1"/>
  <c r="O18" i="16"/>
  <c r="N17" i="16" l="1"/>
  <c r="J54" i="23"/>
  <c r="I54" i="23" s="1"/>
  <c r="K53" i="23"/>
  <c r="Q8" i="24"/>
  <c r="H17" i="16"/>
  <c r="K11" i="23"/>
  <c r="N11" i="23" s="1"/>
  <c r="P11" i="23" s="1"/>
  <c r="N13" i="23"/>
  <c r="Q13" i="23" s="1"/>
  <c r="N15" i="23"/>
  <c r="Q15" i="23" s="1"/>
  <c r="N17" i="23"/>
  <c r="Q17" i="23" s="1"/>
  <c r="N19" i="23"/>
  <c r="Q19" i="23" s="1"/>
  <c r="N21" i="23"/>
  <c r="S21" i="23" s="1"/>
  <c r="R26" i="23"/>
  <c r="P12" i="23"/>
  <c r="Q12" i="23"/>
  <c r="O12" i="23"/>
  <c r="P25" i="23"/>
  <c r="Q25" i="23"/>
  <c r="O25" i="23"/>
  <c r="Q30" i="23"/>
  <c r="O30" i="23"/>
  <c r="P30" i="23"/>
  <c r="Q32" i="23"/>
  <c r="O32" i="23"/>
  <c r="P32" i="23"/>
  <c r="Q34" i="23"/>
  <c r="O34" i="23"/>
  <c r="P34" i="23"/>
  <c r="Q36" i="23"/>
  <c r="O36" i="23"/>
  <c r="P36" i="23"/>
  <c r="P37" i="23"/>
  <c r="Q37" i="23"/>
  <c r="O37" i="23"/>
  <c r="P39" i="23"/>
  <c r="Q39" i="23"/>
  <c r="O39" i="23"/>
  <c r="Q40" i="23"/>
  <c r="O40" i="23"/>
  <c r="P40" i="23"/>
  <c r="P41" i="23"/>
  <c r="Q41" i="23"/>
  <c r="O41" i="23"/>
  <c r="Q42" i="23"/>
  <c r="O42" i="23"/>
  <c r="P42" i="23"/>
  <c r="P43" i="23"/>
  <c r="Q43" i="23"/>
  <c r="O43" i="23"/>
  <c r="O44" i="23"/>
  <c r="P45" i="23"/>
  <c r="Q45" i="23"/>
  <c r="O45" i="23"/>
  <c r="Q46" i="23"/>
  <c r="O46" i="23"/>
  <c r="P46" i="23"/>
  <c r="P47" i="23"/>
  <c r="Q47" i="23"/>
  <c r="O47" i="23"/>
  <c r="Q48" i="23"/>
  <c r="O48" i="23"/>
  <c r="P48" i="23"/>
  <c r="P49" i="23"/>
  <c r="Q49" i="23"/>
  <c r="O49" i="23"/>
  <c r="Q50" i="23"/>
  <c r="O50" i="23"/>
  <c r="P50" i="23"/>
  <c r="P51" i="23"/>
  <c r="Q51" i="23"/>
  <c r="O51" i="23"/>
  <c r="P31" i="23"/>
  <c r="Q31" i="23"/>
  <c r="O31" i="23"/>
  <c r="P33" i="23"/>
  <c r="Q33" i="23"/>
  <c r="O33" i="23"/>
  <c r="P35" i="23"/>
  <c r="Q35" i="23"/>
  <c r="O35" i="23"/>
  <c r="Q38" i="23"/>
  <c r="O38" i="23"/>
  <c r="P38" i="23"/>
  <c r="O11" i="23"/>
  <c r="P23" i="23"/>
  <c r="Q23" i="23"/>
  <c r="O23" i="23"/>
  <c r="P15" i="23"/>
  <c r="P22" i="23"/>
  <c r="P24" i="23"/>
  <c r="P26" i="23"/>
  <c r="R52" i="23"/>
  <c r="N9" i="23"/>
  <c r="S13" i="23"/>
  <c r="N14" i="23"/>
  <c r="S14" i="23" s="1"/>
  <c r="O15" i="23"/>
  <c r="S15" i="23"/>
  <c r="N16" i="23"/>
  <c r="N18" i="23"/>
  <c r="S18" i="23" s="1"/>
  <c r="O19" i="23"/>
  <c r="S19" i="23"/>
  <c r="N20" i="23"/>
  <c r="O22" i="23"/>
  <c r="O24" i="23"/>
  <c r="O26" i="23"/>
  <c r="H27" i="23"/>
  <c r="N29" i="23"/>
  <c r="H53" i="23"/>
  <c r="J22" i="16"/>
  <c r="L24" i="16"/>
  <c r="J55" i="16" s="1"/>
  <c r="K51" i="16" s="1"/>
  <c r="H9" i="16"/>
  <c r="N9" i="16"/>
  <c r="J23" i="16"/>
  <c r="J48" i="16"/>
  <c r="M19" i="16"/>
  <c r="O17" i="16"/>
  <c r="M25" i="16"/>
  <c r="J32" i="16" s="1"/>
  <c r="F17" i="16"/>
  <c r="Q21" i="23" l="1"/>
  <c r="P19" i="23"/>
  <c r="S17" i="23"/>
  <c r="O21" i="23"/>
  <c r="O17" i="23"/>
  <c r="O13" i="23"/>
  <c r="P21" i="23"/>
  <c r="P17" i="23"/>
  <c r="P13" i="23"/>
  <c r="K27" i="23"/>
  <c r="P20" i="23"/>
  <c r="Q20" i="23"/>
  <c r="O20" i="23"/>
  <c r="N53" i="23"/>
  <c r="O29" i="23"/>
  <c r="O53" i="23" s="1"/>
  <c r="P18" i="23"/>
  <c r="Q18" i="23"/>
  <c r="O18" i="23"/>
  <c r="P14" i="23"/>
  <c r="Q14" i="23"/>
  <c r="O14" i="23"/>
  <c r="H54" i="23"/>
  <c r="G54" i="23" s="1"/>
  <c r="P16" i="23"/>
  <c r="Q16" i="23"/>
  <c r="O16" i="23"/>
  <c r="P9" i="23"/>
  <c r="O9" i="23" s="1"/>
  <c r="S20" i="23"/>
  <c r="S16" i="23"/>
  <c r="J47" i="16"/>
  <c r="H24" i="16"/>
  <c r="J51" i="16" s="1"/>
  <c r="F8" i="16"/>
  <c r="O9" i="16"/>
  <c r="N4" i="16"/>
  <c r="I23" i="16"/>
  <c r="J46" i="16" s="1"/>
  <c r="N6" i="16"/>
  <c r="H6" i="16"/>
  <c r="I22" i="16"/>
  <c r="H5" i="16"/>
  <c r="H22" i="16" s="1"/>
  <c r="I19" i="16"/>
  <c r="I21" i="16"/>
  <c r="N5" i="16"/>
  <c r="J19" i="16"/>
  <c r="J21" i="16"/>
  <c r="K45" i="16" l="1"/>
  <c r="K54" i="23"/>
  <c r="N27" i="23"/>
  <c r="R27" i="23"/>
  <c r="Q53" i="23"/>
  <c r="P53" i="23"/>
  <c r="O6" i="16"/>
  <c r="J35" i="16"/>
  <c r="J25" i="16"/>
  <c r="J29" i="16" s="1"/>
  <c r="J34" i="16"/>
  <c r="I25" i="16"/>
  <c r="J28" i="16" s="1"/>
  <c r="O5" i="16"/>
  <c r="H23" i="16"/>
  <c r="J45" i="16" s="1"/>
  <c r="J44" i="16" s="1"/>
  <c r="J43" i="16" s="1"/>
  <c r="J42" i="16" s="1"/>
  <c r="J41" i="16" s="1"/>
  <c r="J40" i="16" s="1"/>
  <c r="K39" i="16" s="1"/>
  <c r="J39" i="16" s="1"/>
  <c r="K21" i="16"/>
  <c r="K19" i="16"/>
  <c r="H4" i="16"/>
  <c r="L19" i="16"/>
  <c r="L21" i="16"/>
  <c r="N54" i="23" l="1"/>
  <c r="M54" i="23" s="1"/>
  <c r="L54" i="23" s="1"/>
  <c r="S27" i="23"/>
  <c r="O27" i="23"/>
  <c r="P27" i="23"/>
  <c r="Q27" i="23"/>
  <c r="J37" i="16"/>
  <c r="L25" i="16"/>
  <c r="J31" i="16" s="1"/>
  <c r="F4" i="16"/>
  <c r="F19" i="16" s="1"/>
  <c r="H19" i="16"/>
  <c r="H21" i="16"/>
  <c r="J36" i="16"/>
  <c r="K25" i="16"/>
  <c r="J30" i="16" s="1"/>
  <c r="O4" i="16"/>
  <c r="K33" i="16" l="1"/>
  <c r="K27" i="16"/>
  <c r="J33" i="16"/>
  <c r="H25" i="16"/>
  <c r="J27" i="16" s="1"/>
  <c r="R29" i="23" l="1"/>
  <c r="R30" i="23"/>
  <c r="S30" i="23" s="1"/>
  <c r="R31" i="23"/>
  <c r="S31" i="23" s="1"/>
  <c r="R32" i="23"/>
  <c r="R33" i="23"/>
  <c r="R34" i="23"/>
  <c r="R35" i="23"/>
  <c r="S35" i="23" s="1"/>
  <c r="R36" i="23"/>
  <c r="R37" i="23"/>
  <c r="S37" i="23" s="1"/>
  <c r="R38" i="23"/>
  <c r="S38" i="23" s="1"/>
  <c r="R39" i="23"/>
  <c r="S39" i="23" s="1"/>
  <c r="R40" i="23"/>
  <c r="R41" i="23"/>
  <c r="S41" i="23" s="1"/>
  <c r="R42" i="23"/>
  <c r="R43" i="23"/>
  <c r="S43" i="23" s="1"/>
  <c r="R44" i="23"/>
  <c r="R45" i="23"/>
  <c r="R46" i="23"/>
  <c r="S46" i="23" s="1"/>
  <c r="R47" i="23"/>
  <c r="R48" i="23"/>
  <c r="R49" i="23"/>
  <c r="R50" i="23"/>
  <c r="S50" i="23" s="1"/>
  <c r="R51" i="23"/>
  <c r="R54" i="23"/>
  <c r="Q54" i="23"/>
  <c r="P54" i="23"/>
  <c r="O54" i="23"/>
  <c r="R9" i="23"/>
  <c r="S9" i="23" s="1"/>
  <c r="S8" i="24"/>
  <c r="T8" i="24" s="1"/>
  <c r="R24" i="23"/>
  <c r="S24" i="23" s="1"/>
  <c r="R22" i="23"/>
  <c r="S22" i="23" s="1"/>
  <c r="R11" i="23"/>
  <c r="S11" i="23" s="1"/>
  <c r="S33" i="23"/>
  <c r="S51" i="23"/>
  <c r="S49" i="23"/>
  <c r="S48" i="23"/>
  <c r="S47" i="23"/>
  <c r="S45" i="23"/>
  <c r="S42" i="23"/>
  <c r="S40" i="23"/>
  <c r="S36" i="23"/>
  <c r="S34" i="23"/>
  <c r="S32" i="23"/>
  <c r="R25" i="23"/>
  <c r="S25" i="23" s="1"/>
  <c r="R12" i="23"/>
  <c r="S12" i="23" s="1"/>
  <c r="R10" i="23"/>
  <c r="S10" i="23" s="1"/>
  <c r="R23" i="23"/>
  <c r="S23" i="23" s="1"/>
  <c r="S44" i="23"/>
  <c r="S15" i="24"/>
  <c r="T15" i="24" s="1"/>
  <c r="S14" i="24"/>
  <c r="T14" i="24" s="1"/>
  <c r="S16" i="24"/>
  <c r="T16" i="24" s="1"/>
  <c r="S11" i="24"/>
  <c r="T11" i="24" s="1"/>
  <c r="S24" i="24"/>
  <c r="T24" i="24" s="1"/>
  <c r="S33" i="24"/>
  <c r="T33" i="24" s="1"/>
  <c r="S23" i="24"/>
  <c r="T23" i="24" s="1"/>
  <c r="R12" i="24"/>
  <c r="S12" i="24" s="1"/>
  <c r="T12" i="24" s="1"/>
  <c r="S29" i="23"/>
  <c r="N9" i="24"/>
  <c r="Q9" i="24" s="1"/>
  <c r="S22" i="24"/>
  <c r="T22" i="24" s="1"/>
  <c r="R13" i="24"/>
  <c r="S13" i="24" s="1"/>
  <c r="T13" i="24" s="1"/>
  <c r="S27" i="24"/>
  <c r="T27" i="24" s="1"/>
  <c r="S21" i="24"/>
  <c r="T21" i="24" s="1"/>
  <c r="S19" i="24"/>
  <c r="T19" i="24" s="1"/>
  <c r="S29" i="24"/>
  <c r="T29" i="24" s="1"/>
  <c r="R17" i="24"/>
  <c r="S17" i="24" s="1"/>
  <c r="T17" i="24" s="1"/>
  <c r="S20" i="24"/>
  <c r="T20" i="24"/>
  <c r="S18" i="24"/>
  <c r="T18" i="24" s="1"/>
  <c r="R54" i="29"/>
  <c r="S54" i="29" s="1"/>
  <c r="R57" i="29"/>
  <c r="S57" i="29" s="1"/>
  <c r="T57" i="29" s="1"/>
  <c r="R58" i="29"/>
  <c r="S58" i="29" s="1"/>
  <c r="O60" i="29"/>
  <c r="N60" i="29"/>
  <c r="M60" i="29"/>
  <c r="S24" i="29"/>
  <c r="S27" i="29" s="1"/>
  <c r="S32" i="29"/>
  <c r="R33" i="29"/>
  <c r="O33" i="29"/>
  <c r="N33" i="29"/>
  <c r="M33" i="29"/>
  <c r="L33" i="29"/>
  <c r="K33" i="29"/>
  <c r="J33" i="29"/>
  <c r="I33" i="29"/>
  <c r="H33" i="29"/>
  <c r="G33" i="29"/>
  <c r="T32" i="29"/>
  <c r="K259" i="27"/>
  <c r="M259" i="27" s="1"/>
  <c r="K251" i="27"/>
  <c r="M251" i="27" s="1"/>
  <c r="K243" i="27"/>
  <c r="M243" i="27" s="1"/>
  <c r="K235" i="27"/>
  <c r="M235" i="27" s="1"/>
  <c r="K227" i="27"/>
  <c r="M227" i="27" s="1"/>
  <c r="K219" i="27"/>
  <c r="M219" i="27" s="1"/>
  <c r="K211" i="27"/>
  <c r="M211" i="27" s="1"/>
  <c r="K203" i="27"/>
  <c r="M203" i="27" s="1"/>
  <c r="K265" i="27"/>
  <c r="M265" i="27" s="1"/>
  <c r="K261" i="27"/>
  <c r="M261" i="27" s="1"/>
  <c r="K257" i="27"/>
  <c r="M257" i="27" s="1"/>
  <c r="K253" i="27"/>
  <c r="M253" i="27" s="1"/>
  <c r="K249" i="27"/>
  <c r="M249" i="27" s="1"/>
  <c r="K245" i="27"/>
  <c r="M245" i="27" s="1"/>
  <c r="K241" i="27"/>
  <c r="M241" i="27" s="1"/>
  <c r="K237" i="27"/>
  <c r="M237" i="27" s="1"/>
  <c r="K233" i="27"/>
  <c r="M233" i="27" s="1"/>
  <c r="K229" i="27"/>
  <c r="M229" i="27" s="1"/>
  <c r="K225" i="27"/>
  <c r="M225" i="27" s="1"/>
  <c r="K221" i="27"/>
  <c r="M221" i="27" s="1"/>
  <c r="K217" i="27"/>
  <c r="M217" i="27" s="1"/>
  <c r="K213" i="27"/>
  <c r="M213" i="27" s="1"/>
  <c r="K209" i="27"/>
  <c r="M209" i="27" s="1"/>
  <c r="K205" i="27"/>
  <c r="M205" i="27" s="1"/>
  <c r="K201" i="27"/>
  <c r="M201" i="27" s="1"/>
  <c r="K185" i="27"/>
  <c r="M185" i="27" s="1"/>
  <c r="K169" i="27"/>
  <c r="M169" i="27" s="1"/>
  <c r="K151" i="27"/>
  <c r="M151" i="27" s="1"/>
  <c r="K147" i="27"/>
  <c r="M147" i="27" s="1"/>
  <c r="K143" i="27"/>
  <c r="M143" i="27" s="1"/>
  <c r="K139" i="27"/>
  <c r="M139" i="27" s="1"/>
  <c r="K189" i="27"/>
  <c r="M189" i="27" s="1"/>
  <c r="K173" i="27"/>
  <c r="M173" i="27" s="1"/>
  <c r="K157" i="27"/>
  <c r="M157" i="27" s="1"/>
  <c r="K153" i="27"/>
  <c r="M153" i="27" s="1"/>
  <c r="K149" i="27"/>
  <c r="M149" i="27" s="1"/>
  <c r="K145" i="27"/>
  <c r="M145" i="27" s="1"/>
  <c r="K141" i="27"/>
  <c r="M141" i="27" s="1"/>
  <c r="K137" i="27"/>
  <c r="M137" i="27" s="1"/>
  <c r="K263" i="27"/>
  <c r="M263" i="27" s="1"/>
  <c r="K255" i="27"/>
  <c r="M255" i="27" s="1"/>
  <c r="K247" i="27"/>
  <c r="M247" i="27" s="1"/>
  <c r="K239" i="27"/>
  <c r="M239" i="27" s="1"/>
  <c r="K231" i="27"/>
  <c r="M231" i="27" s="1"/>
  <c r="K223" i="27"/>
  <c r="M223" i="27" s="1"/>
  <c r="K215" i="27"/>
  <c r="M215" i="27" s="1"/>
  <c r="K207" i="27"/>
  <c r="M207" i="27" s="1"/>
  <c r="K199" i="27"/>
  <c r="M199" i="27" s="1"/>
  <c r="K195" i="27"/>
  <c r="M195" i="27" s="1"/>
  <c r="K191" i="27"/>
  <c r="M191" i="27" s="1"/>
  <c r="K187" i="27"/>
  <c r="M187" i="27" s="1"/>
  <c r="K183" i="27"/>
  <c r="M183" i="27" s="1"/>
  <c r="K179" i="27"/>
  <c r="M179" i="27" s="1"/>
  <c r="K175" i="27"/>
  <c r="M175" i="27" s="1"/>
  <c r="K171" i="27"/>
  <c r="M171" i="27" s="1"/>
  <c r="K167" i="27"/>
  <c r="M167" i="27" s="1"/>
  <c r="K163" i="27"/>
  <c r="M163" i="27" s="1"/>
  <c r="K159" i="27"/>
  <c r="M159" i="27" s="1"/>
  <c r="K155" i="27"/>
  <c r="M155" i="27" s="1"/>
  <c r="K193" i="27"/>
  <c r="M193" i="27" s="1"/>
  <c r="K177" i="27"/>
  <c r="M177" i="27" s="1"/>
  <c r="K161" i="27"/>
  <c r="M161" i="27" s="1"/>
  <c r="K197" i="27"/>
  <c r="M197" i="27" s="1"/>
  <c r="K181" i="27"/>
  <c r="M181" i="27" s="1"/>
  <c r="K165" i="27"/>
  <c r="M165" i="27" s="1"/>
  <c r="K11" i="27"/>
  <c r="K13" i="27"/>
  <c r="M13" i="27" s="1"/>
  <c r="K15" i="27"/>
  <c r="M15" i="27" s="1"/>
  <c r="K17" i="27"/>
  <c r="M17" i="27" s="1"/>
  <c r="K19" i="27"/>
  <c r="K21" i="27"/>
  <c r="M21" i="27" s="1"/>
  <c r="K23" i="27"/>
  <c r="M23" i="27" s="1"/>
  <c r="K25" i="27"/>
  <c r="M25" i="27" s="1"/>
  <c r="K27" i="27"/>
  <c r="K29" i="27"/>
  <c r="M29" i="27" s="1"/>
  <c r="K31" i="27"/>
  <c r="M31" i="27" s="1"/>
  <c r="K33" i="27"/>
  <c r="M33" i="27" s="1"/>
  <c r="K35" i="27"/>
  <c r="K37" i="27"/>
  <c r="M37" i="27" s="1"/>
  <c r="K39" i="27"/>
  <c r="M39" i="27" s="1"/>
  <c r="K41" i="27"/>
  <c r="M41" i="27" s="1"/>
  <c r="K43" i="27"/>
  <c r="K45" i="27"/>
  <c r="M45" i="27" s="1"/>
  <c r="K47" i="27"/>
  <c r="M47" i="27" s="1"/>
  <c r="K49" i="27"/>
  <c r="M49" i="27" s="1"/>
  <c r="K51" i="27"/>
  <c r="K53" i="27"/>
  <c r="M53" i="27" s="1"/>
  <c r="K55" i="27"/>
  <c r="M55" i="27" s="1"/>
  <c r="K57" i="27"/>
  <c r="M57" i="27" s="1"/>
  <c r="K59" i="27"/>
  <c r="K61" i="27"/>
  <c r="M61" i="27" s="1"/>
  <c r="K63" i="27"/>
  <c r="M63" i="27" s="1"/>
  <c r="K65" i="27"/>
  <c r="M65" i="27" s="1"/>
  <c r="K67" i="27"/>
  <c r="K69" i="27"/>
  <c r="M69" i="27" s="1"/>
  <c r="K71" i="27"/>
  <c r="M71" i="27" s="1"/>
  <c r="K73" i="27"/>
  <c r="M73" i="27" s="1"/>
  <c r="K75" i="27"/>
  <c r="K77" i="27"/>
  <c r="M77" i="27" s="1"/>
  <c r="K79" i="27"/>
  <c r="M79" i="27" s="1"/>
  <c r="K81" i="27"/>
  <c r="M81" i="27" s="1"/>
  <c r="K83" i="27"/>
  <c r="K85" i="27"/>
  <c r="M85" i="27" s="1"/>
  <c r="K87" i="27"/>
  <c r="M87" i="27" s="1"/>
  <c r="K89" i="27"/>
  <c r="M89" i="27" s="1"/>
  <c r="K91" i="27"/>
  <c r="K93" i="27"/>
  <c r="M93" i="27" s="1"/>
  <c r="K95" i="27"/>
  <c r="M95" i="27" s="1"/>
  <c r="K97" i="27"/>
  <c r="M97" i="27" s="1"/>
  <c r="K99" i="27"/>
  <c r="K101" i="27"/>
  <c r="M101" i="27" s="1"/>
  <c r="K103" i="27"/>
  <c r="M103" i="27" s="1"/>
  <c r="K105" i="27"/>
  <c r="M105" i="27" s="1"/>
  <c r="K107" i="27"/>
  <c r="K109" i="27"/>
  <c r="M109" i="27" s="1"/>
  <c r="K111" i="27"/>
  <c r="M111" i="27" s="1"/>
  <c r="K113" i="27"/>
  <c r="M113" i="27" s="1"/>
  <c r="K115" i="27"/>
  <c r="K117" i="27"/>
  <c r="M117" i="27" s="1"/>
  <c r="K119" i="27"/>
  <c r="M119" i="27" s="1"/>
  <c r="K121" i="27"/>
  <c r="M121" i="27" s="1"/>
  <c r="K123" i="27"/>
  <c r="K125" i="27"/>
  <c r="M125" i="27" s="1"/>
  <c r="K127" i="27"/>
  <c r="M127" i="27" s="1"/>
  <c r="K129" i="27"/>
  <c r="M129" i="27" s="1"/>
  <c r="K131" i="27"/>
  <c r="K133" i="27"/>
  <c r="M133" i="27" s="1"/>
  <c r="K135" i="27"/>
  <c r="M135" i="27" s="1"/>
  <c r="M11" i="27"/>
  <c r="M19" i="27"/>
  <c r="M27" i="27"/>
  <c r="M35" i="27"/>
  <c r="M43" i="27"/>
  <c r="M51" i="27"/>
  <c r="M59" i="27"/>
  <c r="M67" i="27"/>
  <c r="M75" i="27"/>
  <c r="M83" i="27"/>
  <c r="M91" i="27"/>
  <c r="M99" i="27"/>
  <c r="M107" i="27"/>
  <c r="M115" i="27"/>
  <c r="M123" i="27"/>
  <c r="M131" i="27"/>
  <c r="P9" i="24" l="1"/>
  <c r="R53" i="23"/>
  <c r="S53" i="23" s="1"/>
  <c r="S54" i="23" s="1"/>
  <c r="K266" i="27"/>
  <c r="M266" i="27" s="1"/>
  <c r="S33" i="29"/>
  <c r="R60" i="29"/>
  <c r="S60" i="29"/>
  <c r="T54" i="29"/>
  <c r="T24" i="29"/>
  <c r="T27" i="29" s="1"/>
</calcChain>
</file>

<file path=xl/sharedStrings.xml><?xml version="1.0" encoding="utf-8"?>
<sst xmlns="http://schemas.openxmlformats.org/spreadsheetml/2006/main" count="1918" uniqueCount="708">
  <si>
    <t>№ п/п</t>
  </si>
  <si>
    <t>Адрес МКД</t>
  </si>
  <si>
    <t>Документ, подтверждающий признание МКД аварийным</t>
  </si>
  <si>
    <t>Число жителей,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</si>
  <si>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</si>
  <si>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</si>
  <si>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</si>
  <si>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</si>
  <si>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</si>
  <si>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</si>
  <si>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</si>
  <si>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</si>
  <si>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</si>
  <si>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</si>
  <si>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</si>
  <si>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</si>
  <si>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местного бюджета</t>
  </si>
  <si>
    <t>чел.</t>
  </si>
  <si>
    <t>кв.м</t>
  </si>
  <si>
    <t>ед.</t>
  </si>
  <si>
    <t>х</t>
  </si>
  <si>
    <t>04.2015</t>
  </si>
  <si>
    <t>г. Мурманск, ул. Первомайская, д. 8</t>
  </si>
  <si>
    <t>г. Мурманск, ул. Карла Либкнехта, д. 10</t>
  </si>
  <si>
    <t>г. Мурманск, ул. Новосельская, д. 23</t>
  </si>
  <si>
    <t>г. Мурманск, ул. Новосельская, д. 46</t>
  </si>
  <si>
    <t>г. Мурманск, ул. Загородная, д.  12</t>
  </si>
  <si>
    <t>г. Мурманск, ул. Лесная, д. 25</t>
  </si>
  <si>
    <t>г. Мурманск, ул. Новосельская, д. 25</t>
  </si>
  <si>
    <t>г. Мурманск, ул. Лесная, д. 29а</t>
  </si>
  <si>
    <t>г. Мурманск, ул. Новосельская, д. 48</t>
  </si>
  <si>
    <t>г. Мурманск, ул. Сполохи, д. 2</t>
  </si>
  <si>
    <t>г. Мурманск, ул. Бондарная, д. 11</t>
  </si>
  <si>
    <t>г. Мурманск, ул. Заводская, д. 5/5а</t>
  </si>
  <si>
    <t>г. Мурманск, ул. Новосельская, д. 36</t>
  </si>
  <si>
    <t>г. Мурманск, ул. Заречная, д. 26</t>
  </si>
  <si>
    <t>г. Мурманск, ул. Заречная, д. 28</t>
  </si>
  <si>
    <t>г. Мурманск, ул. Заречная, д. 30</t>
  </si>
  <si>
    <t>г. Мурманск, ул. Новосельская, д. 31</t>
  </si>
  <si>
    <t>г. Мурманск, ул. Челюскинцев, д. 19б</t>
  </si>
  <si>
    <t>г. Мурманск, ул. Лесная, д. 27а</t>
  </si>
  <si>
    <t>г. Мурманск, ул. Нахимова, д.4</t>
  </si>
  <si>
    <t>г. Мурманск, ул. Калинина, д. 65</t>
  </si>
  <si>
    <t>г. Мурманск, ул. Калинина, д. 24</t>
  </si>
  <si>
    <t>г. Мурманск, ул. Калинина, д. 69</t>
  </si>
  <si>
    <t>г. Мурманск, ул. Калинина, д. 35</t>
  </si>
  <si>
    <t>г. Мурманск, ул. Новосельская, д. 27</t>
  </si>
  <si>
    <t>г. Мурманск, ул. Новосельская, д. 22</t>
  </si>
  <si>
    <t>г. Мурманск, ул. Профессора Сомова, д. 8</t>
  </si>
  <si>
    <t>г. Мурманск, ул. Песочная, д. 22</t>
  </si>
  <si>
    <t>г. Мурманск, ул. Радищева, д. 56</t>
  </si>
  <si>
    <t>г. Мурманск, ул. Семёна Дежнёва, д. 13</t>
  </si>
  <si>
    <t>г. Мурманск, ул. Фрунзе, д. 4</t>
  </si>
  <si>
    <t>г. Мурманск, ул. Бондарная,  д. 5</t>
  </si>
  <si>
    <t>Адрес многоквартирного дома</t>
  </si>
  <si>
    <t>Характеристика дома</t>
  </si>
  <si>
    <t xml:space="preserve"> Количество проживающих</t>
  </si>
  <si>
    <t>Расселяемая общая площадь жилых помещений</t>
  </si>
  <si>
    <t>Общая площадь предоставляемого жилого помещения</t>
  </si>
  <si>
    <t>год ввода</t>
  </si>
  <si>
    <t>% износа</t>
  </si>
  <si>
    <t>общая площадь МКД</t>
  </si>
  <si>
    <t>количество квартир</t>
  </si>
  <si>
    <t>семей</t>
  </si>
  <si>
    <t>человек</t>
  </si>
  <si>
    <t>г.</t>
  </si>
  <si>
    <t>%</t>
  </si>
  <si>
    <t>тыс. руб.</t>
  </si>
  <si>
    <t>город Мурманск, улица Зеленая, дом 42</t>
  </si>
  <si>
    <t>город Мурманск, улица Зеленая, дом 44</t>
  </si>
  <si>
    <t>город Мурманск, улица Марата, дом 13</t>
  </si>
  <si>
    <t>город Мурманск, улица Карла Либкнехта, дом 22</t>
  </si>
  <si>
    <t>город Мурманск, улица Карла Либкнехта, дом 18</t>
  </si>
  <si>
    <t>город Мурманск, улица Карла Либкнехта, дом 14</t>
  </si>
  <si>
    <t>город Мурманск, улица Карла Либкнехта, дом 12</t>
  </si>
  <si>
    <t>город Мурманск, улица Челюскинцев, дом 21б</t>
  </si>
  <si>
    <t>город Мурманск, улица Фрунзе, дом 25</t>
  </si>
  <si>
    <t>город Мурманск, улица Фрунзе, дом 32/6</t>
  </si>
  <si>
    <t>город Мурманск, улица Загородная, дом 18</t>
  </si>
  <si>
    <t>город Мурманск, улица Шевченко, дом 6</t>
  </si>
  <si>
    <t>город Мурманск, улица Шевченко, дом 8</t>
  </si>
  <si>
    <t>город Мурманск, улица Шевченко, дом 10</t>
  </si>
  <si>
    <t>город Мурманск, переулок Охотничий, дом 3</t>
  </si>
  <si>
    <t>город Мурманск, улица Марата, дом 11</t>
  </si>
  <si>
    <t>город Мурманск, улица Новосельская, дом 44</t>
  </si>
  <si>
    <t>город Мурманск, улица Халтурина, дом 32</t>
  </si>
  <si>
    <t>город Мурманск, улица Радищева, дом 61</t>
  </si>
  <si>
    <t>город Мурманск, улица Лесная, дом 19</t>
  </si>
  <si>
    <t>город Мурманск, улица Гарнизонная, дом 6</t>
  </si>
  <si>
    <t>город Мурманск, улица капитана Буркова, дом 15</t>
  </si>
  <si>
    <t>город Мурманск, улица Декабристов, дом 30</t>
  </si>
  <si>
    <t>город Мурманск, улица Декабристов, дом 28</t>
  </si>
  <si>
    <t>2014 год</t>
  </si>
  <si>
    <t>город Мурманск, улица Сполохи, дом 6</t>
  </si>
  <si>
    <t>город Мурманск, улица Сполохи, дом 3</t>
  </si>
  <si>
    <t>город Мурманск, улица Зеленая, дом 64</t>
  </si>
  <si>
    <t>город Мурманск, улица Фрунзе, дом 5/5</t>
  </si>
  <si>
    <t>город Мурманск, улица Фрунзе, дом 3/10</t>
  </si>
  <si>
    <t>город Мурманск, улица Зеленая, дом 62</t>
  </si>
  <si>
    <t>город Мурманск, улица Декабристов, дом 2/24</t>
  </si>
  <si>
    <t>город Мурманск, улица Зеленая, дом 60</t>
  </si>
  <si>
    <t>город Мурманск, улица Нахимова, дом 10/1</t>
  </si>
  <si>
    <t>город Мурманск, улица Набережная, дом 7</t>
  </si>
  <si>
    <t>город Мурманск, улица Нахимова, дом 6</t>
  </si>
  <si>
    <t>город Мурманск, улица Зеленая, дом 33</t>
  </si>
  <si>
    <t>город Мурманск, улица Зеленая, дом 37</t>
  </si>
  <si>
    <t>город Мурманск, улица Зеленая, дом 50</t>
  </si>
  <si>
    <t>город Мурманск, улица Марата, дом 15</t>
  </si>
  <si>
    <t>город Мурманск, улица Нахимова, дом 8/2</t>
  </si>
  <si>
    <t>город Мурманск, улица Зеленая, дом 46</t>
  </si>
  <si>
    <t>город Мурманск, улица Зеленая, дом 45</t>
  </si>
  <si>
    <t>город Мурманск, улица Набережная, дом 1/2</t>
  </si>
  <si>
    <t>город Мурманск, улица Марата, дом 9</t>
  </si>
  <si>
    <t>город Мурманск, улица Набережная, дом 13</t>
  </si>
  <si>
    <t>город Мурманск, улица Халтурина, дом 4</t>
  </si>
  <si>
    <t>город Мурманск, улица Зеленая, дом 52</t>
  </si>
  <si>
    <t>город Мурманск, улица Зеленая, дом 54</t>
  </si>
  <si>
    <t>город Мурманск, улица Сполохи, дом 5</t>
  </si>
  <si>
    <t>город Мурманск, улица Зеленая, дом 35</t>
  </si>
  <si>
    <t>город Мурманск, улица Марата, дом 17</t>
  </si>
  <si>
    <t>город Мурманск, проспект Кирова, дом 42</t>
  </si>
  <si>
    <t>город Мурманск, улица Зеленая, дом 41</t>
  </si>
  <si>
    <t>город Мурманск, переулок Охотничий, дом 2</t>
  </si>
  <si>
    <t>город Мурманск, улица Зеленая, дом 39</t>
  </si>
  <si>
    <t>город Мурманск, улица Марата, дом 17а</t>
  </si>
  <si>
    <t>город Мурманск, улица Марата, дом 13а</t>
  </si>
  <si>
    <t>город Мурманск, улица Профсоюзов, дом 18Б</t>
  </si>
  <si>
    <t>город Мурманск, улица Фрунзе, дом 38</t>
  </si>
  <si>
    <t>город Мурманск, улица Фрунзе, дом 14А</t>
  </si>
  <si>
    <t>город Мурманск, улица Фрунзе, дом 27</t>
  </si>
  <si>
    <t>город Мурманск, улица Советская, дом 15</t>
  </si>
  <si>
    <t>город Мурманск, улица Ушакова, дом 18</t>
  </si>
  <si>
    <t>город Мурманск, улица Фрунзе, дом 23/5</t>
  </si>
  <si>
    <t>город Мурманск, улица Ушакова, дом 14</t>
  </si>
  <si>
    <t>город Мурманск, улица Фрунзе, дом 28</t>
  </si>
  <si>
    <t>город Мурманск, улица Фрунзе, дом 12</t>
  </si>
  <si>
    <t>город Мурманск, улица Мурманская, дом 56</t>
  </si>
  <si>
    <t>город Мурманск, улица Кооперативная, дом 9</t>
  </si>
  <si>
    <t>город Мурманск, улица Подгорная, дом 16</t>
  </si>
  <si>
    <t>город Мурманск, улица Подгорная, дом 22</t>
  </si>
  <si>
    <t>город Мурманск, улица Фестивальная, дом 7</t>
  </si>
  <si>
    <t>город Мурманск, улица Декабристов, дом 11А</t>
  </si>
  <si>
    <t>город Мурманск, улица Декабристов, дом 13</t>
  </si>
  <si>
    <t>город Мурманск, улица Бондарная, дом 10</t>
  </si>
  <si>
    <t>город Мурманск, улица Бондарная, дом 14</t>
  </si>
  <si>
    <t>город Мурманск, улица Бондарная, дом 16</t>
  </si>
  <si>
    <t>город Мурманск, улица Пригородная, дом 1</t>
  </si>
  <si>
    <t>2015 год</t>
  </si>
  <si>
    <t xml:space="preserve">город Мурманск, улица Первомайская, дом 4       </t>
  </si>
  <si>
    <t>город Мурманск, проспект Кольский, дом 161</t>
  </si>
  <si>
    <t>город Мурманск, улица Бондарная, дом 8</t>
  </si>
  <si>
    <t>город Мурманск, улица Бондарная, дом 12</t>
  </si>
  <si>
    <t>город Мурманск, улица Радищева, дом 44</t>
  </si>
  <si>
    <t>город Мурманск, улица Куйбышева, дом 14</t>
  </si>
  <si>
    <t>город Мурманск, улица Кооперативная, дом 17</t>
  </si>
  <si>
    <t>город Мурманск, улица Куйбышева, дом 6</t>
  </si>
  <si>
    <t>город Мурманск, улица Куйбышева, дом 13</t>
  </si>
  <si>
    <t>город Мурманск, улица Куйбышева, дом 19</t>
  </si>
  <si>
    <t>город Мурманск, улица Заречная, дом 32</t>
  </si>
  <si>
    <t>город Мурманск, улица Первомайская, дом 12</t>
  </si>
  <si>
    <t>город Мурманск, улица Куйбышева, дом 11</t>
  </si>
  <si>
    <t>город Мурманск, улица Куйбышева, дом 5</t>
  </si>
  <si>
    <t>город Мурманск, улица Бондарная, дом 22</t>
  </si>
  <si>
    <t>город Мурманск, улица Первомайская, дом 2</t>
  </si>
  <si>
    <t>город Мурманск, улица Первомайская, дом 6</t>
  </si>
  <si>
    <t>город Мурманск, улица Фрунзе, дом 33</t>
  </si>
  <si>
    <t>город Мурманск, проспект Кольский, дом 163</t>
  </si>
  <si>
    <t>город Мурманск, улица Кооперативная, дом 11</t>
  </si>
  <si>
    <t>город Мурманск, улица Радищева, дом 37/7</t>
  </si>
  <si>
    <t>город Мурманск, проезд Рылеева, дом 5</t>
  </si>
  <si>
    <t>город Мурманск, улица Фрунзе, дом 37</t>
  </si>
  <si>
    <t>город Мурманск, улица Кооперативная, дом 15</t>
  </si>
  <si>
    <t>город Мурманск, улица Фрунзе, дом 14</t>
  </si>
  <si>
    <t>город Мурманск, улица Радищева, дом 35/8</t>
  </si>
  <si>
    <t>город Мурманск, улица Радищева, дом 50</t>
  </si>
  <si>
    <t>город Мурманск, проспект Героев-североморцев, дом 42</t>
  </si>
  <si>
    <t>город Мурманск, улица Фестивальная, дом 2</t>
  </si>
  <si>
    <t>город Мурманск, улица Куйбышева, дом 17</t>
  </si>
  <si>
    <t>город Мурманск, улица Новосельская, дом 21</t>
  </si>
  <si>
    <t>город Мурманск, улица Новосельская, дом 26</t>
  </si>
  <si>
    <t>город Мурманск, улица Новосельская, дом 28</t>
  </si>
  <si>
    <t>город Мурманск, улица Новосельская, дом 32</t>
  </si>
  <si>
    <t>город Мурманск, улица Марата, дом 12а</t>
  </si>
  <si>
    <t>город Мурманск, улица Пригородная, дом 18</t>
  </si>
  <si>
    <t>город Мурманск, проезд Рылеева, дом 4</t>
  </si>
  <si>
    <t>город Мурманск, улица Куйбышева, дом 2</t>
  </si>
  <si>
    <t>город Мурманск, проезд Рылеева, дом 2</t>
  </si>
  <si>
    <t>город Мурманск, улица Чехова, дом 7</t>
  </si>
  <si>
    <t>город Мурманск, улица Радищева, дом 36/10</t>
  </si>
  <si>
    <t>город Мурманск, улица Чехова, дом 4</t>
  </si>
  <si>
    <t>город Мурманск, улица Куйбышева, дом 15</t>
  </si>
  <si>
    <t>город Мурманск, улица Радищева, дом 49</t>
  </si>
  <si>
    <t>город Мурманск, улица Куйбышева, дом 23</t>
  </si>
  <si>
    <t>город Мурманск, улица Радищева, дом 47</t>
  </si>
  <si>
    <t>город Мурманск, улица Радищева, дом 53</t>
  </si>
  <si>
    <t>город Мурманск, улица Радищева, дом 58</t>
  </si>
  <si>
    <t>город Мурманск, улица Куйбышева, дом 21</t>
  </si>
  <si>
    <t>город Мурманск, улица Радищева, дом 42/10</t>
  </si>
  <si>
    <t>город Мурманск, улица Радищева, дом 43</t>
  </si>
  <si>
    <t>город Мурманск, улица Радищева, дом 45</t>
  </si>
  <si>
    <t>город Мурманск, улица Радищева, дом 48</t>
  </si>
  <si>
    <t>город Мурманск, улица Радищева, дом 52/1</t>
  </si>
  <si>
    <t>город Мурманск, улица Радищева, дом 62/1</t>
  </si>
  <si>
    <t>город Мурманск, улица Радищева, дом 41</t>
  </si>
  <si>
    <t>город Мурманск, улица Радищева, дом 46</t>
  </si>
  <si>
    <t>город Мурманск, улица Радищева, дом 51</t>
  </si>
  <si>
    <t>город Мурманск, улица Радищева, дом 54</t>
  </si>
  <si>
    <t>город Мурманск, проспект  Героев-североморцев, дом 40</t>
  </si>
  <si>
    <t>город Мурманск, улица Новосельская, дом 24</t>
  </si>
  <si>
    <t>город Мурманск, улица Фрунзе, дом 29А</t>
  </si>
  <si>
    <t>город Мурманск, улица Первомайская, дом 18</t>
  </si>
  <si>
    <t>город Мурманск, улица Первомайская, дом 20</t>
  </si>
  <si>
    <t>город Мурманск, улица Радищева, дом 60/2</t>
  </si>
  <si>
    <t>город Мурманск, улица Новосельская, дом 30</t>
  </si>
  <si>
    <t>город Мурманск, улица Чехова, дом 6</t>
  </si>
  <si>
    <t>город Мурманск, улица Радищева, дом 68</t>
  </si>
  <si>
    <t>город Мурманск, улица Фрунзе, дом 31</t>
  </si>
  <si>
    <t>2016 год</t>
  </si>
  <si>
    <t>город Мурманск, улица Марата, дом 10</t>
  </si>
  <si>
    <t>город Мурманск, улица Новосельская, дом 38</t>
  </si>
  <si>
    <t>город Мурманск, переулок Охотничий, дом 11</t>
  </si>
  <si>
    <t>город Мурманск, переулок Охотничий, дом 12</t>
  </si>
  <si>
    <t>город Мурманск, проезд Рылеева, дом 3</t>
  </si>
  <si>
    <t>город Мурманск, улица Радищева, дом 66</t>
  </si>
  <si>
    <t>город Мурманск, улица Радищева, дом 39</t>
  </si>
  <si>
    <t>город Мурманск, улица Радищева, дом 55</t>
  </si>
  <si>
    <t>город Мурманск, улица Фрунзе, дом 35</t>
  </si>
  <si>
    <t>город Мурманск, улица Чехова, дом 12/37</t>
  </si>
  <si>
    <t>город Мурманск, улица Радищева, дом 72/6</t>
  </si>
  <si>
    <t>город Мурманск, переулок Дальний, дом 16</t>
  </si>
  <si>
    <t>город Мурманск, улица Фрунзе, дом 29</t>
  </si>
  <si>
    <t>город Мурманск, переулок Дальний, дом 10</t>
  </si>
  <si>
    <t>город Мурманск, улица Радищева, дом 59</t>
  </si>
  <si>
    <t>город Мурманск, улица Марата, дом 8</t>
  </si>
  <si>
    <t>город Мурманск, улица Чехова, дом 10</t>
  </si>
  <si>
    <t>город Мурманск, переулок Дальний, дом 7</t>
  </si>
  <si>
    <t>город Мурманск, переулок Дальний, дом 9</t>
  </si>
  <si>
    <t>город Мурманск, переулок Дальний, дом 2</t>
  </si>
  <si>
    <t>город Мурманск, улица Радищева, дом 57</t>
  </si>
  <si>
    <t>город Мурманск, улица Радищева, дом 65/4</t>
  </si>
  <si>
    <t>город Мурманск, улица Марата, дом 4</t>
  </si>
  <si>
    <t>город Мурманск, улица Радищева, дом 74/5</t>
  </si>
  <si>
    <t>город Мурманск, улица Первомайская, дом 22</t>
  </si>
  <si>
    <t>город Мурманск, улица Чехова, дом 3</t>
  </si>
  <si>
    <t>город Мурманск, улица Чехова, дом 5</t>
  </si>
  <si>
    <t>город Мурманск, улица Чехова, дом 9</t>
  </si>
  <si>
    <t>город Мурманск, переулок Охотничий, дом 14</t>
  </si>
  <si>
    <t>город Мурманск, переулок Дальний, дом 12</t>
  </si>
  <si>
    <t>город Мурманск, улица Заречная, дом 23</t>
  </si>
  <si>
    <t>город Мурманск, переулок Дальний, дом 14</t>
  </si>
  <si>
    <t>город Мурманск, переулок Дальний, дом 8</t>
  </si>
  <si>
    <t>город Мурманск, улица Набережная, дом 3</t>
  </si>
  <si>
    <t>город Мурманск, улица Радищева, дом 63</t>
  </si>
  <si>
    <t>город Мурманск, улица Новосельская, дом 29а</t>
  </si>
  <si>
    <t>город Мурманск, улица Радищева, дом 70</t>
  </si>
  <si>
    <t>город Мурманск, улица Фрунзе, дом 30</t>
  </si>
  <si>
    <t>город Мурманск, улица Радищева, дом 67/3</t>
  </si>
  <si>
    <t>город Мурманск, улица Заречная, дом 31</t>
  </si>
  <si>
    <t>город Мурманск, улица Заречная, дом 27</t>
  </si>
  <si>
    <t>город Мурманск, улица Пригородная, дом 17А</t>
  </si>
  <si>
    <t>город Мурманск, улица Первомайская, дом 24</t>
  </si>
  <si>
    <t>город Мурманск, улица Фрунзе, дом 30А</t>
  </si>
  <si>
    <t>город Мурманск, улица Бондарная, дом 9</t>
  </si>
  <si>
    <t>город Мурманск, переулок Дальний, дом 1</t>
  </si>
  <si>
    <t>город Мурманск, переулок Дальний, дом 11</t>
  </si>
  <si>
    <t>город Мурманск, улица Халтурина, дом 44</t>
  </si>
  <si>
    <t>Итого:</t>
  </si>
  <si>
    <t>Число жителей всего</t>
  </si>
  <si>
    <t>город Мурманск, улица Лесная, дом 23</t>
  </si>
  <si>
    <t>город Мурманск,  улица Фестивальная, дом 4</t>
  </si>
  <si>
    <t>город Мурманск, улица Марата, дом 12</t>
  </si>
  <si>
    <t>город Мурманск, улица Бондарная, дом 7</t>
  </si>
  <si>
    <t>город Мурманск, улица Первомайская, дом 16</t>
  </si>
  <si>
    <t>город Мурманск, улица Новосельская, дом 40</t>
  </si>
  <si>
    <t>город Мурманск, улица Новосельская, дом 29</t>
  </si>
  <si>
    <t>город Мурманск, улица Новосельская, дом 34</t>
  </si>
  <si>
    <t>город Мурманск, улица Профсоюзов, дом 18а</t>
  </si>
  <si>
    <t>город Мурманск, улица Челюскинцев, дом 21</t>
  </si>
  <si>
    <t>город Мурманск, улица Песочная, дом 21</t>
  </si>
  <si>
    <t>город Мурманск,  улица Карла Либкнехта, дом 32/2</t>
  </si>
  <si>
    <t>город Мурманск, улица Новосельская, дом 26а</t>
  </si>
  <si>
    <t>город Мурманск, улица Бондарная, дом 24</t>
  </si>
  <si>
    <t>город Мурманск, улица Бондарная, дом 13</t>
  </si>
  <si>
    <t>город Мурманск, улица Заречная, дом 29</t>
  </si>
  <si>
    <t>город Мурманск, улица Заречная, дом 25</t>
  </si>
  <si>
    <t>город Мурманск, переулок Охотничий, дом 9</t>
  </si>
  <si>
    <t>за счет внебюджетных средств</t>
  </si>
  <si>
    <t xml:space="preserve">Стоимость 1 кв.м </t>
  </si>
  <si>
    <t>Объёмы финансирования, тыс. руб.</t>
  </si>
  <si>
    <t>Исполнители, перечень организаций, участвующих в реализации программных мероприятий</t>
  </si>
  <si>
    <t xml:space="preserve">Наименование, ед. измерения
показателя 
</t>
  </si>
  <si>
    <t xml:space="preserve">Организация и проведение работ по подготовке документов, содержащих необходимые для осуществления кадастрового учета сведения о земельных участках многоквартирных домов </t>
  </si>
  <si>
    <t>Общая площадь приобретенных жилых помещений, кв.м</t>
  </si>
  <si>
    <t>2014 - 2017</t>
  </si>
  <si>
    <t>2017 год</t>
  </si>
  <si>
    <t xml:space="preserve">Срок выпол-нения
</t>
  </si>
  <si>
    <t>Цель, задачи, основные мероприятия</t>
  </si>
  <si>
    <t>Источ-ники финан-сиро-вания</t>
  </si>
  <si>
    <t>Наименование, ед. измерения</t>
  </si>
  <si>
    <t>ОБ</t>
  </si>
  <si>
    <t>Срок выполне-ния</t>
  </si>
  <si>
    <t>Источ-ники финанси-рования</t>
  </si>
  <si>
    <t>Объемы финансирования, тыс. руб.</t>
  </si>
  <si>
    <t>Показатели (индикаторы) результативности выполнения основных мероприятий</t>
  </si>
  <si>
    <t>Исполнители, перечень организаций, участвующих в реализации основных мероприятий</t>
  </si>
  <si>
    <t>всего</t>
  </si>
  <si>
    <t>Цель: предоставление муниципальной и государственной поддержки в решении жилищной проблемы молодых и многодетных семей города Мурманска</t>
  </si>
  <si>
    <t>МБ</t>
  </si>
  <si>
    <t>ФБ</t>
  </si>
  <si>
    <t>ВБ</t>
  </si>
  <si>
    <t>1. Количество семей, получивших свидетельства о праве на получение социальной выплаты на приобретение (строительство) жилья, ед.</t>
  </si>
  <si>
    <t>КЭР</t>
  </si>
  <si>
    <t>2. Количество семей, получивших свидетельства о праве на получение дополнительной социальной выплаты в связи с рождением ребенка, ед.</t>
  </si>
  <si>
    <t>Информационная поддержка подпрограммы и организация проведения мероприятий по выдаче свидетельств молодым и многодетным семьям</t>
  </si>
  <si>
    <t>Количество проведенных мероприятий, ед.</t>
  </si>
  <si>
    <t>Срок выполнения</t>
  </si>
  <si>
    <t>Цель: сокращение количества пустующих муниципальных нежилых помещений и обеспечение населения благоустроенным жильем</t>
  </si>
  <si>
    <t>КГТР, КИО, УКС, ЦКИМИ</t>
  </si>
  <si>
    <t xml:space="preserve">Проведение переустройства, и (или) перепланировки пустующих муниципальных нежилых помещений, переводимых в жилые, и (или) иных работ </t>
  </si>
  <si>
    <t>Всего по подпрограмме</t>
  </si>
  <si>
    <t>Всего по АВЦП</t>
  </si>
  <si>
    <t>Цель: осуществление муниципальных функций, направленных на повышение эффективности управления муниципальным имуществом</t>
  </si>
  <si>
    <t>Реализация функций в сфере управления муниципальным имуществом</t>
  </si>
  <si>
    <t>Количество выполняемых функций, ед.</t>
  </si>
  <si>
    <t>КИО</t>
  </si>
  <si>
    <t>КИО, конкурсный отбор</t>
  </si>
  <si>
    <t>1</t>
  </si>
  <si>
    <t>2</t>
  </si>
  <si>
    <t>Цель: создание условий для вовлечения в хозяйственный оборот объектов муниципального имущества  </t>
  </si>
  <si>
    <t>Всего по ВЦП</t>
  </si>
  <si>
    <t>МБ:</t>
  </si>
  <si>
    <t>Количество сформированных  земельных участков под объекты недвижимого имущества, находящиеся в муниципальной собственности, ед.</t>
  </si>
  <si>
    <t>Площадь земельных участков, по которым выполнены кадастровые съемки,  га</t>
  </si>
  <si>
    <t>-</t>
  </si>
  <si>
    <t>Цель: регулирование земельных и имущественных отношений</t>
  </si>
  <si>
    <t>3</t>
  </si>
  <si>
    <t>КИО, конкурсный отбор, филиал ФГБУ «ФКП Росреестра» по Мурманской области, управление Росреестра по Мурманской области</t>
  </si>
  <si>
    <t xml:space="preserve">Выполнение кадастровых съемок по земельным участкам </t>
  </si>
  <si>
    <t>количество муниципальных нежилых помещений, в которых проведено переустройство, и (или) перепланировка, и (или) иные работы для обеспечения использования таких помещений в качестве жилых, ед.</t>
  </si>
  <si>
    <t>количество подготовленных и оформленных в установленном порядке проектов переустройства и (или) перепланировки для перевода муниципальных нежилых помещений в  жилые, ед.</t>
  </si>
  <si>
    <t xml:space="preserve">Формирование перечня пустующих муниципальных нежилых помещений, планируемых к переводу в жилые, их обследование и подготовка и оформление в установленном порядке проектов переустройства и (или) перепланировки </t>
  </si>
  <si>
    <t>ВСЕГО</t>
  </si>
  <si>
    <t>итого</t>
  </si>
  <si>
    <t xml:space="preserve"> Показатели (индикаторы) результативности выполнения основных мероприятий</t>
  </si>
  <si>
    <t>Приложение к ВЦП</t>
  </si>
  <si>
    <t>Приложение к подпрограмме</t>
  </si>
  <si>
    <t>2. Основные цели и задачи ВЦП,</t>
  </si>
  <si>
    <t>целевые показатели (индикаторы) реализации ВЦП</t>
  </si>
  <si>
    <t>№</t>
  </si>
  <si>
    <t>п/п</t>
  </si>
  <si>
    <t xml:space="preserve">Цель, задачи и    </t>
  </si>
  <si>
    <t xml:space="preserve">      показатели      </t>
  </si>
  <si>
    <t xml:space="preserve">     (индикаторы)</t>
  </si>
  <si>
    <t>Ед.</t>
  </si>
  <si>
    <t>изм.</t>
  </si>
  <si>
    <t>Значение показателя (индикатора)</t>
  </si>
  <si>
    <t>Отчетный год</t>
  </si>
  <si>
    <t>Текущий год</t>
  </si>
  <si>
    <t>Годы реализации ВЦП</t>
  </si>
  <si>
    <t>Цель: создание условий для вовлечения в хозяйственный оборот объектов муниципального имущества</t>
  </si>
  <si>
    <t>Доля объектов муниципального нежилого фонда, вовлеченных в хозяйственный оборот (проданных,  переданных в аренду), от числа запланированных</t>
  </si>
  <si>
    <t>Количество объектов муниципального нежилого фонда, вовлеченных в хозяйственный оборот (проданных,  переданных в аренду)</t>
  </si>
  <si>
    <t>Количество объектов бесхозяйного имущества, принятых в муниципальную собственность</t>
  </si>
  <si>
    <t>Количество обследованных объектов муниципального имущества (помещений и земельных участков), по результатам проверки которых предоставлены сведения в комитет имущественных отношений города Мурманска</t>
  </si>
  <si>
    <t>план ОУМИ</t>
  </si>
  <si>
    <t>план ЮО</t>
  </si>
  <si>
    <t>план ОА (в аренду)</t>
  </si>
  <si>
    <t>план ОУРМИ (продано)</t>
  </si>
  <si>
    <t>Сведения подтверждает</t>
  </si>
  <si>
    <t>Маляр М.С.</t>
  </si>
  <si>
    <t>Кузнецова Н.В.</t>
  </si>
  <si>
    <t>Ткаченко В.С.</t>
  </si>
  <si>
    <t>Мальцев А.В.</t>
  </si>
  <si>
    <t>динеева</t>
  </si>
  <si>
    <t>сопова</t>
  </si>
  <si>
    <t>маляр</t>
  </si>
  <si>
    <t>я</t>
  </si>
  <si>
    <t>см. папку "Цел.прогр" в моем шкафу</t>
  </si>
  <si>
    <t xml:space="preserve">Перечень основных мероприятий подпрограммы </t>
  </si>
  <si>
    <t>Перечень основных мероприятий ВЦП</t>
  </si>
  <si>
    <t>ВЦП ОПЖ</t>
  </si>
  <si>
    <t>Проведение фактического обследования имущества и технической работы, направленной на повышение эффективности его использования</t>
  </si>
  <si>
    <t>2018 год</t>
  </si>
  <si>
    <t>2014-2018</t>
  </si>
  <si>
    <t>Проведение работ по подготовке Методики определения размера арендной платы за пользование земельными участками, находящимися в  собственности муниципального образования город  Мурманск</t>
  </si>
  <si>
    <t>2014 – 2018</t>
  </si>
  <si>
    <t>Изготовление технической документации на объекты недвижимости</t>
  </si>
  <si>
    <t>Количество объектов, в отношении которых изготовлена техническая документация, ед.</t>
  </si>
  <si>
    <t>Количество работ, выполненных в целях повышения эффективности использования муниципального имущества и земельных участков, ед.</t>
  </si>
  <si>
    <t>Увеличение уставных капиталов открытых акционерных обществ</t>
  </si>
  <si>
    <t>Количество открытых акционерных обществ, в отношении которых произведена процедура увеличения уставного капитала, ед.</t>
  </si>
  <si>
    <t>Проведение оценки рыночной стоимости, экспертизы оценки рыночной стоимости объектов муниципального, бесхозяйного и иного имущества</t>
  </si>
  <si>
    <t>Количество объектов, в отношении которых проведена оценка рыночной стоимости, экспертиза оценки рыночной стоимости и изготовление технической документации, ед.</t>
  </si>
  <si>
    <t>Количество открытых акционерных обществ, в отношении которых произведена процедура увеличения уставного капитала</t>
  </si>
  <si>
    <t>да-1 / нет-0</t>
  </si>
  <si>
    <t xml:space="preserve"> -</t>
  </si>
  <si>
    <t xml:space="preserve">план ОУРМИ </t>
  </si>
  <si>
    <t>Автоматизация системы управления земельно-имущественным комплексом города Мурманска</t>
  </si>
  <si>
    <t>Эксплуатация автоматизированной системы управления муниципальным имуществом города Мурманска, обеспечивающей повышение эффективности и качества управления земельно-имущественным комплексом города (1- да / 0 - нет)</t>
  </si>
  <si>
    <t>не требует финансирования</t>
  </si>
  <si>
    <t>Предоставление молодым и многодетным семьям – участникам подпрограммы социальных выплат на приобретение (строительство) жилья, социальных выплат в связи с рождением (усыновлением) ребенка</t>
  </si>
  <si>
    <t>Всего, в т.ч.</t>
  </si>
  <si>
    <t>пп</t>
  </si>
  <si>
    <t>вцп</t>
  </si>
  <si>
    <t>авцп</t>
  </si>
  <si>
    <t>«Обеспечение жильем молодых и многодетных семей города Мурманска»</t>
  </si>
  <si>
    <t xml:space="preserve"> «Переселение граждан из многоквартирных домов, признанных аварийными до 01.01.2012»</t>
  </si>
  <si>
    <t xml:space="preserve">«Обеспечение благоустроенным жильем жителей города Мурманска, проживающих в многоквартирных домах пониженной капитальности, имеющих не все виды благоустройства» </t>
  </si>
  <si>
    <t xml:space="preserve">«Переустройство и (или) перепланировка пустующих муниципальных нежилых помещений для перевода их в муниципальные жилые помещения» </t>
  </si>
  <si>
    <t>«Улучшение жилищных условий работников бюджетной сферы, проживающих в многоквартирных домах с частичным благоустройством,  и малоимущих граждан, состоящих на учете в качестве нуждающихся в жилых помещениях, предоставляемых по договорам социального найма»</t>
  </si>
  <si>
    <t>«Создание условий для эффективного использования муниципального имущества города Мурманска»</t>
  </si>
  <si>
    <t>«Реформирование и регулирование земельных и имущественных отношений на территории муниципального образования город Мурманск»</t>
  </si>
  <si>
    <t xml:space="preserve">«Обеспечение деятельности комитета имущественных отношений города Мурманска» </t>
  </si>
  <si>
    <t>вид</t>
  </si>
  <si>
    <t>наименование</t>
  </si>
  <si>
    <t>бюджет</t>
  </si>
  <si>
    <t>итог по пп/вцп (листХХ)</t>
  </si>
  <si>
    <t>контроль гр.5-гр.11</t>
  </si>
  <si>
    <t>Срок выпол-нения</t>
  </si>
  <si>
    <t>Цель: обеспечение комфортным жильем малоимущих граждан, состоящих на учете в качестве нуждающихся в жилых помещениях, предоставляемых по договорам социального найма</t>
  </si>
  <si>
    <t>Приобретение жилых помещений для предоставления малоимущим гражданам, состоящим на учете в качестве нуждающихся в жилых помещениях, предоставляемых по договорам социального найма</t>
  </si>
  <si>
    <t>Общая площадь жилых помещений, приобретенных с целью предоставления малоимущим гражданам, кв.м</t>
  </si>
  <si>
    <t>Предоставление приобретенных жилых помещений малоимущим гражданам, состоящим на учете в качестве нуждающихся в жилых помещениях, предоставляемых по договорам социального найма</t>
  </si>
  <si>
    <t>Количество семей малоимущих граждан, обеспеченных благоустроенными жилыми помещениями по договорам социального найма, ед.</t>
  </si>
  <si>
    <t>Перечень основных мероприятий подпрограммы</t>
  </si>
  <si>
    <t>№, п/п</t>
  </si>
  <si>
    <t xml:space="preserve">Цель, задачи, основные мероприятия </t>
  </si>
  <si>
    <t xml:space="preserve">Срок 
выполнения
</t>
  </si>
  <si>
    <t>Источники   
финансирования</t>
  </si>
  <si>
    <t>Мероприятия:</t>
  </si>
  <si>
    <t>1.</t>
  </si>
  <si>
    <t>Строительство и приобретение жилья для граждан, проживающих в аварийных многоквартирных домах, в том числе участие в долевом строительстве и выкуп жилых помещений у собственников</t>
  </si>
  <si>
    <t>ОБ:</t>
  </si>
  <si>
    <t>2.</t>
  </si>
  <si>
    <t>Переселение граждан, проживающих в аварийных многоквартирных домах</t>
  </si>
  <si>
    <t>Количество расселенных жилых помещений, ед</t>
  </si>
  <si>
    <t>3.</t>
  </si>
  <si>
    <t>Организация и проведение сноса аварийных многоквартирных домов</t>
  </si>
  <si>
    <t>Количество снесенных домов, ед</t>
  </si>
  <si>
    <t xml:space="preserve">Перечень аварийных многоквартирных домов, подлежащих расселению, объемы и источники финансирования 
</t>
  </si>
  <si>
    <t>Реквизиты документа, подтверждающего признание дома аварийным</t>
  </si>
  <si>
    <t>Планируемый срок окончания переселения</t>
  </si>
  <si>
    <r>
      <t xml:space="preserve">Планируемый срок сноса </t>
    </r>
    <r>
      <rPr>
        <sz val="10"/>
        <color indexed="8"/>
        <rFont val="Times New Roman"/>
        <family val="1"/>
        <charset val="204"/>
      </rPr>
      <t>или реконструкции МКД</t>
    </r>
  </si>
  <si>
    <t>Стоимость переселения граждан, в том числе выкупа жилых помещений</t>
  </si>
  <si>
    <t>Дополнительное финансирование на превышение стоимости 1 кв.м за счет средств местного бюджета</t>
  </si>
  <si>
    <t>Дополнительное финансирование на превышение площади предоставляемого жилого помещения за счет средств местного бюджета</t>
  </si>
  <si>
    <t>за счет средств бюджета субъекта РФ</t>
  </si>
  <si>
    <t>12.2015</t>
  </si>
  <si>
    <t>07.2016</t>
  </si>
  <si>
    <t>г. Мурманск, ул. Шестой Комсомольской Батареи, д. 47</t>
  </si>
  <si>
    <t>г. Мурманск, пр. Героев-североморцев, д. 10</t>
  </si>
  <si>
    <t>г. Мурманск, пр. Героев-североморцев, д. 14</t>
  </si>
  <si>
    <t>г. Мурманск, пр. Героев-североморцев, д.16</t>
  </si>
  <si>
    <t>Итого по г. Мурманск в 2014 году</t>
  </si>
  <si>
    <t>12.2016</t>
  </si>
  <si>
    <t>07.2017</t>
  </si>
  <si>
    <t>г. Мурманск, пр. Героев-североморцев, д.18</t>
  </si>
  <si>
    <t>г. Мурманск, пр. Героев-североморцев, д. 20</t>
  </si>
  <si>
    <t>г. Мурманск, ул. Горького, д. 25/13</t>
  </si>
  <si>
    <t>г. Мурманск, пр-д Профессора Жуковского, д. 3</t>
  </si>
  <si>
    <t>07.2014</t>
  </si>
  <si>
    <t>Итого по г. Мурманск в 2015 году</t>
  </si>
  <si>
    <t>ИТОГО:</t>
  </si>
  <si>
    <t>Перечень аварийных многоквартирных домов, финансирование мероприятий по приобретению жилья для переселения граждан из которых осуществлялось в 2013 году в рамках Адресной программы</t>
  </si>
  <si>
    <r>
      <t xml:space="preserve">Планируемый срок сноса </t>
    </r>
    <r>
      <rPr>
        <sz val="11"/>
        <color indexed="8"/>
        <rFont val="Times New Roman"/>
        <family val="1"/>
        <charset val="204"/>
      </rPr>
      <t>или реконструкции МКД</t>
    </r>
  </si>
  <si>
    <t>Дополнительное финансирование</t>
  </si>
  <si>
    <t>г. Мурманск, пр. Героев-североморцев, д. 16</t>
  </si>
  <si>
    <t>г. Мурманск, пр. Героев-североморцев, д. 18</t>
  </si>
  <si>
    <t>г. Мурманск, ул. Первомайская, д. 10</t>
  </si>
  <si>
    <t>12.2014</t>
  </si>
  <si>
    <t>07.2015</t>
  </si>
  <si>
    <t>г. Мурманск, ул. Загородная, д. 12</t>
  </si>
  <si>
    <t>г. Мурманск, ул. Зеленая, д. 58</t>
  </si>
  <si>
    <t>г. Мурманск, ул. Зеленая, д. 43</t>
  </si>
  <si>
    <t>г. Мурманск, ул. Зеленая, д. 36</t>
  </si>
  <si>
    <t>Итого по г. Мурманск в 2013 году</t>
  </si>
  <si>
    <t xml:space="preserve">Перечень аварийных многоквартирных домов, жилые помещения собственников в которых подлежат выкупу в связи с принятием решения об изъятии земельного участка и жилых помещений для муниципальных нужд, объемы и источники финансирования 
</t>
  </si>
  <si>
    <t>Реквизиты документа об изъятии путем выкупа земельного участка и жилых помещений для муниципальных нужд</t>
  </si>
  <si>
    <r>
      <t xml:space="preserve">Планируемая дата сноса </t>
    </r>
    <r>
      <rPr>
        <sz val="12"/>
        <color indexed="8"/>
        <rFont val="Times New Roman"/>
        <family val="1"/>
        <charset val="204"/>
      </rPr>
      <t>или реконструкции МКД</t>
    </r>
  </si>
  <si>
    <t xml:space="preserve">Число жителей </t>
  </si>
  <si>
    <t>Количество жилых помещений, подлежащих выкупу</t>
  </si>
  <si>
    <t>Площадь жилых помещений, подлежащих выкупу</t>
  </si>
  <si>
    <t>Стоимость выкупа жилых помещений</t>
  </si>
  <si>
    <t>3 227, 9</t>
  </si>
  <si>
    <t>г. Мурманск, пр-д Жуковского, д. 3</t>
  </si>
  <si>
    <t>Цель, основные мероприятия</t>
  </si>
  <si>
    <t xml:space="preserve">Цель: обеспечение граждан, проживающих в многоквартирных домах пониженной капитальности, благоустроенными жилыми помещениями </t>
  </si>
  <si>
    <t>Строительство и приобретение жилья для граждан, проживающих в многоквартирных домах пониженной капитальности, имеющих не все виды благоустройства</t>
  </si>
  <si>
    <t>Организация и проведение сноса расселенных многоквартирных домов</t>
  </si>
  <si>
    <t>Всего по подпрограмме:</t>
  </si>
  <si>
    <t>Планируемый срок сноса МКД</t>
  </si>
  <si>
    <t>Адрес  предоставляемого жилого помещения</t>
  </si>
  <si>
    <t>Жилая площадь предоставляемого жилого помещения</t>
  </si>
  <si>
    <t xml:space="preserve">Всего (из расчета стоимости 1 кв.м  для предоставляемой общей площади жилых помещений) </t>
  </si>
  <si>
    <t xml:space="preserve">за счет средств местного бюджета  </t>
  </si>
  <si>
    <t>город Мурманск, проспект Героев-североморцев, дом 22</t>
  </si>
  <si>
    <t>03.2014</t>
  </si>
  <si>
    <t>город Мурманск, проспект Героев-североморцев, дом 24</t>
  </si>
  <si>
    <t>город Мурманск, проспект Героев-североморцев, дом 26</t>
  </si>
  <si>
    <t>06.2014</t>
  </si>
  <si>
    <t>город Мурманск, проспект Героев-североморцев, дом 32</t>
  </si>
  <si>
    <t>город Мурманск, улица Шестой Комсомольской Батареи, дом 33</t>
  </si>
  <si>
    <t>город Мурманск, улица Шестой Комсомольской Батареи, дом 35</t>
  </si>
  <si>
    <t>05.2014</t>
  </si>
  <si>
    <t>город Мурманск, улица Шестой Комсомольской Батареи, дом 37</t>
  </si>
  <si>
    <t>10.2014</t>
  </si>
  <si>
    <t>город Мурманск, улица Декабристов, дом 20</t>
  </si>
  <si>
    <t>город Мурманск, улица Декабристов, дом 24</t>
  </si>
  <si>
    <t>город Мурманск, улица Фрунзе, дом 20</t>
  </si>
  <si>
    <t>09.2015</t>
  </si>
  <si>
    <t>город Мурманск, проспект Кирова, дом 48</t>
  </si>
  <si>
    <t xml:space="preserve">город Мурманск, улица Калинина, дом 39 </t>
  </si>
  <si>
    <t>09.2018</t>
  </si>
  <si>
    <t>12.2018</t>
  </si>
  <si>
    <t>Итого в 2014 году:</t>
  </si>
  <si>
    <t>09.2016</t>
  </si>
  <si>
    <t>Итого в 2015 году:</t>
  </si>
  <si>
    <t>город Мурманск, улица Зеленая, дом 48</t>
  </si>
  <si>
    <t>09.2017</t>
  </si>
  <si>
    <t>12.2017</t>
  </si>
  <si>
    <t>Итого в 2016 году:</t>
  </si>
  <si>
    <t>город Мурманск, улица Калинина, дом 57</t>
  </si>
  <si>
    <t xml:space="preserve">город Мурманск, проезд Профессора Жуковского, дом 6 </t>
  </si>
  <si>
    <t>Итого в 2017 году:</t>
  </si>
  <si>
    <t>город Мурманск, улица Академика Павлова, дом 43</t>
  </si>
  <si>
    <t xml:space="preserve">     маневренный фонд</t>
  </si>
  <si>
    <t>город Мурманск, улица Калинина, дом 13</t>
  </si>
  <si>
    <t>город Мурманск, улица Академика Павлова, дом 16</t>
  </si>
  <si>
    <t>город Мурманск, улица Калинина, дом 47</t>
  </si>
  <si>
    <t>город Мурманск, улица Горького, дом 2/12</t>
  </si>
  <si>
    <t>город Мурманск, проезд Владимира Капустина, дом 5</t>
  </si>
  <si>
    <t>город Мурманск, улица Калинина, дом 15</t>
  </si>
  <si>
    <t xml:space="preserve">город Мурманск, улица Фурманова, дом 13 </t>
  </si>
  <si>
    <t>снесен</t>
  </si>
  <si>
    <t>оценка</t>
  </si>
  <si>
    <t>город Мурманск, улица Шестой Комсомольской Батареи, дом 53</t>
  </si>
  <si>
    <t>город Мурманск, улица Калинина, дом 63</t>
  </si>
  <si>
    <t>город Мурманск, улица Полярные Зори, дом 32</t>
  </si>
  <si>
    <t>город Мурманск, улица Анатолия Бредова, дом 21</t>
  </si>
  <si>
    <t xml:space="preserve">город Мурманск, проезд Профессора Жуковского, дом 5 </t>
  </si>
  <si>
    <t>Стоимость 1 кв.м (программная)</t>
  </si>
  <si>
    <t xml:space="preserve">Всего (из расчета стоимости 1 кв.м (программной) для предоставляемой общей площади жилых помещений) </t>
  </si>
  <si>
    <t xml:space="preserve">За счет средств местного бюджета (из расчета стоимости 1 кв.м (программной) </t>
  </si>
  <si>
    <t>Дополнительные источники финансирования</t>
  </si>
  <si>
    <t>тыс. руб./ кв.м</t>
  </si>
  <si>
    <t>город Мурманск, улица Адмирала флота Лобова, дом 24</t>
  </si>
  <si>
    <t>город Мурманск, улица Горького, дом 8</t>
  </si>
  <si>
    <t>город Мурманск, улица Калинина, дом 17</t>
  </si>
  <si>
    <t>город Мурманск, улица Генерала Фролова, дом 8/80</t>
  </si>
  <si>
    <t>город Мурманск, улица Александра Невского, дом 90</t>
  </si>
  <si>
    <t>город Мурманск, улица Александра Невского, дом 94</t>
  </si>
  <si>
    <t>город Мурманск, улица Три Ручья, дом 24</t>
  </si>
  <si>
    <t>город Мурманск, переулок Русанова, дом 15</t>
  </si>
  <si>
    <t>город Мурманск, переулок Русанова, дом 13</t>
  </si>
  <si>
    <t>город Мурманск, улица Полярной Правды, дом 2А</t>
  </si>
  <si>
    <t>город Мурманск, улица Полярной Правды, дом 2</t>
  </si>
  <si>
    <t>город Мурманск, улица Профессора Сомова, дом 3</t>
  </si>
  <si>
    <t>город Мурманск, проезд Профессора Жуковского, дом 16</t>
  </si>
  <si>
    <t>город Мурманск, проезд Профессора Жуковского, дом 11</t>
  </si>
  <si>
    <t>город Мурманск, проезд Профессора Жуковского, дом 12</t>
  </si>
  <si>
    <t>город Мурманск, проезд Профессора Жуковского, дом 8</t>
  </si>
  <si>
    <t>город Мурманск, проезд Профессора Жуковского, дом 18</t>
  </si>
  <si>
    <t>город Мурманск, улица Полярные Зори, дом 52</t>
  </si>
  <si>
    <t>город Мурманск, улица Полярные Зори, дом 48</t>
  </si>
  <si>
    <t>город Мурманск, проезд Профессора Жуковского, дом 9</t>
  </si>
  <si>
    <t>город Мурманск, улица Шестой Комсомольской Батареи, дом 11</t>
  </si>
  <si>
    <t>город Мурманск, улица Калинина, дом 19</t>
  </si>
  <si>
    <t>город Мурманск, улица Калинина, дом 20</t>
  </si>
  <si>
    <t>город Мурманск, улица Анатолия Бредова, дом 11</t>
  </si>
  <si>
    <t>город Мурманск, улица Шестой Комсомольской Батареи, дом 13</t>
  </si>
  <si>
    <t>город Мурманск, улица Калинина, дом 25</t>
  </si>
  <si>
    <t>город Мурманск, улица Анатолия Бредова, дом 8</t>
  </si>
  <si>
    <t>город Мурманск, улица Калинина, дом 16</t>
  </si>
  <si>
    <t>город Мурманск, проезд Владимира Капустина, дом 2</t>
  </si>
  <si>
    <t>город Мурманск, улица Анатолия Бредова, дом 2</t>
  </si>
  <si>
    <t>город Мурманск, проезд  Владимира Капустина, дом 4</t>
  </si>
  <si>
    <t>город Мурманск, улица Анатолия Бредова, дом 19</t>
  </si>
  <si>
    <t>город Мурманск, улица Калинина, дом 18</t>
  </si>
  <si>
    <t>город Мурманск, улица Академика Павлова, дом 51</t>
  </si>
  <si>
    <t>город Мурманск, улица Академика Павлова, дом 49</t>
  </si>
  <si>
    <t>город Мурманск, улица Анатолия Бредова, дом 7</t>
  </si>
  <si>
    <t>город Мурманск, улица Шестой Комсомольской Батареи, дом 15</t>
  </si>
  <si>
    <t>город Мурманск, улица Академика Павлова, дом 35</t>
  </si>
  <si>
    <t>город Мурманск, улица Калинина, дом 12</t>
  </si>
  <si>
    <t>город Мурманск, улица Калинина, дом 14</t>
  </si>
  <si>
    <t>город Мурманск, улица Академика Павлова, дом 31</t>
  </si>
  <si>
    <t xml:space="preserve">город Мурманск, улица Академика Павлова, дом 33 </t>
  </si>
  <si>
    <t>город Мурманск, улица Калинина, дом 45</t>
  </si>
  <si>
    <t>город Мурманск, улица Калинина, дом 52</t>
  </si>
  <si>
    <t>город Мурманск, улица Калинина, дом 59</t>
  </si>
  <si>
    <t>город Мурманск, улица  Калинина, дом 55</t>
  </si>
  <si>
    <t>город Мурманск, улица Академика Павлова, дом 29</t>
  </si>
  <si>
    <t>город Мурманск, улица Академика Павлова, дом 14</t>
  </si>
  <si>
    <t>город Мурманск, улица Академика Павлова, дом 32</t>
  </si>
  <si>
    <t>город Мурманск, улица Академика Павлова, дом 38</t>
  </si>
  <si>
    <t>город Мурманск, улица Академика Павлова, дом 47</t>
  </si>
  <si>
    <t>город Мурманск, улица Калинина, дом 27</t>
  </si>
  <si>
    <t>город Мурманск, улица Семёна Дежнёва, дом 9</t>
  </si>
  <si>
    <t>город Мурманск, улица Академика Павлова, дом 45</t>
  </si>
  <si>
    <t>город Мурманск, улица Академика Павлова, дом 34</t>
  </si>
  <si>
    <t>город Мурманск, улица Академика Павлова, дом 36</t>
  </si>
  <si>
    <t>город Мурманск, улица Генерала Фролова, дом 6/71</t>
  </si>
  <si>
    <t>город Мурманск, улица Генерала Фролова, дом 24</t>
  </si>
  <si>
    <t>город Мурманск, улица Генерала Фролова, дом 22</t>
  </si>
  <si>
    <t>город Мурманск, улица Генерала Фролова, дом 26</t>
  </si>
  <si>
    <t>город Мурманск, улица Академика Павлова, дом 22</t>
  </si>
  <si>
    <t>город Мурманск, улица Полухина, дом 4</t>
  </si>
  <si>
    <t>город Мурманск, улица Генерала Фролова, дом 10</t>
  </si>
  <si>
    <t>город Мурманск, улица Академика Павлова, дом 30</t>
  </si>
  <si>
    <t>город Мурманск, улица Анатолия Бредова, дом 20</t>
  </si>
  <si>
    <t>город Мурманск, улица Генерала Фролова, дом 12</t>
  </si>
  <si>
    <t>город Мурманск, улица Полухина, дом 1</t>
  </si>
  <si>
    <t>город Мурманск, улица Полухина, дом 2</t>
  </si>
  <si>
    <t>город Мурманск, улица Полухина, дом 3</t>
  </si>
  <si>
    <t>город Мурманск, улица Полухина, дом 5</t>
  </si>
  <si>
    <t>город Мурманск, улица Полухина, дом 16Б</t>
  </si>
  <si>
    <t>город Мурманск, улица Генерала Фролова, дом 11Б</t>
  </si>
  <si>
    <t>город Мурманск, улица Полухина, дом 15</t>
  </si>
  <si>
    <t>город Мурманск, улица Генерала Фролова, дом 7</t>
  </si>
  <si>
    <t>город Мурманск, улица Три Ручья, дом 23</t>
  </si>
  <si>
    <t xml:space="preserve">Перечень аварийных многоквартирных домов, подлежащих сносу в 2014 году, и аварийных многоквартирных домов, снос которых произведен ранее или не требуется  </t>
  </si>
  <si>
    <t>Дата  окончания переселения</t>
  </si>
  <si>
    <t>Планируемая дата сноса МКД</t>
  </si>
  <si>
    <t>Общая площадь жилых помещений МКД,                      кв.м</t>
  </si>
  <si>
    <t>Стоимость сноса за счет средств местного бюджета, тыс. руб.</t>
  </si>
  <si>
    <t>Примечание</t>
  </si>
  <si>
    <t xml:space="preserve">Снос произведен ОАО "Агентство Мурманнедвижимость"                в 2014 году </t>
  </si>
  <si>
    <t>город Мурманск, проспект Героев-североморцев, дом 28</t>
  </si>
  <si>
    <t>город Мурманск, проспект Героев-североморцев, дом 30</t>
  </si>
  <si>
    <t>город Мурманск, проспект Героев-североморцев, дом 34</t>
  </si>
  <si>
    <t>город Мурманск, улица Шестой Комсомольской Батареи, дом 31</t>
  </si>
  <si>
    <t xml:space="preserve">город Мурманск, улица Шестой Комсомольской Батареи, дом 39 </t>
  </si>
  <si>
    <t>город Мурманск, улица Шестой Комсомольской Батареи, дом 41</t>
  </si>
  <si>
    <t>город Мурманск, улица Генерала Журбы, дом 8</t>
  </si>
  <si>
    <t>Снос произведен ММКУ "Управление капитального строительства" в 2014 году</t>
  </si>
  <si>
    <t>город Мурманск, улица Фадеев Ручей, дом 17</t>
  </si>
  <si>
    <t xml:space="preserve">город Мурманск, улица Бондарная, дом 26 </t>
  </si>
  <si>
    <t xml:space="preserve">город Мурманск, улица Горького, дом 23 </t>
  </si>
  <si>
    <t>Дом полностью разрушен, снос не требуется</t>
  </si>
  <si>
    <t>город Мурманск, проспект Ленина, дом 6</t>
  </si>
  <si>
    <t>Снос произведен в 2013 году по решению КЧС, завершение работ</t>
  </si>
  <si>
    <t xml:space="preserve">город Мурманск, улица Челюскинцев, дом 23 </t>
  </si>
  <si>
    <t>Снос произведен в 2012 году по решению КЧС</t>
  </si>
  <si>
    <t xml:space="preserve">город Мурманск, улица Заводская, дом 3 </t>
  </si>
  <si>
    <t>Переведен в нежилое здание и передан на праве хозяйственного ведения МУП "Здоровье". Снос не требуется</t>
  </si>
  <si>
    <t>Итого:  </t>
  </si>
  <si>
    <t>Здесь свод сумм финансирования по всей муниципальной программе, его цифры указаны в паспорте программы.</t>
  </si>
  <si>
    <t>ОБ: 272 542,8 тыс. руб., из них:</t>
  </si>
  <si>
    <t>Для вставки в паспорт в Word:</t>
  </si>
  <si>
    <t xml:space="preserve">Проведение текущего или капитального ремонта муниципальных нежилых помещений и снос аварийных нежилых зданий, а также обеспечение ограничения доступа на такие объекты
</t>
  </si>
  <si>
    <t>итого по п/п / ВЦП</t>
  </si>
  <si>
    <t>количество муниципальных нежилых помещений, в которых проведен текущий или капитальный ремонт, и нежилых зданий, снос которых осуществлен, или обеспечено ограничение доступа, ед.</t>
  </si>
  <si>
    <t>Приобретение необходимого оборудования для  автоматизированной системы управления муниципальным имуществом города Мурманска (1- да / 0 - нет)</t>
  </si>
  <si>
    <t>Выполнение технологических работ по созданию автоматизированной системы управления муниципальным имуществом города Мурманска, обеспечивающей повышение эффективности и качества управления земельно-имущественным комплексом города, и последующее сопровождение системы</t>
  </si>
  <si>
    <t>Наличие методики определения размера арендной платы за пользование земельными участками, находящимися в собственности муниципального образования город  Мурманск, да-1 нет-0</t>
  </si>
  <si>
    <t xml:space="preserve">Приложение № 2 к подпрограмме </t>
  </si>
  <si>
    <t xml:space="preserve">Приложение № 3 к подпрограмме </t>
  </si>
  <si>
    <t>Дополнительное финансирование на превышение                        площади предоставляемого жилого помещения за счет средств местного бюджета</t>
  </si>
  <si>
    <t xml:space="preserve">Приложение № 4 к подпрограмме </t>
  </si>
  <si>
    <t>Приложение № 1 к подпрограмме</t>
  </si>
  <si>
    <t>ФБ:</t>
  </si>
  <si>
    <t xml:space="preserve">Приложение к ВЦП
</t>
  </si>
  <si>
    <t xml:space="preserve">Приложение № 1 к подпрограмме </t>
  </si>
  <si>
    <t xml:space="preserve">Количество многоквартирных домов, в отношении земельных участков которых подготовлена необходимая документация, ед.   </t>
  </si>
  <si>
    <t>Количество снесенных аварийных многоквартирных домов, ед.</t>
  </si>
  <si>
    <t>Приложение № 2 к подпрограмме</t>
  </si>
  <si>
    <t>Перечень аварийных многоквартирных домов, расположенных на территории муниципального образования город Мурманск и подлежащих расселению в рамках реализации подпрограммы, по состоянию на 01.09.2014</t>
  </si>
  <si>
    <t>Приложение № 3 к подпрограмме</t>
  </si>
  <si>
    <t>Перечень многоквартирных домов пониженной капитальности, имеющих не все виды благоустройства, подлежащих расселению в рамках реализации подпрограммы                                                                                        и не признанных аварийными по состоянию на 01.09.2014</t>
  </si>
  <si>
    <t xml:space="preserve">Приложение № 4 к подпрограмме 
</t>
  </si>
  <si>
    <t>Всего по подпрограмме:  тыс. руб., в т.ч.:</t>
  </si>
  <si>
    <t xml:space="preserve"> –</t>
  </si>
  <si>
    <t>тыс. руб.;</t>
  </si>
  <si>
    <t>МБ:  тыс. руб., из них:</t>
  </si>
  <si>
    <t>ОБ:  тыс. руб., из них:</t>
  </si>
  <si>
    <t>ФБ:  тыс. руб., из них:</t>
  </si>
  <si>
    <t>ВБ:  тыс. руб., из них:</t>
  </si>
  <si>
    <t>Итого в 2018 году:</t>
  </si>
  <si>
    <t>Всего по муниципальной программе: 11 746 679,8 тыс. руб., в т.ч.:</t>
  </si>
  <si>
    <t>МБ: 2 577 345,2 тыс. руб., из них:</t>
  </si>
  <si>
    <t>ВБ: 8 561 744,0 тыс. руб., из них:</t>
  </si>
  <si>
    <t>ФБ: 361 650,8 тыс. руб., из них:</t>
  </si>
  <si>
    <t>г. Мурманск, ул. Алексея Генералова, д. 22</t>
  </si>
  <si>
    <t xml:space="preserve">г. Мурманск, ул. Алексея Генералова, д. 9 </t>
  </si>
  <si>
    <t>г. Мурманск, ул. Алексея Генералова, д. 9</t>
  </si>
  <si>
    <t>город Мурманск,  улица Алексея Генералова, дом 6/24</t>
  </si>
  <si>
    <t xml:space="preserve">город Мурманск,  улица Алексея Генералова, дом 23 </t>
  </si>
  <si>
    <t>город Мурманск,  улица Алексея Генералова, дом 16</t>
  </si>
  <si>
    <t>город Мурманск, улица Алексея Генералова, дом 18</t>
  </si>
  <si>
    <t>город Мурманск, улица Алексея Генералова, дом 24/9</t>
  </si>
  <si>
    <t>город Мурманск, улица Алексея Генералова, дом 27</t>
  </si>
  <si>
    <t>город Мурманск, улица Алексея Генералова, дом 25</t>
  </si>
  <si>
    <t>город Мурманск, улица Алексея Генералова, дом 7/26</t>
  </si>
  <si>
    <t>________________________________________________________</t>
  </si>
  <si>
    <t>КИО, Конкурсный отбор</t>
  </si>
  <si>
    <t>не требует финасирования</t>
  </si>
  <si>
    <t>2015-2018</t>
  </si>
  <si>
    <t>Цель: переселение граждан из аварийного жилищного фонда</t>
  </si>
  <si>
    <t>КГТР, УКС, конкурсный отбор</t>
  </si>
  <si>
    <t>6007,9*</t>
  </si>
  <si>
    <t>9535,1**</t>
  </si>
  <si>
    <t>* - общая площадь приобретённых жилых помещений указана исходя из финансирования II этапа подпрограммы (2014 - 2015 г.г.)</t>
  </si>
  <si>
    <t>** - общая площадь приобретённых жилых помещений указана исходя из финансирования III этапа подпрограммы (2015 - 2016 г.г.)</t>
  </si>
  <si>
    <t>КГТР (ММКУ "УКС")</t>
  </si>
  <si>
    <t>______________________________________________________</t>
  </si>
  <si>
    <t>КИО, ЦКИМИ</t>
  </si>
  <si>
    <t xml:space="preserve">Исполнители, перечень организаций, участвующих в реализации основных мероприятий </t>
  </si>
  <si>
    <t>Формирование земельных участков под объекты недвижимого имущества, находящегося в муниципальной собственности, межевание границ вновь образуемых земельных участков и их постановка на государственный кадастровый учет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</si>
</sst>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#,##0.000"/>
  </numFmts>
  <fonts count="67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i/>
      <sz val="12.5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FF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.5"/>
      <color indexed="8"/>
      <name val="Calibri"/>
      <family val="2"/>
      <charset val="204"/>
    </font>
    <font>
      <b/>
      <sz val="11"/>
      <name val="Arial Cyr"/>
      <charset val="204"/>
    </font>
    <font>
      <sz val="10"/>
      <color rgb="FFC00000"/>
      <name val="Arial Cyr"/>
      <charset val="204"/>
    </font>
    <font>
      <sz val="12"/>
      <name val="Arial Cyr"/>
      <charset val="204"/>
    </font>
    <font>
      <sz val="9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/>
    <xf numFmtId="0" fontId="1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3" borderId="0" applyNumberFormat="0" applyBorder="0" applyAlignment="0" applyProtection="0"/>
    <xf numFmtId="0" fontId="32" fillId="3" borderId="0" applyNumberFormat="0" applyBorder="0" applyAlignment="0" applyProtection="0"/>
    <xf numFmtId="0" fontId="1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6" borderId="0" applyNumberFormat="0" applyBorder="0" applyAlignment="0" applyProtection="0"/>
    <xf numFmtId="0" fontId="32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7" borderId="0" applyNumberFormat="0" applyBorder="0" applyAlignment="0" applyProtection="0"/>
    <xf numFmtId="0" fontId="1" fillId="8" borderId="0" applyNumberFormat="0" applyBorder="0" applyAlignment="0" applyProtection="0"/>
    <xf numFmtId="0" fontId="32" fillId="8" borderId="0" applyNumberFormat="0" applyBorder="0" applyAlignment="0" applyProtection="0"/>
    <xf numFmtId="0" fontId="1" fillId="9" borderId="0" applyNumberFormat="0" applyBorder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8" borderId="0" applyNumberFormat="0" applyBorder="0" applyAlignment="0" applyProtection="0"/>
    <xf numFmtId="0" fontId="32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" fillId="0" borderId="0"/>
    <xf numFmtId="0" fontId="32" fillId="0" borderId="0"/>
    <xf numFmtId="0" fontId="13" fillId="0" borderId="0"/>
    <xf numFmtId="0" fontId="1" fillId="0" borderId="0"/>
    <xf numFmtId="0" fontId="17" fillId="0" borderId="0" applyNumberFormat="0" applyFont="0" applyFill="0" applyBorder="0" applyAlignment="0" applyProtection="0">
      <alignment vertical="top"/>
    </xf>
    <xf numFmtId="0" fontId="32" fillId="0" borderId="0"/>
    <xf numFmtId="0" fontId="13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32" fillId="23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4" borderId="0" applyNumberFormat="0" applyBorder="0" applyAlignment="0" applyProtection="0"/>
  </cellStyleXfs>
  <cellXfs count="814">
    <xf numFmtId="0" fontId="0" fillId="0" borderId="0" xfId="0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 vertical="center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0" fontId="31" fillId="0" borderId="0" xfId="54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8" fillId="0" borderId="10" xfId="0" applyFont="1" applyBorder="1" applyAlignment="1">
      <alignment vertical="top" wrapText="1"/>
    </xf>
    <xf numFmtId="0" fontId="38" fillId="0" borderId="10" xfId="0" applyFont="1" applyBorder="1" applyAlignment="1">
      <alignment horizontal="center" vertical="top" wrapText="1"/>
    </xf>
    <xf numFmtId="0" fontId="0" fillId="25" borderId="0" xfId="0" applyFill="1" applyAlignment="1">
      <alignment vertical="top"/>
    </xf>
    <xf numFmtId="0" fontId="33" fillId="0" borderId="0" xfId="0" applyFont="1" applyAlignment="1">
      <alignment horizontal="center" vertical="top"/>
    </xf>
    <xf numFmtId="0" fontId="0" fillId="0" borderId="10" xfId="0" applyBorder="1" applyAlignment="1">
      <alignment vertical="top" wrapText="1"/>
    </xf>
    <xf numFmtId="0" fontId="33" fillId="0" borderId="0" xfId="0" applyFont="1" applyBorder="1" applyAlignment="1">
      <alignment horizontal="center" vertical="top"/>
    </xf>
    <xf numFmtId="0" fontId="0" fillId="25" borderId="10" xfId="0" applyFill="1" applyBorder="1" applyAlignment="1">
      <alignment vertical="top"/>
    </xf>
    <xf numFmtId="0" fontId="0" fillId="25" borderId="10" xfId="0" applyFill="1" applyBorder="1" applyAlignment="1">
      <alignment vertical="top" wrapText="1"/>
    </xf>
    <xf numFmtId="0" fontId="0" fillId="0" borderId="10" xfId="0" applyBorder="1" applyAlignment="1">
      <alignment vertical="top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9" fillId="26" borderId="10" xfId="0" applyFont="1" applyFill="1" applyBorder="1" applyAlignment="1">
      <alignment horizontal="center" vertical="top" wrapText="1"/>
    </xf>
    <xf numFmtId="0" fontId="39" fillId="26" borderId="10" xfId="0" applyFont="1" applyFill="1" applyBorder="1" applyAlignment="1">
      <alignment vertical="top" wrapText="1"/>
    </xf>
    <xf numFmtId="0" fontId="40" fillId="26" borderId="0" xfId="0" applyFont="1" applyFill="1" applyAlignment="1">
      <alignment vertical="top"/>
    </xf>
    <xf numFmtId="0" fontId="28" fillId="26" borderId="10" xfId="0" applyFont="1" applyFill="1" applyBorder="1" applyAlignment="1">
      <alignment horizontal="center" vertical="center" wrapText="1"/>
    </xf>
    <xf numFmtId="3" fontId="28" fillId="26" borderId="10" xfId="0" applyNumberFormat="1" applyFont="1" applyFill="1" applyBorder="1" applyAlignment="1">
      <alignment horizontal="center" vertical="center" wrapText="1"/>
    </xf>
    <xf numFmtId="0" fontId="28" fillId="26" borderId="10" xfId="0" applyFont="1" applyFill="1" applyBorder="1"/>
    <xf numFmtId="0" fontId="26" fillId="27" borderId="10" xfId="0" applyFont="1" applyFill="1" applyBorder="1" applyAlignment="1">
      <alignment horizontal="left" vertical="top" wrapText="1"/>
    </xf>
    <xf numFmtId="0" fontId="26" fillId="28" borderId="1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top" wrapText="1"/>
    </xf>
    <xf numFmtId="0" fontId="26" fillId="0" borderId="10" xfId="0" applyFont="1" applyBorder="1"/>
    <xf numFmtId="0" fontId="26" fillId="0" borderId="0" xfId="0" applyFont="1"/>
    <xf numFmtId="166" fontId="26" fillId="0" borderId="0" xfId="0" applyNumberFormat="1" applyFont="1"/>
    <xf numFmtId="0" fontId="36" fillId="0" borderId="0" xfId="0" applyFont="1" applyBorder="1" applyAlignment="1">
      <alignment horizontal="center"/>
    </xf>
    <xf numFmtId="0" fontId="36" fillId="0" borderId="0" xfId="0" applyFont="1"/>
    <xf numFmtId="0" fontId="26" fillId="0" borderId="10" xfId="0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0" fontId="41" fillId="25" borderId="10" xfId="49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left" vertical="top" wrapText="1"/>
    </xf>
    <xf numFmtId="0" fontId="36" fillId="0" borderId="0" xfId="0" applyFont="1" applyAlignment="1">
      <alignment horizontal="center" wrapText="1"/>
    </xf>
    <xf numFmtId="0" fontId="42" fillId="0" borderId="0" xfId="0" applyFont="1"/>
    <xf numFmtId="0" fontId="43" fillId="0" borderId="10" xfId="0" applyFont="1" applyBorder="1" applyAlignment="1">
      <alignment horizontal="center" wrapText="1"/>
    </xf>
    <xf numFmtId="0" fontId="43" fillId="0" borderId="10" xfId="0" applyFont="1" applyBorder="1" applyAlignment="1">
      <alignment horizontal="center"/>
    </xf>
    <xf numFmtId="0" fontId="44" fillId="0" borderId="0" xfId="0" applyFont="1" applyFill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29" borderId="0" xfId="0" applyFont="1" applyFill="1" applyBorder="1" applyAlignment="1">
      <alignment vertical="center" wrapText="1"/>
    </xf>
    <xf numFmtId="49" fontId="51" fillId="29" borderId="10" xfId="0" applyNumberFormat="1" applyFont="1" applyFill="1" applyBorder="1" applyAlignment="1">
      <alignment horizontal="center" vertical="center" textRotation="90" wrapText="1"/>
    </xf>
    <xf numFmtId="0" fontId="24" fillId="29" borderId="10" xfId="0" applyFont="1" applyFill="1" applyBorder="1" applyAlignment="1">
      <alignment horizontal="center" vertical="center" textRotation="90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10" xfId="0" applyFont="1" applyFill="1" applyBorder="1" applyAlignment="1">
      <alignment horizontal="left" vertical="center"/>
    </xf>
    <xf numFmtId="14" fontId="24" fillId="0" borderId="10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3" fontId="24" fillId="0" borderId="10" xfId="54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/>
    </xf>
    <xf numFmtId="164" fontId="24" fillId="0" borderId="10" xfId="0" applyNumberFormat="1" applyFont="1" applyFill="1" applyBorder="1" applyAlignment="1">
      <alignment horizontal="center" vertical="center"/>
    </xf>
    <xf numFmtId="164" fontId="24" fillId="0" borderId="10" xfId="0" applyNumberFormat="1" applyFont="1" applyFill="1" applyBorder="1" applyAlignment="1">
      <alignment horizontal="right" vertical="center" wrapText="1"/>
    </xf>
    <xf numFmtId="164" fontId="24" fillId="0" borderId="10" xfId="0" applyNumberFormat="1" applyFont="1" applyFill="1" applyBorder="1"/>
    <xf numFmtId="164" fontId="24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center"/>
    </xf>
    <xf numFmtId="14" fontId="25" fillId="0" borderId="10" xfId="54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right" vertical="center" wrapText="1"/>
    </xf>
    <xf numFmtId="164" fontId="25" fillId="0" borderId="10" xfId="0" applyNumberFormat="1" applyFont="1" applyFill="1" applyBorder="1"/>
    <xf numFmtId="164" fontId="25" fillId="0" borderId="10" xfId="0" applyNumberFormat="1" applyFont="1" applyFill="1" applyBorder="1" applyAlignment="1">
      <alignment horizontal="center"/>
    </xf>
    <xf numFmtId="3" fontId="25" fillId="0" borderId="10" xfId="54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28" fillId="29" borderId="0" xfId="0" applyFont="1" applyFill="1" applyBorder="1" applyAlignment="1">
      <alignment vertical="center" wrapText="1"/>
    </xf>
    <xf numFmtId="49" fontId="52" fillId="29" borderId="10" xfId="0" applyNumberFormat="1" applyFont="1" applyFill="1" applyBorder="1" applyAlignment="1">
      <alignment horizontal="center" vertical="center" textRotation="90" wrapText="1"/>
    </xf>
    <xf numFmtId="0" fontId="30" fillId="29" borderId="10" xfId="0" applyFont="1" applyFill="1" applyBorder="1" applyAlignment="1">
      <alignment horizontal="center" vertical="center" textRotation="90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30" fillId="29" borderId="10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left" vertical="center"/>
    </xf>
    <xf numFmtId="14" fontId="30" fillId="29" borderId="10" xfId="0" applyNumberFormat="1" applyFont="1" applyFill="1" applyBorder="1" applyAlignment="1">
      <alignment horizontal="center" vertical="center"/>
    </xf>
    <xf numFmtId="49" fontId="30" fillId="29" borderId="10" xfId="0" applyNumberFormat="1" applyFont="1" applyFill="1" applyBorder="1" applyAlignment="1">
      <alignment horizontal="center" vertical="center"/>
    </xf>
    <xf numFmtId="3" fontId="30" fillId="29" borderId="10" xfId="54" applyNumberFormat="1" applyFont="1" applyFill="1" applyBorder="1" applyAlignment="1">
      <alignment horizontal="center" vertical="center" wrapText="1"/>
    </xf>
    <xf numFmtId="3" fontId="30" fillId="29" borderId="10" xfId="0" applyNumberFormat="1" applyFont="1" applyFill="1" applyBorder="1" applyAlignment="1">
      <alignment horizontal="center" vertical="center"/>
    </xf>
    <xf numFmtId="164" fontId="30" fillId="29" borderId="10" xfId="0" applyNumberFormat="1" applyFont="1" applyFill="1" applyBorder="1" applyAlignment="1">
      <alignment horizontal="center" vertical="center"/>
    </xf>
    <xf numFmtId="164" fontId="30" fillId="29" borderId="10" xfId="0" applyNumberFormat="1" applyFont="1" applyFill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right" vertical="center"/>
    </xf>
    <xf numFmtId="164" fontId="30" fillId="0" borderId="10" xfId="0" applyNumberFormat="1" applyFont="1" applyBorder="1"/>
    <xf numFmtId="49" fontId="30" fillId="0" borderId="10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14" fontId="41" fillId="0" borderId="10" xfId="54" applyNumberFormat="1" applyFont="1" applyFill="1" applyBorder="1" applyAlignment="1">
      <alignment horizontal="center" vertical="center" wrapText="1"/>
    </xf>
    <xf numFmtId="3" fontId="41" fillId="0" borderId="10" xfId="0" applyNumberFormat="1" applyFont="1" applyFill="1" applyBorder="1" applyAlignment="1">
      <alignment horizontal="center" vertical="center" wrapText="1"/>
    </xf>
    <xf numFmtId="164" fontId="41" fillId="0" borderId="10" xfId="0" applyNumberFormat="1" applyFont="1" applyFill="1" applyBorder="1" applyAlignment="1">
      <alignment horizontal="center" vertical="center" wrapText="1"/>
    </xf>
    <xf numFmtId="164" fontId="41" fillId="0" borderId="10" xfId="0" applyNumberFormat="1" applyFont="1" applyFill="1" applyBorder="1" applyAlignment="1">
      <alignment horizontal="right" vertical="center" wrapText="1"/>
    </xf>
    <xf numFmtId="164" fontId="41" fillId="0" borderId="10" xfId="0" applyNumberFormat="1" applyFont="1" applyFill="1" applyBorder="1" applyAlignment="1">
      <alignment horizontal="right" vertical="center"/>
    </xf>
    <xf numFmtId="164" fontId="41" fillId="0" borderId="10" xfId="0" applyNumberFormat="1" applyFont="1" applyBorder="1"/>
    <xf numFmtId="0" fontId="30" fillId="0" borderId="0" xfId="0" applyFont="1" applyAlignment="1">
      <alignment horizontal="center" vertical="center"/>
    </xf>
    <xf numFmtId="3" fontId="53" fillId="29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14" fontId="46" fillId="0" borderId="10" xfId="54" applyNumberFormat="1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16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center" vertical="center" wrapText="1"/>
    </xf>
    <xf numFmtId="14" fontId="44" fillId="0" borderId="10" xfId="0" applyNumberFormat="1" applyFont="1" applyFill="1" applyBorder="1" applyAlignment="1">
      <alignment horizontal="center" vertical="center"/>
    </xf>
    <xf numFmtId="1" fontId="44" fillId="0" borderId="10" xfId="0" applyNumberFormat="1" applyFont="1" applyFill="1" applyBorder="1" applyAlignment="1">
      <alignment horizontal="center" vertical="center"/>
    </xf>
    <xf numFmtId="14" fontId="44" fillId="0" borderId="10" xfId="0" applyNumberFormat="1" applyFont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center" vertical="center"/>
    </xf>
    <xf numFmtId="3" fontId="44" fillId="0" borderId="10" xfId="54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/>
    </xf>
    <xf numFmtId="164" fontId="44" fillId="0" borderId="10" xfId="0" applyNumberFormat="1" applyFont="1" applyFill="1" applyBorder="1" applyAlignment="1">
      <alignment horizontal="center" vertical="center" wrapText="1"/>
    </xf>
    <xf numFmtId="0" fontId="27" fillId="0" borderId="0" xfId="54" applyFont="1" applyFill="1" applyAlignment="1">
      <alignment horizontal="center"/>
    </xf>
    <xf numFmtId="0" fontId="27" fillId="0" borderId="0" xfId="54" applyFont="1" applyFill="1" applyAlignment="1">
      <alignment horizontal="justify"/>
    </xf>
    <xf numFmtId="0" fontId="26" fillId="0" borderId="0" xfId="54" applyFont="1" applyFill="1" applyAlignment="1">
      <alignment horizontal="right"/>
    </xf>
    <xf numFmtId="0" fontId="44" fillId="0" borderId="0" xfId="54" applyFont="1" applyFill="1" applyAlignment="1">
      <alignment vertical="center" wrapText="1"/>
    </xf>
    <xf numFmtId="0" fontId="24" fillId="0" borderId="0" xfId="54" applyFont="1" applyFill="1" applyBorder="1"/>
    <xf numFmtId="0" fontId="24" fillId="0" borderId="0" xfId="54" applyFont="1" applyFill="1"/>
    <xf numFmtId="0" fontId="29" fillId="0" borderId="0" xfId="54" applyFont="1" applyFill="1" applyAlignment="1">
      <alignment horizontal="center"/>
    </xf>
    <xf numFmtId="0" fontId="27" fillId="0" borderId="0" xfId="54" applyFont="1" applyFill="1" applyAlignment="1"/>
    <xf numFmtId="0" fontId="29" fillId="0" borderId="0" xfId="54" applyFont="1" applyFill="1" applyAlignment="1">
      <alignment horizontal="right"/>
    </xf>
    <xf numFmtId="0" fontId="30" fillId="24" borderId="10" xfId="54" applyFont="1" applyFill="1" applyBorder="1" applyAlignment="1">
      <alignment horizontal="center" vertical="center" wrapText="1"/>
    </xf>
    <xf numFmtId="0" fontId="41" fillId="0" borderId="12" xfId="54" applyFont="1" applyFill="1" applyBorder="1" applyAlignment="1">
      <alignment vertical="center" wrapText="1"/>
    </xf>
    <xf numFmtId="0" fontId="41" fillId="0" borderId="19" xfId="54" applyFont="1" applyFill="1" applyBorder="1" applyAlignment="1">
      <alignment vertical="center" wrapText="1"/>
    </xf>
    <xf numFmtId="0" fontId="47" fillId="0" borderId="0" xfId="54" applyFont="1" applyFill="1"/>
    <xf numFmtId="0" fontId="26" fillId="0" borderId="10" xfId="54" applyFont="1" applyFill="1" applyBorder="1" applyAlignment="1">
      <alignment horizontal="center" vertical="center" wrapText="1"/>
    </xf>
    <xf numFmtId="0" fontId="26" fillId="0" borderId="10" xfId="54" applyFont="1" applyFill="1" applyBorder="1" applyAlignment="1">
      <alignment horizontal="center" vertical="center"/>
    </xf>
    <xf numFmtId="14" fontId="26" fillId="0" borderId="10" xfId="54" applyNumberFormat="1" applyFont="1" applyFill="1" applyBorder="1" applyAlignment="1">
      <alignment horizontal="center" vertical="center"/>
    </xf>
    <xf numFmtId="49" fontId="30" fillId="0" borderId="10" xfId="54" applyNumberFormat="1" applyFont="1" applyFill="1" applyBorder="1" applyAlignment="1">
      <alignment horizontal="center" vertical="center"/>
    </xf>
    <xf numFmtId="3" fontId="26" fillId="0" borderId="10" xfId="54" applyNumberFormat="1" applyFont="1" applyFill="1" applyBorder="1" applyAlignment="1">
      <alignment horizontal="center" vertical="center"/>
    </xf>
    <xf numFmtId="164" fontId="30" fillId="0" borderId="13" xfId="54" applyNumberFormat="1" applyFont="1" applyFill="1" applyBorder="1" applyAlignment="1">
      <alignment horizontal="center" vertical="center" wrapText="1"/>
    </xf>
    <xf numFmtId="164" fontId="30" fillId="0" borderId="10" xfId="54" applyNumberFormat="1" applyFont="1" applyFill="1" applyBorder="1" applyAlignment="1">
      <alignment horizontal="center" vertical="center"/>
    </xf>
    <xf numFmtId="164" fontId="26" fillId="0" borderId="10" xfId="54" applyNumberFormat="1" applyFont="1" applyFill="1" applyBorder="1" applyAlignment="1">
      <alignment horizontal="center" vertical="center"/>
    </xf>
    <xf numFmtId="164" fontId="30" fillId="0" borderId="10" xfId="54" applyNumberFormat="1" applyFont="1" applyFill="1" applyBorder="1" applyAlignment="1">
      <alignment horizontal="center" vertical="center" wrapText="1"/>
    </xf>
    <xf numFmtId="1" fontId="30" fillId="0" borderId="10" xfId="54" applyNumberFormat="1" applyFont="1" applyFill="1" applyBorder="1" applyAlignment="1">
      <alignment horizontal="center" vertical="center" wrapText="1"/>
    </xf>
    <xf numFmtId="14" fontId="30" fillId="0" borderId="10" xfId="54" applyNumberFormat="1" applyFont="1" applyFill="1" applyBorder="1" applyAlignment="1">
      <alignment horizontal="center" vertical="center" wrapText="1"/>
    </xf>
    <xf numFmtId="0" fontId="48" fillId="0" borderId="0" xfId="54" applyFont="1" applyFill="1" applyAlignment="1">
      <alignment horizontal="center" vertical="center"/>
    </xf>
    <xf numFmtId="49" fontId="30" fillId="0" borderId="10" xfId="54" applyNumberFormat="1" applyFont="1" applyFill="1" applyBorder="1" applyAlignment="1">
      <alignment horizontal="center" vertical="center" wrapText="1"/>
    </xf>
    <xf numFmtId="0" fontId="30" fillId="0" borderId="10" xfId="54" applyFont="1" applyFill="1" applyBorder="1" applyAlignment="1">
      <alignment horizontal="left" vertical="center" wrapText="1"/>
    </xf>
    <xf numFmtId="14" fontId="26" fillId="0" borderId="10" xfId="54" applyNumberFormat="1" applyFont="1" applyFill="1" applyBorder="1" applyAlignment="1">
      <alignment horizontal="center" vertical="center" wrapText="1"/>
    </xf>
    <xf numFmtId="0" fontId="30" fillId="0" borderId="10" xfId="54" applyFont="1" applyFill="1" applyBorder="1" applyAlignment="1">
      <alignment horizontal="center" vertical="center"/>
    </xf>
    <xf numFmtId="14" fontId="30" fillId="0" borderId="10" xfId="54" applyNumberFormat="1" applyFont="1" applyFill="1" applyBorder="1" applyAlignment="1">
      <alignment horizontal="center" vertical="center"/>
    </xf>
    <xf numFmtId="3" fontId="30" fillId="0" borderId="10" xfId="54" applyNumberFormat="1" applyFont="1" applyFill="1" applyBorder="1" applyAlignment="1">
      <alignment horizontal="center" vertical="center"/>
    </xf>
    <xf numFmtId="0" fontId="26" fillId="0" borderId="13" xfId="54" applyFont="1" applyFill="1" applyBorder="1" applyAlignment="1">
      <alignment horizontal="center" vertical="center" wrapText="1"/>
    </xf>
    <xf numFmtId="14" fontId="30" fillId="0" borderId="12" xfId="54" applyNumberFormat="1" applyFont="1" applyFill="1" applyBorder="1" applyAlignment="1">
      <alignment horizontal="center" vertical="center" wrapText="1"/>
    </xf>
    <xf numFmtId="14" fontId="30" fillId="0" borderId="19" xfId="54" applyNumberFormat="1" applyFont="1" applyFill="1" applyBorder="1" applyAlignment="1">
      <alignment horizontal="center" vertical="center" wrapText="1"/>
    </xf>
    <xf numFmtId="3" fontId="36" fillId="0" borderId="10" xfId="54" applyNumberFormat="1" applyFont="1" applyFill="1" applyBorder="1" applyAlignment="1">
      <alignment horizontal="center" vertical="center"/>
    </xf>
    <xf numFmtId="164" fontId="41" fillId="0" borderId="10" xfId="54" applyNumberFormat="1" applyFont="1" applyFill="1" applyBorder="1" applyAlignment="1">
      <alignment horizontal="center" vertical="center" wrapText="1"/>
    </xf>
    <xf numFmtId="164" fontId="41" fillId="0" borderId="10" xfId="54" applyNumberFormat="1" applyFont="1" applyFill="1" applyBorder="1" applyAlignment="1">
      <alignment horizontal="center" vertical="center"/>
    </xf>
    <xf numFmtId="164" fontId="36" fillId="0" borderId="10" xfId="54" applyNumberFormat="1" applyFont="1" applyFill="1" applyBorder="1" applyAlignment="1">
      <alignment horizontal="center" vertical="center"/>
    </xf>
    <xf numFmtId="3" fontId="26" fillId="0" borderId="12" xfId="54" applyNumberFormat="1" applyFont="1" applyFill="1" applyBorder="1" applyAlignment="1">
      <alignment horizontal="center" vertical="center"/>
    </xf>
    <xf numFmtId="164" fontId="30" fillId="0" borderId="12" xfId="54" applyNumberFormat="1" applyFont="1" applyFill="1" applyBorder="1" applyAlignment="1">
      <alignment horizontal="center" vertical="center" wrapText="1"/>
    </xf>
    <xf numFmtId="164" fontId="26" fillId="0" borderId="12" xfId="54" applyNumberFormat="1" applyFont="1" applyFill="1" applyBorder="1" applyAlignment="1">
      <alignment horizontal="center" vertical="center"/>
    </xf>
    <xf numFmtId="164" fontId="26" fillId="0" borderId="19" xfId="54" applyNumberFormat="1" applyFont="1" applyFill="1" applyBorder="1" applyAlignment="1">
      <alignment horizontal="center" vertical="center"/>
    </xf>
    <xf numFmtId="0" fontId="26" fillId="0" borderId="12" xfId="54" applyFont="1" applyFill="1" applyBorder="1" applyAlignment="1">
      <alignment horizontal="center" vertical="center"/>
    </xf>
    <xf numFmtId="14" fontId="26" fillId="0" borderId="12" xfId="54" applyNumberFormat="1" applyFont="1" applyFill="1" applyBorder="1" applyAlignment="1">
      <alignment horizontal="center" vertical="center"/>
    </xf>
    <xf numFmtId="49" fontId="30" fillId="0" borderId="12" xfId="54" applyNumberFormat="1" applyFont="1" applyFill="1" applyBorder="1" applyAlignment="1">
      <alignment horizontal="center" vertical="center" wrapText="1"/>
    </xf>
    <xf numFmtId="49" fontId="30" fillId="0" borderId="19" xfId="54" applyNumberFormat="1" applyFont="1" applyFill="1" applyBorder="1" applyAlignment="1">
      <alignment horizontal="center" vertical="center" wrapText="1"/>
    </xf>
    <xf numFmtId="3" fontId="41" fillId="0" borderId="10" xfId="54" applyNumberFormat="1" applyFont="1" applyFill="1" applyBorder="1" applyAlignment="1">
      <alignment horizontal="center" vertical="center"/>
    </xf>
    <xf numFmtId="0" fontId="36" fillId="0" borderId="12" xfId="54" applyFont="1" applyFill="1" applyBorder="1" applyAlignment="1">
      <alignment vertical="center" wrapText="1"/>
    </xf>
    <xf numFmtId="0" fontId="36" fillId="0" borderId="17" xfId="54" applyFont="1" applyFill="1" applyBorder="1" applyAlignment="1">
      <alignment vertical="center" wrapText="1"/>
    </xf>
    <xf numFmtId="0" fontId="26" fillId="0" borderId="13" xfId="54" applyFont="1" applyFill="1" applyBorder="1" applyAlignment="1">
      <alignment vertical="center" wrapText="1"/>
    </xf>
    <xf numFmtId="0" fontId="26" fillId="0" borderId="12" xfId="54" applyFont="1" applyFill="1" applyBorder="1" applyAlignment="1">
      <alignment vertical="center" wrapText="1"/>
    </xf>
    <xf numFmtId="0" fontId="26" fillId="0" borderId="19" xfId="54" applyFont="1" applyFill="1" applyBorder="1" applyAlignment="1">
      <alignment vertical="center" wrapText="1"/>
    </xf>
    <xf numFmtId="164" fontId="24" fillId="0" borderId="0" xfId="54" applyNumberFormat="1" applyFont="1" applyFill="1"/>
    <xf numFmtId="0" fontId="24" fillId="0" borderId="0" xfId="54" applyFont="1" applyFill="1" applyBorder="1" applyAlignment="1">
      <alignment horizontal="center"/>
    </xf>
    <xf numFmtId="164" fontId="26" fillId="0" borderId="13" xfId="54" applyNumberFormat="1" applyFont="1" applyFill="1" applyBorder="1" applyAlignment="1">
      <alignment vertical="center"/>
    </xf>
    <xf numFmtId="164" fontId="26" fillId="0" borderId="12" xfId="54" applyNumberFormat="1" applyFont="1" applyFill="1" applyBorder="1" applyAlignment="1">
      <alignment vertical="center"/>
    </xf>
    <xf numFmtId="0" fontId="30" fillId="0" borderId="14" xfId="54" applyFont="1" applyFill="1" applyBorder="1" applyAlignment="1">
      <alignment vertical="center" wrapText="1"/>
    </xf>
    <xf numFmtId="0" fontId="30" fillId="0" borderId="14" xfId="54" applyFont="1" applyFill="1" applyBorder="1" applyAlignment="1">
      <alignment horizontal="center" vertical="center"/>
    </xf>
    <xf numFmtId="14" fontId="30" fillId="0" borderId="14" xfId="54" applyNumberFormat="1" applyFont="1" applyFill="1" applyBorder="1" applyAlignment="1">
      <alignment horizontal="center" vertical="center"/>
    </xf>
    <xf numFmtId="49" fontId="30" fillId="0" borderId="14" xfId="54" applyNumberFormat="1" applyFont="1" applyFill="1" applyBorder="1" applyAlignment="1">
      <alignment horizontal="center" vertical="center" wrapText="1"/>
    </xf>
    <xf numFmtId="3" fontId="30" fillId="0" borderId="14" xfId="54" applyNumberFormat="1" applyFont="1" applyFill="1" applyBorder="1" applyAlignment="1">
      <alignment horizontal="center" vertical="center"/>
    </xf>
    <xf numFmtId="164" fontId="30" fillId="0" borderId="15" xfId="54" applyNumberFormat="1" applyFont="1" applyFill="1" applyBorder="1" applyAlignment="1">
      <alignment horizontal="center" vertical="center" wrapText="1"/>
    </xf>
    <xf numFmtId="164" fontId="30" fillId="0" borderId="14" xfId="54" applyNumberFormat="1" applyFont="1" applyFill="1" applyBorder="1" applyAlignment="1">
      <alignment horizontal="center" vertical="center"/>
    </xf>
    <xf numFmtId="0" fontId="48" fillId="0" borderId="0" xfId="54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center" wrapText="1"/>
    </xf>
    <xf numFmtId="164" fontId="30" fillId="0" borderId="20" xfId="0" applyNumberFormat="1" applyFont="1" applyFill="1" applyBorder="1" applyAlignment="1">
      <alignment horizontal="center" vertical="center"/>
    </xf>
    <xf numFmtId="0" fontId="30" fillId="0" borderId="0" xfId="54" applyFont="1" applyFill="1" applyAlignment="1">
      <alignment horizontal="center" vertical="center"/>
    </xf>
    <xf numFmtId="164" fontId="41" fillId="0" borderId="10" xfId="54" applyNumberFormat="1" applyFont="1" applyFill="1" applyBorder="1" applyAlignment="1">
      <alignment vertical="center"/>
    </xf>
    <xf numFmtId="4" fontId="25" fillId="0" borderId="0" xfId="54" applyNumberFormat="1" applyFont="1" applyFill="1"/>
    <xf numFmtId="0" fontId="27" fillId="0" borderId="0" xfId="54" applyFont="1" applyFill="1" applyBorder="1" applyAlignment="1">
      <alignment horizontal="center" wrapText="1"/>
    </xf>
    <xf numFmtId="0" fontId="27" fillId="0" borderId="0" xfId="54" applyFont="1" applyFill="1" applyBorder="1" applyAlignment="1">
      <alignment wrapText="1"/>
    </xf>
    <xf numFmtId="14" fontId="31" fillId="0" borderId="0" xfId="54" applyNumberFormat="1" applyFont="1" applyFill="1" applyBorder="1" applyAlignment="1">
      <alignment horizontal="center"/>
    </xf>
    <xf numFmtId="0" fontId="31" fillId="0" borderId="0" xfId="54" applyFont="1" applyFill="1" applyBorder="1" applyAlignment="1">
      <alignment horizontal="center"/>
    </xf>
    <xf numFmtId="0" fontId="27" fillId="0" borderId="0" xfId="54" applyFont="1" applyFill="1" applyBorder="1" applyAlignment="1">
      <alignment horizontal="center"/>
    </xf>
    <xf numFmtId="164" fontId="24" fillId="0" borderId="0" xfId="54" applyNumberFormat="1" applyFont="1" applyFill="1" applyBorder="1" applyAlignment="1">
      <alignment horizontal="center"/>
    </xf>
    <xf numFmtId="4" fontId="24" fillId="0" borderId="0" xfId="54" applyNumberFormat="1" applyFont="1" applyFill="1"/>
    <xf numFmtId="14" fontId="31" fillId="0" borderId="11" xfId="54" applyNumberFormat="1" applyFont="1" applyFill="1" applyBorder="1" applyAlignment="1">
      <alignment horizontal="center"/>
    </xf>
    <xf numFmtId="0" fontId="31" fillId="0" borderId="11" xfId="54" applyFont="1" applyFill="1" applyBorder="1" applyAlignment="1">
      <alignment horizontal="center"/>
    </xf>
    <xf numFmtId="0" fontId="24" fillId="0" borderId="11" xfId="54" applyFont="1" applyFill="1" applyBorder="1"/>
    <xf numFmtId="0" fontId="27" fillId="0" borderId="11" xfId="54" applyFont="1" applyFill="1" applyBorder="1" applyAlignment="1">
      <alignment horizontal="center"/>
    </xf>
    <xf numFmtId="0" fontId="24" fillId="0" borderId="11" xfId="54" applyFont="1" applyFill="1" applyBorder="1" applyAlignment="1">
      <alignment horizontal="center"/>
    </xf>
    <xf numFmtId="2" fontId="24" fillId="0" borderId="0" xfId="0" applyNumberFormat="1" applyFont="1" applyFill="1"/>
    <xf numFmtId="0" fontId="30" fillId="0" borderId="0" xfId="0" applyFont="1" applyFill="1" applyAlignment="1">
      <alignment vertical="top"/>
    </xf>
    <xf numFmtId="0" fontId="48" fillId="0" borderId="10" xfId="0" applyNumberFormat="1" applyFont="1" applyFill="1" applyBorder="1" applyAlignment="1">
      <alignment horizontal="center" vertical="center" textRotation="90" wrapText="1"/>
    </xf>
    <xf numFmtId="2" fontId="48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0" applyFont="1" applyFill="1" applyBorder="1" applyAlignment="1">
      <alignment horizontal="center" vertical="center" textRotation="90" wrapText="1"/>
    </xf>
    <xf numFmtId="0" fontId="48" fillId="0" borderId="14" xfId="0" applyFont="1" applyFill="1" applyBorder="1" applyAlignment="1">
      <alignment horizontal="center" vertical="center" textRotation="90"/>
    </xf>
    <xf numFmtId="0" fontId="48" fillId="0" borderId="10" xfId="0" applyFont="1" applyFill="1" applyBorder="1" applyAlignment="1">
      <alignment horizontal="center" vertical="center" textRotation="90"/>
    </xf>
    <xf numFmtId="0" fontId="48" fillId="0" borderId="10" xfId="0" applyNumberFormat="1" applyFont="1" applyFill="1" applyBorder="1" applyAlignment="1">
      <alignment horizontal="center" vertical="center" wrapText="1"/>
    </xf>
    <xf numFmtId="2" fontId="48" fillId="0" borderId="10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left" vertical="center" wrapText="1"/>
    </xf>
    <xf numFmtId="0" fontId="48" fillId="0" borderId="20" xfId="0" applyNumberFormat="1" applyFont="1" applyFill="1" applyBorder="1" applyAlignment="1">
      <alignment horizontal="center" vertical="center"/>
    </xf>
    <xf numFmtId="164" fontId="48" fillId="0" borderId="10" xfId="0" applyNumberFormat="1" applyFont="1" applyFill="1" applyBorder="1" applyAlignment="1">
      <alignment horizontal="center" vertical="center" wrapText="1"/>
    </xf>
    <xf numFmtId="164" fontId="49" fillId="0" borderId="10" xfId="0" applyNumberFormat="1" applyFont="1" applyFill="1" applyBorder="1" applyAlignment="1">
      <alignment horizontal="center" vertical="center"/>
    </xf>
    <xf numFmtId="4" fontId="23" fillId="0" borderId="13" xfId="0" applyNumberFormat="1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164" fontId="47" fillId="0" borderId="10" xfId="0" applyNumberFormat="1" applyFont="1" applyFill="1" applyBorder="1" applyAlignment="1">
      <alignment horizontal="center" vertical="center" wrapText="1"/>
    </xf>
    <xf numFmtId="164" fontId="50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164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3" fontId="25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center" vertical="center"/>
    </xf>
    <xf numFmtId="0" fontId="36" fillId="0" borderId="0" xfId="54" applyFont="1" applyFill="1" applyAlignment="1">
      <alignment horizontal="center" vertical="center" wrapText="1"/>
    </xf>
    <xf numFmtId="0" fontId="26" fillId="0" borderId="0" xfId="54" applyFont="1" applyFill="1" applyAlignment="1">
      <alignment wrapText="1"/>
    </xf>
    <xf numFmtId="0" fontId="26" fillId="0" borderId="0" xfId="54" applyFont="1" applyFill="1" applyAlignment="1">
      <alignment horizontal="center" wrapText="1"/>
    </xf>
    <xf numFmtId="0" fontId="26" fillId="0" borderId="0" xfId="54" applyFont="1" applyFill="1" applyAlignment="1">
      <alignment horizontal="justify" wrapText="1"/>
    </xf>
    <xf numFmtId="0" fontId="30" fillId="0" borderId="0" xfId="54" applyFont="1" applyAlignment="1">
      <alignment horizontal="center" wrapText="1"/>
    </xf>
    <xf numFmtId="0" fontId="54" fillId="0" borderId="0" xfId="54" applyFont="1" applyFill="1" applyAlignment="1">
      <alignment vertical="center" wrapText="1"/>
    </xf>
    <xf numFmtId="0" fontId="30" fillId="24" borderId="10" xfId="54" applyFont="1" applyFill="1" applyBorder="1" applyAlignment="1">
      <alignment horizontal="center" wrapText="1"/>
    </xf>
    <xf numFmtId="0" fontId="30" fillId="0" borderId="10" xfId="54" applyFont="1" applyFill="1" applyBorder="1" applyAlignment="1">
      <alignment horizontal="center" vertical="center" wrapText="1"/>
    </xf>
    <xf numFmtId="2" fontId="30" fillId="0" borderId="13" xfId="54" applyNumberFormat="1" applyFont="1" applyFill="1" applyBorder="1" applyAlignment="1">
      <alignment horizontal="center" vertical="center" wrapText="1"/>
    </xf>
    <xf numFmtId="164" fontId="26" fillId="0" borderId="10" xfId="54" applyNumberFormat="1" applyFont="1" applyFill="1" applyBorder="1" applyAlignment="1">
      <alignment horizontal="center" vertical="center" wrapText="1"/>
    </xf>
    <xf numFmtId="2" fontId="30" fillId="0" borderId="10" xfId="54" applyNumberFormat="1" applyFont="1" applyFill="1" applyBorder="1" applyAlignment="1">
      <alignment horizontal="center" vertical="center" wrapText="1"/>
    </xf>
    <xf numFmtId="14" fontId="30" fillId="0" borderId="0" xfId="54" applyNumberFormat="1" applyFont="1" applyFill="1" applyAlignment="1">
      <alignment horizontal="center" vertical="center"/>
    </xf>
    <xf numFmtId="4" fontId="36" fillId="0" borderId="10" xfId="54" applyNumberFormat="1" applyFont="1" applyFill="1" applyBorder="1" applyAlignment="1">
      <alignment horizontal="center" vertical="center" wrapText="1"/>
    </xf>
    <xf numFmtId="0" fontId="24" fillId="0" borderId="0" xfId="54" applyFont="1" applyAlignment="1">
      <alignment horizontal="center" wrapText="1"/>
    </xf>
    <xf numFmtId="0" fontId="24" fillId="0" borderId="11" xfId="54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6" fillId="30" borderId="10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/>
    </xf>
    <xf numFmtId="0" fontId="33" fillId="0" borderId="0" xfId="0" applyFont="1" applyFill="1" applyAlignment="1">
      <alignment wrapText="1"/>
    </xf>
    <xf numFmtId="0" fontId="35" fillId="0" borderId="10" xfId="0" applyFont="1" applyFill="1" applyBorder="1" applyAlignment="1">
      <alignment vertical="top" wrapText="1"/>
    </xf>
    <xf numFmtId="164" fontId="35" fillId="0" borderId="10" xfId="0" applyNumberFormat="1" applyFont="1" applyFill="1" applyBorder="1" applyAlignment="1">
      <alignment horizontal="center" vertical="top" wrapText="1"/>
    </xf>
    <xf numFmtId="0" fontId="35" fillId="0" borderId="0" xfId="0" applyFont="1" applyFill="1"/>
    <xf numFmtId="0" fontId="35" fillId="0" borderId="0" xfId="0" applyFont="1" applyFill="1" applyAlignment="1">
      <alignment wrapText="1"/>
    </xf>
    <xf numFmtId="49" fontId="35" fillId="0" borderId="0" xfId="0" applyNumberFormat="1" applyFont="1" applyFill="1"/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left" vertical="center" wrapText="1"/>
    </xf>
    <xf numFmtId="4" fontId="35" fillId="0" borderId="1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3" fontId="35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0" fontId="53" fillId="0" borderId="10" xfId="0" applyFont="1" applyFill="1" applyBorder="1" applyAlignment="1">
      <alignment horizontal="center" vertical="center" wrapText="1"/>
    </xf>
    <xf numFmtId="164" fontId="30" fillId="0" borderId="10" xfId="0" applyNumberFormat="1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center" wrapText="1"/>
    </xf>
    <xf numFmtId="164" fontId="37" fillId="0" borderId="10" xfId="0" applyNumberFormat="1" applyFont="1" applyFill="1" applyBorder="1" applyAlignment="1">
      <alignment horizontal="center" vertical="top" wrapText="1"/>
    </xf>
    <xf numFmtId="164" fontId="26" fillId="0" borderId="0" xfId="0" applyNumberFormat="1" applyFont="1"/>
    <xf numFmtId="164" fontId="26" fillId="0" borderId="10" xfId="0" applyNumberFormat="1" applyFont="1" applyBorder="1" applyAlignment="1">
      <alignment horizontal="center" vertical="top" wrapText="1"/>
    </xf>
    <xf numFmtId="164" fontId="42" fillId="0" borderId="10" xfId="0" applyNumberFormat="1" applyFont="1" applyBorder="1"/>
    <xf numFmtId="164" fontId="26" fillId="25" borderId="10" xfId="0" applyNumberFormat="1" applyFont="1" applyFill="1" applyBorder="1" applyAlignment="1">
      <alignment horizontal="center" vertical="top" wrapText="1"/>
    </xf>
    <xf numFmtId="164" fontId="42" fillId="0" borderId="0" xfId="0" applyNumberFormat="1" applyFont="1"/>
    <xf numFmtId="164" fontId="36" fillId="0" borderId="10" xfId="0" applyNumberFormat="1" applyFont="1" applyBorder="1" applyAlignment="1">
      <alignment horizontal="center" vertical="top" wrapText="1"/>
    </xf>
    <xf numFmtId="164" fontId="43" fillId="0" borderId="0" xfId="0" applyNumberFormat="1" applyFont="1"/>
    <xf numFmtId="164" fontId="36" fillId="25" borderId="10" xfId="0" applyNumberFormat="1" applyFont="1" applyFill="1" applyBorder="1" applyAlignment="1">
      <alignment horizontal="center" vertical="top" wrapText="1"/>
    </xf>
    <xf numFmtId="164" fontId="33" fillId="0" borderId="0" xfId="0" applyNumberFormat="1" applyFont="1" applyAlignment="1">
      <alignment horizontal="justify" vertical="center"/>
    </xf>
    <xf numFmtId="164" fontId="33" fillId="0" borderId="0" xfId="0" applyNumberFormat="1" applyFont="1"/>
    <xf numFmtId="164" fontId="26" fillId="0" borderId="17" xfId="0" applyNumberFormat="1" applyFont="1" applyBorder="1"/>
    <xf numFmtId="164" fontId="26" fillId="0" borderId="21" xfId="0" applyNumberFormat="1" applyFont="1" applyBorder="1"/>
    <xf numFmtId="164" fontId="26" fillId="0" borderId="22" xfId="0" applyNumberFormat="1" applyFont="1" applyBorder="1"/>
    <xf numFmtId="164" fontId="26" fillId="0" borderId="23" xfId="0" applyNumberFormat="1" applyFont="1" applyBorder="1"/>
    <xf numFmtId="164" fontId="55" fillId="0" borderId="15" xfId="0" applyNumberFormat="1" applyFont="1" applyBorder="1" applyAlignment="1">
      <alignment wrapText="1"/>
    </xf>
    <xf numFmtId="164" fontId="55" fillId="0" borderId="24" xfId="0" applyNumberFormat="1" applyFont="1" applyBorder="1"/>
    <xf numFmtId="164" fontId="55" fillId="0" borderId="17" xfId="0" applyNumberFormat="1" applyFont="1" applyBorder="1" applyAlignment="1">
      <alignment wrapText="1"/>
    </xf>
    <xf numFmtId="164" fontId="53" fillId="0" borderId="10" xfId="0" applyNumberFormat="1" applyFont="1" applyFill="1" applyBorder="1" applyAlignment="1">
      <alignment horizontal="center" vertical="center" wrapText="1"/>
    </xf>
    <xf numFmtId="0" fontId="26" fillId="25" borderId="13" xfId="0" applyFont="1" applyFill="1" applyBorder="1" applyAlignment="1">
      <alignment vertical="top" wrapText="1"/>
    </xf>
    <xf numFmtId="0" fontId="26" fillId="25" borderId="12" xfId="0" applyFont="1" applyFill="1" applyBorder="1" applyAlignment="1">
      <alignment vertical="top" wrapText="1"/>
    </xf>
    <xf numFmtId="0" fontId="26" fillId="25" borderId="19" xfId="0" applyFont="1" applyFill="1" applyBorder="1" applyAlignment="1">
      <alignment vertical="top" wrapText="1"/>
    </xf>
    <xf numFmtId="164" fontId="26" fillId="25" borderId="12" xfId="0" applyNumberFormat="1" applyFont="1" applyFill="1" applyBorder="1" applyAlignment="1">
      <alignment vertical="top" wrapText="1"/>
    </xf>
    <xf numFmtId="164" fontId="26" fillId="0" borderId="10" xfId="0" applyNumberFormat="1" applyFont="1" applyFill="1" applyBorder="1" applyAlignment="1">
      <alignment horizontal="right" vertical="top" wrapText="1"/>
    </xf>
    <xf numFmtId="4" fontId="35" fillId="0" borderId="0" xfId="0" applyNumberFormat="1" applyFont="1" applyFill="1"/>
    <xf numFmtId="0" fontId="28" fillId="29" borderId="10" xfId="0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wrapText="1"/>
    </xf>
    <xf numFmtId="0" fontId="30" fillId="0" borderId="10" xfId="0" applyFont="1" applyFill="1" applyBorder="1" applyAlignment="1">
      <alignment horizontal="center" vertical="top" wrapText="1"/>
    </xf>
    <xf numFmtId="164" fontId="52" fillId="31" borderId="10" xfId="0" applyNumberFormat="1" applyFont="1" applyFill="1" applyBorder="1" applyAlignment="1">
      <alignment horizontal="right" vertical="center"/>
    </xf>
    <xf numFmtId="0" fontId="35" fillId="27" borderId="10" xfId="0" applyFont="1" applyFill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3" fontId="36" fillId="0" borderId="12" xfId="54" applyNumberFormat="1" applyFont="1" applyFill="1" applyBorder="1" applyAlignment="1">
      <alignment horizontal="center" vertical="center"/>
    </xf>
    <xf numFmtId="164" fontId="41" fillId="0" borderId="12" xfId="54" applyNumberFormat="1" applyFont="1" applyFill="1" applyBorder="1" applyAlignment="1">
      <alignment horizontal="center" vertical="center" wrapText="1"/>
    </xf>
    <xf numFmtId="164" fontId="36" fillId="0" borderId="12" xfId="54" applyNumberFormat="1" applyFont="1" applyFill="1" applyBorder="1" applyAlignment="1">
      <alignment horizontal="center" vertical="center"/>
    </xf>
    <xf numFmtId="0" fontId="36" fillId="0" borderId="0" xfId="54" applyFont="1" applyFill="1" applyBorder="1" applyAlignment="1">
      <alignment vertical="center" wrapText="1"/>
    </xf>
    <xf numFmtId="164" fontId="26" fillId="0" borderId="12" xfId="54" applyNumberFormat="1" applyFont="1" applyFill="1" applyBorder="1" applyAlignment="1">
      <alignment vertical="center" wrapText="1"/>
    </xf>
    <xf numFmtId="165" fontId="48" fillId="0" borderId="20" xfId="0" applyNumberFormat="1" applyFont="1" applyFill="1" applyBorder="1" applyAlignment="1">
      <alignment horizontal="center" vertical="center"/>
    </xf>
    <xf numFmtId="164" fontId="23" fillId="0" borderId="10" xfId="0" applyNumberFormat="1" applyFont="1" applyFill="1" applyBorder="1" applyAlignment="1">
      <alignment horizontal="center" vertical="center"/>
    </xf>
    <xf numFmtId="164" fontId="47" fillId="0" borderId="10" xfId="0" applyNumberFormat="1" applyFont="1" applyFill="1" applyBorder="1" applyAlignment="1">
      <alignment horizontal="center" vertical="center"/>
    </xf>
    <xf numFmtId="164" fontId="49" fillId="0" borderId="0" xfId="0" applyNumberFormat="1" applyFont="1" applyAlignment="1">
      <alignment horizontal="justify" vertical="center"/>
    </xf>
    <xf numFmtId="164" fontId="57" fillId="0" borderId="15" xfId="0" applyNumberFormat="1" applyFont="1" applyBorder="1" applyAlignment="1">
      <alignment wrapText="1"/>
    </xf>
    <xf numFmtId="164" fontId="57" fillId="0" borderId="16" xfId="0" applyNumberFormat="1" applyFont="1" applyBorder="1" applyAlignment="1">
      <alignment horizontal="center" wrapText="1"/>
    </xf>
    <xf numFmtId="164" fontId="57" fillId="0" borderId="16" xfId="0" applyNumberFormat="1" applyFont="1" applyBorder="1"/>
    <xf numFmtId="164" fontId="48" fillId="0" borderId="24" xfId="0" applyNumberFormat="1" applyFont="1" applyBorder="1"/>
    <xf numFmtId="164" fontId="49" fillId="0" borderId="17" xfId="0" applyNumberFormat="1" applyFont="1" applyBorder="1"/>
    <xf numFmtId="164" fontId="57" fillId="0" borderId="0" xfId="0" applyNumberFormat="1" applyFont="1" applyBorder="1" applyAlignment="1">
      <alignment horizontal="center" wrapText="1"/>
    </xf>
    <xf numFmtId="164" fontId="49" fillId="0" borderId="0" xfId="0" applyNumberFormat="1" applyFont="1" applyBorder="1"/>
    <xf numFmtId="164" fontId="48" fillId="0" borderId="21" xfId="0" applyNumberFormat="1" applyFont="1" applyBorder="1"/>
    <xf numFmtId="164" fontId="57" fillId="0" borderId="17" xfId="0" applyNumberFormat="1" applyFont="1" applyBorder="1" applyAlignment="1">
      <alignment wrapText="1"/>
    </xf>
    <xf numFmtId="164" fontId="57" fillId="0" borderId="0" xfId="0" applyNumberFormat="1" applyFont="1" applyBorder="1"/>
    <xf numFmtId="164" fontId="49" fillId="0" borderId="0" xfId="0" applyNumberFormat="1" applyFont="1"/>
    <xf numFmtId="164" fontId="49" fillId="0" borderId="22" xfId="0" applyNumberFormat="1" applyFont="1" applyBorder="1"/>
    <xf numFmtId="164" fontId="57" fillId="0" borderId="11" xfId="0" applyNumberFormat="1" applyFont="1" applyBorder="1" applyAlignment="1">
      <alignment horizontal="center" wrapText="1"/>
    </xf>
    <xf numFmtId="164" fontId="48" fillId="0" borderId="23" xfId="0" applyNumberFormat="1" applyFont="1" applyBorder="1"/>
    <xf numFmtId="164" fontId="23" fillId="0" borderId="0" xfId="0" applyNumberFormat="1" applyFont="1" applyAlignment="1">
      <alignment horizontal="justify" vertical="center"/>
    </xf>
    <xf numFmtId="164" fontId="58" fillId="0" borderId="15" xfId="0" applyNumberFormat="1" applyFont="1" applyBorder="1" applyAlignment="1">
      <alignment wrapText="1"/>
    </xf>
    <xf numFmtId="164" fontId="58" fillId="0" borderId="16" xfId="0" applyNumberFormat="1" applyFont="1" applyBorder="1" applyAlignment="1">
      <alignment horizontal="center" wrapText="1"/>
    </xf>
    <xf numFmtId="164" fontId="58" fillId="0" borderId="16" xfId="0" applyNumberFormat="1" applyFont="1" applyBorder="1"/>
    <xf numFmtId="164" fontId="24" fillId="0" borderId="24" xfId="0" applyNumberFormat="1" applyFont="1" applyBorder="1"/>
    <xf numFmtId="164" fontId="23" fillId="0" borderId="17" xfId="0" applyNumberFormat="1" applyFont="1" applyBorder="1"/>
    <xf numFmtId="164" fontId="58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/>
    <xf numFmtId="164" fontId="24" fillId="0" borderId="21" xfId="0" applyNumberFormat="1" applyFont="1" applyBorder="1"/>
    <xf numFmtId="164" fontId="58" fillId="0" borderId="17" xfId="0" applyNumberFormat="1" applyFont="1" applyBorder="1" applyAlignment="1">
      <alignment wrapText="1"/>
    </xf>
    <xf numFmtId="164" fontId="58" fillId="0" borderId="0" xfId="0" applyNumberFormat="1" applyFont="1" applyBorder="1"/>
    <xf numFmtId="164" fontId="23" fillId="0" borderId="0" xfId="0" applyNumberFormat="1" applyFont="1"/>
    <xf numFmtId="164" fontId="23" fillId="0" borderId="22" xfId="0" applyNumberFormat="1" applyFont="1" applyBorder="1"/>
    <xf numFmtId="164" fontId="58" fillId="0" borderId="11" xfId="0" applyNumberFormat="1" applyFont="1" applyBorder="1" applyAlignment="1">
      <alignment horizontal="center" wrapText="1"/>
    </xf>
    <xf numFmtId="164" fontId="24" fillId="0" borderId="23" xfId="0" applyNumberFormat="1" applyFont="1" applyBorder="1"/>
    <xf numFmtId="0" fontId="28" fillId="0" borderId="0" xfId="0" applyFont="1" applyFill="1"/>
    <xf numFmtId="164" fontId="35" fillId="0" borderId="0" xfId="0" applyNumberFormat="1" applyFont="1" applyFill="1"/>
    <xf numFmtId="0" fontId="35" fillId="0" borderId="14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center" wrapText="1"/>
    </xf>
    <xf numFmtId="49" fontId="35" fillId="0" borderId="10" xfId="0" applyNumberFormat="1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0" fontId="26" fillId="27" borderId="10" xfId="0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0" fontId="26" fillId="24" borderId="10" xfId="54" applyFont="1" applyFill="1" applyBorder="1" applyAlignment="1">
      <alignment horizontal="center" vertical="center" wrapText="1"/>
    </xf>
    <xf numFmtId="0" fontId="26" fillId="24" borderId="10" xfId="54" applyFont="1" applyFill="1" applyBorder="1" applyAlignment="1">
      <alignment horizontal="center" wrapText="1"/>
    </xf>
    <xf numFmtId="0" fontId="26" fillId="0" borderId="0" xfId="0" applyFont="1" applyFill="1"/>
    <xf numFmtId="164" fontId="26" fillId="0" borderId="0" xfId="0" applyNumberFormat="1" applyFont="1" applyFill="1"/>
    <xf numFmtId="0" fontId="30" fillId="0" borderId="10" xfId="54" applyFont="1" applyFill="1" applyBorder="1" applyAlignment="1">
      <alignment vertical="center" wrapText="1"/>
    </xf>
    <xf numFmtId="49" fontId="26" fillId="0" borderId="0" xfId="0" applyNumberFormat="1" applyFont="1" applyFill="1"/>
    <xf numFmtId="0" fontId="30" fillId="0" borderId="0" xfId="0" applyFont="1" applyFill="1"/>
    <xf numFmtId="49" fontId="30" fillId="0" borderId="0" xfId="0" applyNumberFormat="1" applyFont="1" applyFill="1"/>
    <xf numFmtId="0" fontId="30" fillId="0" borderId="12" xfId="0" applyFont="1" applyFill="1" applyBorder="1"/>
    <xf numFmtId="0" fontId="30" fillId="0" borderId="0" xfId="0" applyFont="1" applyFill="1" applyBorder="1"/>
    <xf numFmtId="0" fontId="30" fillId="0" borderId="11" xfId="0" applyFont="1" applyFill="1" applyBorder="1"/>
    <xf numFmtId="0" fontId="26" fillId="0" borderId="12" xfId="0" applyFont="1" applyFill="1" applyBorder="1"/>
    <xf numFmtId="0" fontId="24" fillId="0" borderId="10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4" fillId="29" borderId="10" xfId="0" applyFont="1" applyFill="1" applyBorder="1" applyAlignment="1">
      <alignment horizontal="center" vertical="center" wrapText="1"/>
    </xf>
    <xf numFmtId="3" fontId="51" fillId="29" borderId="10" xfId="0" applyNumberFormat="1" applyFont="1" applyFill="1" applyBorder="1" applyAlignment="1">
      <alignment horizontal="center" vertical="center" wrapText="1"/>
    </xf>
    <xf numFmtId="0" fontId="30" fillId="29" borderId="10" xfId="0" applyFont="1" applyFill="1" applyBorder="1" applyAlignment="1">
      <alignment horizontal="center" vertical="center" wrapText="1"/>
    </xf>
    <xf numFmtId="3" fontId="52" fillId="29" borderId="10" xfId="0" applyNumberFormat="1" applyFont="1" applyFill="1" applyBorder="1" applyAlignment="1">
      <alignment horizontal="center" vertical="center" wrapText="1"/>
    </xf>
    <xf numFmtId="0" fontId="26" fillId="29" borderId="10" xfId="0" applyFont="1" applyFill="1" applyBorder="1" applyAlignment="1">
      <alignment horizontal="center" vertical="center" wrapText="1"/>
    </xf>
    <xf numFmtId="0" fontId="41" fillId="0" borderId="12" xfId="54" applyFont="1" applyFill="1" applyBorder="1" applyAlignment="1">
      <alignment horizontal="center" vertical="center" wrapText="1"/>
    </xf>
    <xf numFmtId="0" fontId="41" fillId="0" borderId="12" xfId="54" applyFont="1" applyFill="1" applyBorder="1" applyAlignment="1">
      <alignment horizontal="left" vertical="center" wrapText="1"/>
    </xf>
    <xf numFmtId="0" fontId="36" fillId="0" borderId="12" xfId="54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164" fontId="30" fillId="0" borderId="14" xfId="54" applyNumberFormat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top" wrapText="1"/>
    </xf>
    <xf numFmtId="49" fontId="35" fillId="27" borderId="10" xfId="0" applyNumberFormat="1" applyFont="1" applyFill="1" applyBorder="1" applyAlignment="1">
      <alignment horizontal="center" vertical="top" wrapText="1"/>
    </xf>
    <xf numFmtId="0" fontId="35" fillId="27" borderId="10" xfId="0" applyFont="1" applyFill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top" wrapText="1"/>
    </xf>
    <xf numFmtId="0" fontId="14" fillId="0" borderId="0" xfId="54" applyFill="1"/>
    <xf numFmtId="0" fontId="30" fillId="0" borderId="0" xfId="54" applyFont="1" applyFill="1" applyAlignment="1">
      <alignment horizontal="center" vertical="center" wrapText="1"/>
    </xf>
    <xf numFmtId="0" fontId="15" fillId="0" borderId="0" xfId="54" applyFont="1" applyAlignment="1">
      <alignment wrapText="1"/>
    </xf>
    <xf numFmtId="0" fontId="14" fillId="0" borderId="0" xfId="54" applyAlignment="1">
      <alignment wrapText="1"/>
    </xf>
    <xf numFmtId="0" fontId="14" fillId="0" borderId="0" xfId="54"/>
    <xf numFmtId="0" fontId="14" fillId="0" borderId="0" xfId="54" applyFont="1"/>
    <xf numFmtId="0" fontId="14" fillId="0" borderId="0" xfId="54" applyFont="1" applyFill="1"/>
    <xf numFmtId="0" fontId="14" fillId="0" borderId="0" xfId="54" applyAlignment="1">
      <alignment vertical="center" wrapText="1"/>
    </xf>
    <xf numFmtId="0" fontId="14" fillId="0" borderId="11" xfId="54" applyBorder="1" applyAlignment="1">
      <alignment wrapText="1"/>
    </xf>
    <xf numFmtId="0" fontId="33" fillId="0" borderId="0" xfId="49" applyFont="1" applyFill="1" applyAlignment="1">
      <alignment vertical="top"/>
    </xf>
    <xf numFmtId="0" fontId="33" fillId="29" borderId="0" xfId="49" applyFont="1" applyFill="1" applyAlignment="1">
      <alignment vertical="top"/>
    </xf>
    <xf numFmtId="0" fontId="33" fillId="0" borderId="0" xfId="49" applyFont="1" applyFill="1" applyAlignment="1">
      <alignment horizontal="left" vertical="top"/>
    </xf>
    <xf numFmtId="0" fontId="60" fillId="0" borderId="0" xfId="49" applyFont="1" applyAlignment="1">
      <alignment vertical="top"/>
    </xf>
    <xf numFmtId="0" fontId="33" fillId="0" borderId="0" xfId="49" applyFont="1" applyAlignment="1">
      <alignment vertical="top" wrapText="1"/>
    </xf>
    <xf numFmtId="0" fontId="23" fillId="0" borderId="0" xfId="49" applyFont="1" applyFill="1" applyAlignment="1">
      <alignment vertical="top"/>
    </xf>
    <xf numFmtId="0" fontId="23" fillId="0" borderId="0" xfId="49" applyFont="1" applyFill="1" applyAlignment="1">
      <alignment horizontal="left" vertical="top"/>
    </xf>
    <xf numFmtId="0" fontId="1" fillId="0" borderId="0" xfId="49" applyFont="1" applyAlignment="1">
      <alignment vertical="top"/>
    </xf>
    <xf numFmtId="0" fontId="35" fillId="0" borderId="10" xfId="49" applyFont="1" applyFill="1" applyBorder="1" applyAlignment="1">
      <alignment horizontal="center" vertical="center" wrapText="1"/>
    </xf>
    <xf numFmtId="0" fontId="37" fillId="0" borderId="10" xfId="49" applyFont="1" applyFill="1" applyBorder="1" applyAlignment="1">
      <alignment horizontal="center" vertical="center" wrapText="1"/>
    </xf>
    <xf numFmtId="0" fontId="35" fillId="0" borderId="18" xfId="49" applyFont="1" applyFill="1" applyBorder="1" applyAlignment="1">
      <alignment horizontal="center" vertical="center" wrapText="1"/>
    </xf>
    <xf numFmtId="0" fontId="35" fillId="0" borderId="14" xfId="49" applyFont="1" applyFill="1" applyBorder="1" applyAlignment="1">
      <alignment horizontal="center" vertical="top"/>
    </xf>
    <xf numFmtId="164" fontId="37" fillId="0" borderId="10" xfId="49" applyNumberFormat="1" applyFont="1" applyFill="1" applyBorder="1" applyAlignment="1">
      <alignment horizontal="center" vertical="center"/>
    </xf>
    <xf numFmtId="0" fontId="35" fillId="0" borderId="18" xfId="49" applyFont="1" applyFill="1" applyBorder="1" applyAlignment="1">
      <alignment horizontal="center" vertical="top"/>
    </xf>
    <xf numFmtId="0" fontId="35" fillId="0" borderId="20" xfId="49" applyFont="1" applyFill="1" applyBorder="1" applyAlignment="1">
      <alignment horizontal="center" vertical="top"/>
    </xf>
    <xf numFmtId="164" fontId="37" fillId="0" borderId="20" xfId="49" applyNumberFormat="1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 wrapText="1"/>
    </xf>
    <xf numFmtId="164" fontId="37" fillId="0" borderId="10" xfId="49" applyNumberFormat="1" applyFont="1" applyBorder="1" applyAlignment="1">
      <alignment horizontal="center" vertical="center"/>
    </xf>
    <xf numFmtId="0" fontId="37" fillId="0" borderId="20" xfId="49" applyFont="1" applyFill="1" applyBorder="1" applyAlignment="1">
      <alignment horizontal="center" vertical="top"/>
    </xf>
    <xf numFmtId="164" fontId="37" fillId="0" borderId="14" xfId="49" applyNumberFormat="1" applyFont="1" applyFill="1" applyBorder="1" applyAlignment="1">
      <alignment horizontal="center" vertical="center"/>
    </xf>
    <xf numFmtId="0" fontId="35" fillId="0" borderId="17" xfId="49" applyFont="1" applyFill="1" applyBorder="1" applyAlignment="1">
      <alignment horizontal="center" vertical="top" wrapText="1"/>
    </xf>
    <xf numFmtId="0" fontId="35" fillId="0" borderId="0" xfId="49" applyFont="1" applyFill="1" applyBorder="1" applyAlignment="1">
      <alignment horizontal="center" vertical="top" wrapText="1"/>
    </xf>
    <xf numFmtId="0" fontId="35" fillId="0" borderId="21" xfId="49" applyFont="1" applyFill="1" applyBorder="1" applyAlignment="1">
      <alignment horizontal="center" vertical="top" wrapText="1"/>
    </xf>
    <xf numFmtId="0" fontId="35" fillId="0" borderId="22" xfId="49" applyFont="1" applyFill="1" applyBorder="1" applyAlignment="1">
      <alignment horizontal="center" vertical="top" wrapText="1"/>
    </xf>
    <xf numFmtId="0" fontId="35" fillId="0" borderId="11" xfId="49" applyFont="1" applyFill="1" applyBorder="1" applyAlignment="1">
      <alignment horizontal="center" vertical="top" wrapText="1"/>
    </xf>
    <xf numFmtId="0" fontId="35" fillId="0" borderId="23" xfId="49" applyFont="1" applyFill="1" applyBorder="1" applyAlignment="1">
      <alignment horizontal="center" vertical="top" wrapText="1"/>
    </xf>
    <xf numFmtId="0" fontId="62" fillId="0" borderId="0" xfId="49" applyFont="1" applyAlignment="1">
      <alignment vertical="top"/>
    </xf>
    <xf numFmtId="0" fontId="1" fillId="0" borderId="0" xfId="49" applyFont="1" applyAlignment="1">
      <alignment horizontal="left" vertical="top"/>
    </xf>
    <xf numFmtId="0" fontId="1" fillId="0" borderId="11" xfId="49" applyFont="1" applyBorder="1" applyAlignment="1">
      <alignment vertical="top"/>
    </xf>
    <xf numFmtId="0" fontId="1" fillId="0" borderId="11" xfId="49" applyFont="1" applyBorder="1" applyAlignment="1">
      <alignment horizontal="left" vertical="top"/>
    </xf>
    <xf numFmtId="164" fontId="1" fillId="0" borderId="0" xfId="49" applyNumberFormat="1" applyFont="1" applyAlignment="1">
      <alignment vertical="top"/>
    </xf>
    <xf numFmtId="0" fontId="14" fillId="0" borderId="0" xfId="54" applyFill="1" applyAlignment="1">
      <alignment horizontal="center"/>
    </xf>
    <xf numFmtId="0" fontId="14" fillId="0" borderId="0" xfId="54" applyFont="1" applyFill="1" applyAlignment="1"/>
    <xf numFmtId="0" fontId="14" fillId="0" borderId="0" xfId="54" applyFill="1" applyAlignment="1"/>
    <xf numFmtId="0" fontId="14" fillId="0" borderId="0" xfId="54" applyFill="1" applyAlignment="1">
      <alignment vertical="top"/>
    </xf>
    <xf numFmtId="0" fontId="14" fillId="0" borderId="0" xfId="54" applyFill="1" applyAlignment="1">
      <alignment vertical="center"/>
    </xf>
    <xf numFmtId="0" fontId="15" fillId="0" borderId="0" xfId="54" applyFont="1" applyFill="1"/>
    <xf numFmtId="164" fontId="30" fillId="0" borderId="10" xfId="49" applyNumberFormat="1" applyFont="1" applyFill="1" applyBorder="1" applyAlignment="1">
      <alignment horizontal="center" vertical="center" wrapText="1"/>
    </xf>
    <xf numFmtId="164" fontId="41" fillId="0" borderId="10" xfId="49" applyNumberFormat="1" applyFont="1" applyFill="1" applyBorder="1" applyAlignment="1">
      <alignment horizontal="center" vertical="center" wrapText="1"/>
    </xf>
    <xf numFmtId="164" fontId="41" fillId="0" borderId="13" xfId="54" applyNumberFormat="1" applyFont="1" applyFill="1" applyBorder="1" applyAlignment="1">
      <alignment horizontal="center" vertical="center" wrapText="1"/>
    </xf>
    <xf numFmtId="0" fontId="23" fillId="0" borderId="0" xfId="49" applyFont="1" applyFill="1"/>
    <xf numFmtId="0" fontId="64" fillId="0" borderId="0" xfId="0" applyFont="1" applyAlignment="1">
      <alignment vertical="center"/>
    </xf>
    <xf numFmtId="0" fontId="0" fillId="0" borderId="0" xfId="0" applyFont="1"/>
    <xf numFmtId="0" fontId="24" fillId="0" borderId="12" xfId="49" applyFont="1" applyFill="1" applyBorder="1" applyAlignment="1">
      <alignment vertical="center" wrapText="1"/>
    </xf>
    <xf numFmtId="0" fontId="24" fillId="0" borderId="19" xfId="49" applyFont="1" applyFill="1" applyBorder="1" applyAlignment="1">
      <alignment vertical="center" wrapText="1"/>
    </xf>
    <xf numFmtId="164" fontId="23" fillId="0" borderId="15" xfId="49" applyNumberFormat="1" applyFont="1" applyFill="1" applyBorder="1" applyAlignment="1">
      <alignment vertical="center" wrapText="1"/>
    </xf>
    <xf numFmtId="0" fontId="23" fillId="0" borderId="16" xfId="49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23" fillId="0" borderId="17" xfId="49" applyFont="1" applyFill="1" applyBorder="1" applyAlignment="1">
      <alignment vertical="center" wrapText="1"/>
    </xf>
    <xf numFmtId="0" fontId="23" fillId="0" borderId="0" xfId="49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23" fillId="0" borderId="22" xfId="49" applyFont="1" applyFill="1" applyBorder="1" applyAlignment="1">
      <alignment vertical="center" wrapText="1"/>
    </xf>
    <xf numFmtId="0" fontId="23" fillId="0" borderId="11" xfId="49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11" xfId="0" applyFont="1" applyBorder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0" fillId="0" borderId="11" xfId="0" applyBorder="1"/>
    <xf numFmtId="3" fontId="0" fillId="0" borderId="0" xfId="0" applyNumberFormat="1"/>
    <xf numFmtId="0" fontId="15" fillId="0" borderId="0" xfId="0" applyFont="1"/>
    <xf numFmtId="0" fontId="65" fillId="0" borderId="0" xfId="0" applyFont="1" applyFill="1"/>
    <xf numFmtId="0" fontId="0" fillId="0" borderId="0" xfId="0" applyBorder="1"/>
    <xf numFmtId="0" fontId="45" fillId="0" borderId="0" xfId="49" applyFont="1" applyFill="1" applyAlignment="1">
      <alignment vertical="center" wrapText="1"/>
    </xf>
    <xf numFmtId="0" fontId="35" fillId="27" borderId="10" xfId="0" applyFont="1" applyFill="1" applyBorder="1" applyAlignment="1">
      <alignment horizontal="center" vertical="center" wrapText="1"/>
    </xf>
    <xf numFmtId="164" fontId="35" fillId="0" borderId="10" xfId="0" applyNumberFormat="1" applyFont="1" applyBorder="1" applyAlignment="1">
      <alignment horizontal="center" vertical="center" wrapText="1"/>
    </xf>
    <xf numFmtId="165" fontId="35" fillId="0" borderId="10" xfId="0" applyNumberFormat="1" applyFont="1" applyFill="1" applyBorder="1" applyAlignment="1">
      <alignment horizontal="center" vertical="center" wrapText="1"/>
    </xf>
    <xf numFmtId="164" fontId="35" fillId="0" borderId="10" xfId="0" applyNumberFormat="1" applyFont="1" applyFill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center" vertical="center" wrapText="1"/>
    </xf>
    <xf numFmtId="164" fontId="35" fillId="0" borderId="13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0" fillId="0" borderId="12" xfId="0" applyBorder="1"/>
    <xf numFmtId="0" fontId="35" fillId="0" borderId="10" xfId="0" applyFont="1" applyFill="1" applyBorder="1" applyAlignment="1">
      <alignment horizontal="center" vertical="top" wrapText="1"/>
    </xf>
    <xf numFmtId="49" fontId="35" fillId="0" borderId="10" xfId="0" applyNumberFormat="1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left" vertical="top" wrapText="1"/>
    </xf>
    <xf numFmtId="49" fontId="37" fillId="0" borderId="10" xfId="0" applyNumberFormat="1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center" wrapText="1"/>
    </xf>
    <xf numFmtId="164" fontId="49" fillId="0" borderId="0" xfId="0" applyNumberFormat="1" applyFont="1" applyFill="1" applyAlignment="1">
      <alignment horizontal="justify" vertical="center"/>
    </xf>
    <xf numFmtId="164" fontId="57" fillId="0" borderId="15" xfId="0" applyNumberFormat="1" applyFont="1" applyFill="1" applyBorder="1" applyAlignment="1">
      <alignment wrapText="1"/>
    </xf>
    <xf numFmtId="164" fontId="57" fillId="0" borderId="16" xfId="0" applyNumberFormat="1" applyFont="1" applyFill="1" applyBorder="1" applyAlignment="1">
      <alignment horizontal="center" wrapText="1"/>
    </xf>
    <xf numFmtId="164" fontId="57" fillId="0" borderId="16" xfId="0" applyNumberFormat="1" applyFont="1" applyFill="1" applyBorder="1"/>
    <xf numFmtId="164" fontId="48" fillId="0" borderId="24" xfId="0" applyNumberFormat="1" applyFont="1" applyFill="1" applyBorder="1"/>
    <xf numFmtId="164" fontId="49" fillId="0" borderId="17" xfId="0" applyNumberFormat="1" applyFont="1" applyFill="1" applyBorder="1"/>
    <xf numFmtId="164" fontId="57" fillId="0" borderId="0" xfId="0" applyNumberFormat="1" applyFont="1" applyFill="1" applyBorder="1" applyAlignment="1">
      <alignment horizontal="center" wrapText="1"/>
    </xf>
    <xf numFmtId="164" fontId="49" fillId="0" borderId="0" xfId="0" applyNumberFormat="1" applyFont="1" applyFill="1" applyBorder="1"/>
    <xf numFmtId="164" fontId="48" fillId="0" borderId="21" xfId="0" applyNumberFormat="1" applyFont="1" applyFill="1" applyBorder="1"/>
    <xf numFmtId="164" fontId="57" fillId="0" borderId="17" xfId="0" applyNumberFormat="1" applyFont="1" applyFill="1" applyBorder="1" applyAlignment="1">
      <alignment wrapText="1"/>
    </xf>
    <xf numFmtId="164" fontId="57" fillId="0" borderId="0" xfId="0" applyNumberFormat="1" applyFont="1" applyFill="1" applyBorder="1"/>
    <xf numFmtId="164" fontId="49" fillId="0" borderId="0" xfId="0" applyNumberFormat="1" applyFont="1" applyFill="1"/>
    <xf numFmtId="164" fontId="49" fillId="0" borderId="22" xfId="0" applyNumberFormat="1" applyFont="1" applyFill="1" applyBorder="1"/>
    <xf numFmtId="164" fontId="57" fillId="0" borderId="11" xfId="0" applyNumberFormat="1" applyFont="1" applyFill="1" applyBorder="1" applyAlignment="1">
      <alignment horizontal="center" wrapText="1"/>
    </xf>
    <xf numFmtId="164" fontId="48" fillId="0" borderId="23" xfId="0" applyNumberFormat="1" applyFont="1" applyFill="1" applyBorder="1"/>
    <xf numFmtId="164" fontId="28" fillId="0" borderId="0" xfId="0" applyNumberFormat="1" applyFont="1" applyFill="1" applyAlignment="1">
      <alignment horizontal="justify" vertical="center"/>
    </xf>
    <xf numFmtId="164" fontId="59" fillId="0" borderId="15" xfId="0" applyNumberFormat="1" applyFont="1" applyFill="1" applyBorder="1" applyAlignment="1">
      <alignment wrapText="1"/>
    </xf>
    <xf numFmtId="164" fontId="59" fillId="0" borderId="16" xfId="0" applyNumberFormat="1" applyFont="1" applyFill="1" applyBorder="1" applyAlignment="1">
      <alignment horizontal="center" wrapText="1"/>
    </xf>
    <xf numFmtId="164" fontId="59" fillId="0" borderId="16" xfId="0" applyNumberFormat="1" applyFont="1" applyFill="1" applyBorder="1"/>
    <xf numFmtId="164" fontId="44" fillId="0" borderId="24" xfId="0" applyNumberFormat="1" applyFont="1" applyFill="1" applyBorder="1"/>
    <xf numFmtId="164" fontId="28" fillId="0" borderId="17" xfId="0" applyNumberFormat="1" applyFont="1" applyFill="1" applyBorder="1"/>
    <xf numFmtId="164" fontId="59" fillId="0" borderId="0" xfId="0" applyNumberFormat="1" applyFont="1" applyFill="1" applyBorder="1" applyAlignment="1">
      <alignment horizontal="center" wrapText="1"/>
    </xf>
    <xf numFmtId="164" fontId="28" fillId="0" borderId="0" xfId="0" applyNumberFormat="1" applyFont="1" applyFill="1" applyBorder="1"/>
    <xf numFmtId="164" fontId="44" fillId="0" borderId="21" xfId="0" applyNumberFormat="1" applyFont="1" applyFill="1" applyBorder="1"/>
    <xf numFmtId="164" fontId="59" fillId="0" borderId="17" xfId="0" applyNumberFormat="1" applyFont="1" applyFill="1" applyBorder="1" applyAlignment="1">
      <alignment wrapText="1"/>
    </xf>
    <xf numFmtId="164" fontId="59" fillId="0" borderId="0" xfId="0" applyNumberFormat="1" applyFont="1" applyFill="1" applyBorder="1"/>
    <xf numFmtId="164" fontId="28" fillId="0" borderId="0" xfId="0" applyNumberFormat="1" applyFont="1" applyFill="1"/>
    <xf numFmtId="164" fontId="28" fillId="0" borderId="22" xfId="0" applyNumberFormat="1" applyFont="1" applyFill="1" applyBorder="1"/>
    <xf numFmtId="164" fontId="59" fillId="0" borderId="11" xfId="0" applyNumberFormat="1" applyFont="1" applyFill="1" applyBorder="1" applyAlignment="1">
      <alignment horizontal="center" wrapText="1"/>
    </xf>
    <xf numFmtId="164" fontId="44" fillId="0" borderId="23" xfId="0" applyNumberFormat="1" applyFont="1" applyFill="1" applyBorder="1"/>
    <xf numFmtId="0" fontId="23" fillId="29" borderId="10" xfId="49" applyFont="1" applyFill="1" applyBorder="1" applyAlignment="1">
      <alignment horizontal="center" vertical="center"/>
    </xf>
    <xf numFmtId="0" fontId="0" fillId="29" borderId="0" xfId="0" applyFont="1" applyFill="1"/>
    <xf numFmtId="0" fontId="0" fillId="0" borderId="0" xfId="0" applyFont="1" applyFill="1"/>
    <xf numFmtId="0" fontId="35" fillId="0" borderId="10" xfId="49" applyFont="1" applyFill="1" applyBorder="1" applyAlignment="1">
      <alignment horizontal="center" vertical="top"/>
    </xf>
    <xf numFmtId="0" fontId="1" fillId="0" borderId="0" xfId="49" applyFont="1" applyFill="1" applyAlignment="1">
      <alignment vertical="top"/>
    </xf>
    <xf numFmtId="0" fontId="37" fillId="0" borderId="14" xfId="0" applyFont="1" applyFill="1" applyBorder="1" applyAlignment="1">
      <alignment horizontal="left" vertical="top" wrapText="1"/>
    </xf>
    <xf numFmtId="164" fontId="24" fillId="0" borderId="14" xfId="49" applyNumberFormat="1" applyFont="1" applyFill="1" applyBorder="1" applyAlignment="1">
      <alignment horizontal="center" vertical="center"/>
    </xf>
    <xf numFmtId="0" fontId="24" fillId="0" borderId="10" xfId="49" applyFont="1" applyFill="1" applyBorder="1" applyAlignment="1">
      <alignment horizontal="left" vertical="center" wrapText="1"/>
    </xf>
    <xf numFmtId="164" fontId="24" fillId="0" borderId="10" xfId="49" applyNumberFormat="1" applyFont="1" applyFill="1" applyBorder="1" applyAlignment="1">
      <alignment horizontal="center" vertical="center"/>
    </xf>
    <xf numFmtId="0" fontId="23" fillId="0" borderId="10" xfId="49" applyFont="1" applyFill="1" applyBorder="1" applyAlignment="1">
      <alignment horizontal="center" vertical="center" wrapText="1"/>
    </xf>
    <xf numFmtId="0" fontId="23" fillId="0" borderId="12" xfId="49" applyFont="1" applyFill="1" applyBorder="1" applyAlignment="1">
      <alignment horizontal="center" vertical="center" wrapText="1"/>
    </xf>
    <xf numFmtId="0" fontId="66" fillId="0" borderId="0" xfId="0" applyFont="1"/>
    <xf numFmtId="0" fontId="37" fillId="0" borderId="10" xfId="0" applyFont="1" applyFill="1" applyBorder="1" applyAlignment="1">
      <alignment horizontal="center" vertical="top" wrapText="1"/>
    </xf>
    <xf numFmtId="164" fontId="41" fillId="29" borderId="10" xfId="54" applyNumberFormat="1" applyFont="1" applyFill="1" applyBorder="1" applyAlignment="1">
      <alignment horizontal="center" vertical="center" wrapText="1"/>
    </xf>
    <xf numFmtId="4" fontId="41" fillId="29" borderId="10" xfId="54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left" vertical="top" wrapText="1"/>
    </xf>
    <xf numFmtId="49" fontId="37" fillId="0" borderId="10" xfId="0" applyNumberFormat="1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left" vertical="top" wrapText="1"/>
    </xf>
    <xf numFmtId="0" fontId="48" fillId="0" borderId="10" xfId="0" applyNumberFormat="1" applyFont="1" applyFill="1" applyBorder="1" applyAlignment="1">
      <alignment horizontal="center" vertical="center"/>
    </xf>
    <xf numFmtId="165" fontId="48" fillId="0" borderId="10" xfId="0" applyNumberFormat="1" applyFont="1" applyFill="1" applyBorder="1" applyAlignment="1">
      <alignment horizontal="center" vertical="center"/>
    </xf>
    <xf numFmtId="0" fontId="35" fillId="27" borderId="10" xfId="0" applyNumberFormat="1" applyFont="1" applyFill="1" applyBorder="1" applyAlignment="1">
      <alignment horizontal="left" vertical="top" wrapText="1"/>
    </xf>
    <xf numFmtId="0" fontId="24" fillId="0" borderId="13" xfId="49" applyFont="1" applyFill="1" applyBorder="1" applyAlignment="1">
      <alignment horizontal="left" vertical="center" wrapText="1"/>
    </xf>
    <xf numFmtId="0" fontId="24" fillId="0" borderId="12" xfId="49" applyFont="1" applyFill="1" applyBorder="1" applyAlignment="1">
      <alignment horizontal="left" vertical="center" wrapText="1"/>
    </xf>
    <xf numFmtId="0" fontId="24" fillId="0" borderId="19" xfId="49" applyFont="1" applyFill="1" applyBorder="1" applyAlignment="1">
      <alignment horizontal="left" vertical="center" wrapText="1"/>
    </xf>
    <xf numFmtId="0" fontId="23" fillId="0" borderId="14" xfId="49" applyFont="1" applyFill="1" applyBorder="1" applyAlignment="1">
      <alignment horizontal="center" vertical="center" wrapText="1"/>
    </xf>
    <xf numFmtId="0" fontId="23" fillId="0" borderId="18" xfId="49" applyFont="1" applyFill="1" applyBorder="1" applyAlignment="1">
      <alignment horizontal="center" vertical="center" wrapText="1"/>
    </xf>
    <xf numFmtId="0" fontId="23" fillId="0" borderId="14" xfId="49" applyFont="1" applyFill="1" applyBorder="1" applyAlignment="1">
      <alignment horizontal="center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 wrapText="1"/>
    </xf>
    <xf numFmtId="0" fontId="23" fillId="0" borderId="14" xfId="49" applyFont="1" applyFill="1" applyBorder="1" applyAlignment="1">
      <alignment horizontal="center" vertical="center" textRotation="90"/>
    </xf>
    <xf numFmtId="0" fontId="23" fillId="0" borderId="18" xfId="49" applyFont="1" applyFill="1" applyBorder="1" applyAlignment="1">
      <alignment horizontal="center" vertical="center" textRotation="90"/>
    </xf>
    <xf numFmtId="0" fontId="23" fillId="0" borderId="20" xfId="49" applyFont="1" applyFill="1" applyBorder="1" applyAlignment="1">
      <alignment horizontal="center" vertical="center" textRotation="90"/>
    </xf>
    <xf numFmtId="3" fontId="24" fillId="0" borderId="14" xfId="54" applyNumberFormat="1" applyFont="1" applyBorder="1" applyAlignment="1">
      <alignment horizontal="center" vertical="center" wrapText="1"/>
    </xf>
    <xf numFmtId="0" fontId="24" fillId="0" borderId="18" xfId="54" applyFont="1" applyBorder="1" applyAlignment="1">
      <alignment horizontal="center" vertical="center" wrapText="1"/>
    </xf>
    <xf numFmtId="0" fontId="24" fillId="0" borderId="20" xfId="54" applyFont="1" applyBorder="1" applyAlignment="1">
      <alignment horizontal="center" vertical="center" wrapText="1"/>
    </xf>
    <xf numFmtId="3" fontId="24" fillId="0" borderId="14" xfId="49" applyNumberFormat="1" applyFont="1" applyFill="1" applyBorder="1" applyAlignment="1">
      <alignment horizontal="center" vertical="center" wrapText="1"/>
    </xf>
    <xf numFmtId="3" fontId="24" fillId="0" borderId="18" xfId="49" applyNumberFormat="1" applyFont="1" applyFill="1" applyBorder="1" applyAlignment="1">
      <alignment horizontal="center" vertical="center" wrapText="1"/>
    </xf>
    <xf numFmtId="3" fontId="24" fillId="0" borderId="20" xfId="49" applyNumberFormat="1" applyFont="1" applyFill="1" applyBorder="1" applyAlignment="1">
      <alignment horizontal="center" vertical="center" wrapText="1"/>
    </xf>
    <xf numFmtId="164" fontId="24" fillId="0" borderId="14" xfId="49" applyNumberFormat="1" applyFont="1" applyFill="1" applyBorder="1" applyAlignment="1">
      <alignment horizontal="center" vertical="center" wrapText="1"/>
    </xf>
    <xf numFmtId="164" fontId="24" fillId="0" borderId="18" xfId="49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4" xfId="54" applyFont="1" applyBorder="1" applyAlignment="1">
      <alignment horizontal="center" vertical="center" wrapText="1"/>
    </xf>
    <xf numFmtId="0" fontId="23" fillId="0" borderId="15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3" fillId="0" borderId="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11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164" fontId="24" fillId="0" borderId="14" xfId="49" applyNumberFormat="1" applyFont="1" applyFill="1" applyBorder="1" applyAlignment="1">
      <alignment horizontal="center" vertical="center"/>
    </xf>
    <xf numFmtId="164" fontId="24" fillId="0" borderId="20" xfId="49" applyNumberFormat="1" applyFont="1" applyFill="1" applyBorder="1" applyAlignment="1">
      <alignment horizontal="center" vertical="center"/>
    </xf>
    <xf numFmtId="0" fontId="24" fillId="0" borderId="10" xfId="49" applyFont="1" applyFill="1" applyBorder="1" applyAlignment="1">
      <alignment horizontal="left" vertical="center" wrapText="1"/>
    </xf>
    <xf numFmtId="164" fontId="24" fillId="0" borderId="10" xfId="49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textRotation="90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44" fillId="0" borderId="0" xfId="49" applyFont="1" applyFill="1" applyBorder="1" applyAlignment="1">
      <alignment horizontal="center" vertical="center" wrapText="1"/>
    </xf>
    <xf numFmtId="0" fontId="28" fillId="0" borderId="0" xfId="49" applyFont="1" applyFill="1" applyAlignment="1">
      <alignment horizontal="center" vertical="center" wrapText="1"/>
    </xf>
    <xf numFmtId="0" fontId="28" fillId="0" borderId="0" xfId="49" applyFont="1" applyFill="1" applyBorder="1" applyAlignment="1">
      <alignment horizontal="center" vertical="center" wrapText="1"/>
    </xf>
    <xf numFmtId="0" fontId="23" fillId="0" borderId="10" xfId="49" applyFont="1" applyFill="1" applyBorder="1" applyAlignment="1">
      <alignment horizontal="center" vertical="center" wrapText="1"/>
    </xf>
    <xf numFmtId="0" fontId="23" fillId="0" borderId="14" xfId="49" applyFont="1" applyFill="1" applyBorder="1" applyAlignment="1">
      <alignment horizontal="left" vertical="center" textRotation="90" wrapText="1"/>
    </xf>
    <xf numFmtId="0" fontId="23" fillId="0" borderId="20" xfId="49" applyFont="1" applyFill="1" applyBorder="1" applyAlignment="1">
      <alignment horizontal="left" vertical="center" textRotation="90" wrapText="1"/>
    </xf>
    <xf numFmtId="0" fontId="23" fillId="0" borderId="13" xfId="49" applyFont="1" applyFill="1" applyBorder="1" applyAlignment="1">
      <alignment horizontal="center" vertical="center" wrapText="1"/>
    </xf>
    <xf numFmtId="0" fontId="23" fillId="0" borderId="12" xfId="49" applyFont="1" applyFill="1" applyBorder="1" applyAlignment="1">
      <alignment horizontal="center" vertical="center" wrapText="1"/>
    </xf>
    <xf numFmtId="0" fontId="23" fillId="0" borderId="19" xfId="49" applyFont="1" applyFill="1" applyBorder="1" applyAlignment="1">
      <alignment horizontal="center" vertical="center" wrapText="1"/>
    </xf>
    <xf numFmtId="0" fontId="25" fillId="29" borderId="13" xfId="0" applyFont="1" applyFill="1" applyBorder="1" applyAlignment="1">
      <alignment horizontal="center" vertical="center" wrapText="1"/>
    </xf>
    <xf numFmtId="0" fontId="25" fillId="29" borderId="12" xfId="0" applyFont="1" applyFill="1" applyBorder="1" applyAlignment="1">
      <alignment horizontal="center" vertical="center" wrapText="1"/>
    </xf>
    <xf numFmtId="0" fontId="25" fillId="29" borderId="19" xfId="0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23" fillId="29" borderId="10" xfId="0" applyFont="1" applyFill="1" applyBorder="1" applyAlignment="1">
      <alignment horizontal="center" vertical="center" wrapText="1"/>
    </xf>
    <xf numFmtId="0" fontId="24" fillId="29" borderId="10" xfId="0" applyFont="1" applyFill="1" applyBorder="1" applyAlignment="1">
      <alignment horizontal="center" vertical="center" wrapText="1"/>
    </xf>
    <xf numFmtId="3" fontId="51" fillId="29" borderId="10" xfId="0" applyNumberFormat="1" applyFont="1" applyFill="1" applyBorder="1" applyAlignment="1">
      <alignment horizontal="center" vertical="center" wrapText="1"/>
    </xf>
    <xf numFmtId="0" fontId="28" fillId="29" borderId="0" xfId="0" applyFont="1" applyFill="1" applyBorder="1" applyAlignment="1">
      <alignment horizontal="center" vertical="center" wrapText="1"/>
    </xf>
    <xf numFmtId="0" fontId="51" fillId="29" borderId="10" xfId="0" applyFont="1" applyFill="1" applyBorder="1" applyAlignment="1">
      <alignment horizontal="center" vertical="center" textRotation="90" wrapText="1"/>
    </xf>
    <xf numFmtId="3" fontId="51" fillId="29" borderId="10" xfId="0" applyNumberFormat="1" applyFont="1" applyFill="1" applyBorder="1" applyAlignment="1">
      <alignment horizontal="center" vertical="center" textRotation="90" wrapText="1"/>
    </xf>
    <xf numFmtId="0" fontId="26" fillId="29" borderId="14" xfId="0" applyFont="1" applyFill="1" applyBorder="1" applyAlignment="1">
      <alignment horizontal="center" vertical="center" textRotation="90" wrapText="1"/>
    </xf>
    <xf numFmtId="0" fontId="26" fillId="29" borderId="18" xfId="0" applyFont="1" applyFill="1" applyBorder="1" applyAlignment="1">
      <alignment horizontal="center" vertical="center" textRotation="90" wrapText="1"/>
    </xf>
    <xf numFmtId="0" fontId="26" fillId="29" borderId="20" xfId="0" applyFont="1" applyFill="1" applyBorder="1" applyAlignment="1">
      <alignment horizontal="center" vertical="center" textRotation="90" wrapText="1"/>
    </xf>
    <xf numFmtId="0" fontId="30" fillId="29" borderId="10" xfId="0" applyFont="1" applyFill="1" applyBorder="1" applyAlignment="1">
      <alignment horizontal="center" vertical="center" wrapText="1"/>
    </xf>
    <xf numFmtId="3" fontId="52" fillId="29" borderId="10" xfId="0" applyNumberFormat="1" applyFont="1" applyFill="1" applyBorder="1" applyAlignment="1">
      <alignment horizontal="center" vertical="center" wrapText="1"/>
    </xf>
    <xf numFmtId="0" fontId="26" fillId="29" borderId="10" xfId="0" applyFont="1" applyFill="1" applyBorder="1" applyAlignment="1">
      <alignment horizontal="center" vertical="center" wrapText="1"/>
    </xf>
    <xf numFmtId="0" fontId="52" fillId="29" borderId="10" xfId="0" applyFont="1" applyFill="1" applyBorder="1" applyAlignment="1">
      <alignment horizontal="center" vertical="center" textRotation="90" wrapText="1"/>
    </xf>
    <xf numFmtId="49" fontId="41" fillId="0" borderId="10" xfId="0" applyNumberFormat="1" applyFont="1" applyFill="1" applyBorder="1" applyAlignment="1">
      <alignment horizontal="left" vertical="center" wrapText="1"/>
    </xf>
    <xf numFmtId="3" fontId="52" fillId="29" borderId="10" xfId="0" applyNumberFormat="1" applyFont="1" applyFill="1" applyBorder="1" applyAlignment="1">
      <alignment horizontal="center" vertical="center" textRotation="90" wrapText="1"/>
    </xf>
    <xf numFmtId="0" fontId="26" fillId="29" borderId="10" xfId="0" applyFont="1" applyFill="1" applyBorder="1" applyAlignment="1">
      <alignment horizontal="center" vertical="center" textRotation="90" wrapText="1"/>
    </xf>
    <xf numFmtId="49" fontId="46" fillId="0" borderId="10" xfId="0" applyNumberFormat="1" applyFont="1" applyFill="1" applyBorder="1" applyAlignment="1">
      <alignment horizontal="left" vertical="center" wrapText="1"/>
    </xf>
    <xf numFmtId="0" fontId="28" fillId="29" borderId="10" xfId="0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0" xfId="0" applyFont="1" applyFill="1" applyBorder="1" applyAlignment="1">
      <alignment horizontal="center" vertical="center" wrapText="1"/>
    </xf>
    <xf numFmtId="0" fontId="28" fillId="29" borderId="22" xfId="0" applyFont="1" applyFill="1" applyBorder="1" applyAlignment="1">
      <alignment horizontal="center" vertical="center" wrapText="1"/>
    </xf>
    <xf numFmtId="0" fontId="53" fillId="29" borderId="10" xfId="0" applyFont="1" applyFill="1" applyBorder="1" applyAlignment="1">
      <alignment horizontal="center" vertical="center" textRotation="90" wrapText="1"/>
    </xf>
    <xf numFmtId="3" fontId="53" fillId="29" borderId="10" xfId="0" applyNumberFormat="1" applyFont="1" applyFill="1" applyBorder="1" applyAlignment="1">
      <alignment horizontal="center" vertical="center" textRotation="90" wrapText="1"/>
    </xf>
    <xf numFmtId="0" fontId="44" fillId="29" borderId="10" xfId="0" applyFont="1" applyFill="1" applyBorder="1" applyAlignment="1">
      <alignment horizontal="center" vertical="center" textRotation="90" wrapText="1"/>
    </xf>
    <xf numFmtId="0" fontId="37" fillId="0" borderId="13" xfId="49" applyFont="1" applyFill="1" applyBorder="1" applyAlignment="1">
      <alignment horizontal="left" vertical="center" wrapText="1"/>
    </xf>
    <xf numFmtId="0" fontId="37" fillId="0" borderId="12" xfId="49" applyFont="1" applyFill="1" applyBorder="1" applyAlignment="1">
      <alignment horizontal="left" vertical="center" wrapText="1"/>
    </xf>
    <xf numFmtId="0" fontId="37" fillId="0" borderId="19" xfId="49" applyFont="1" applyFill="1" applyBorder="1" applyAlignment="1">
      <alignment horizontal="left" vertical="center" wrapText="1"/>
    </xf>
    <xf numFmtId="0" fontId="37" fillId="0" borderId="10" xfId="54" applyFont="1" applyBorder="1" applyAlignment="1">
      <alignment horizontal="center" vertical="center" wrapText="1"/>
    </xf>
    <xf numFmtId="3" fontId="37" fillId="0" borderId="10" xfId="54" applyNumberFormat="1" applyFont="1" applyFill="1" applyBorder="1" applyAlignment="1" applyProtection="1">
      <alignment horizontal="center" vertical="center" wrapText="1"/>
    </xf>
    <xf numFmtId="0" fontId="35" fillId="0" borderId="10" xfId="49" applyFont="1" applyFill="1" applyBorder="1" applyAlignment="1">
      <alignment horizontal="center" vertical="center" wrapText="1"/>
    </xf>
    <xf numFmtId="0" fontId="37" fillId="0" borderId="14" xfId="49" applyFont="1" applyFill="1" applyBorder="1" applyAlignment="1">
      <alignment horizontal="center" vertical="center" wrapText="1"/>
    </xf>
    <xf numFmtId="0" fontId="37" fillId="0" borderId="18" xfId="49" applyFont="1" applyFill="1" applyBorder="1" applyAlignment="1">
      <alignment horizontal="center" vertical="center" wrapText="1"/>
    </xf>
    <xf numFmtId="0" fontId="37" fillId="0" borderId="20" xfId="49" applyFont="1" applyFill="1" applyBorder="1" applyAlignment="1">
      <alignment horizontal="center" vertical="center" wrapText="1"/>
    </xf>
    <xf numFmtId="0" fontId="35" fillId="0" borderId="14" xfId="49" applyFont="1" applyFill="1" applyBorder="1" applyAlignment="1">
      <alignment horizontal="center" vertical="center" wrapText="1"/>
    </xf>
    <xf numFmtId="0" fontId="35" fillId="0" borderId="18" xfId="49" applyFont="1" applyFill="1" applyBorder="1" applyAlignment="1">
      <alignment horizontal="center" vertical="center" wrapText="1"/>
    </xf>
    <xf numFmtId="0" fontId="35" fillId="0" borderId="20" xfId="49" applyFont="1" applyFill="1" applyBorder="1" applyAlignment="1">
      <alignment horizontal="center" vertical="center" wrapText="1"/>
    </xf>
    <xf numFmtId="164" fontId="37" fillId="0" borderId="14" xfId="49" applyNumberFormat="1" applyFont="1" applyFill="1" applyBorder="1" applyAlignment="1">
      <alignment horizontal="center" vertical="center" wrapText="1"/>
    </xf>
    <xf numFmtId="164" fontId="37" fillId="0" borderId="18" xfId="49" applyNumberFormat="1" applyFont="1" applyFill="1" applyBorder="1" applyAlignment="1">
      <alignment horizontal="center" vertical="center" wrapText="1"/>
    </xf>
    <xf numFmtId="164" fontId="37" fillId="0" borderId="20" xfId="49" applyNumberFormat="1" applyFont="1" applyFill="1" applyBorder="1" applyAlignment="1">
      <alignment horizontal="center" vertical="center" wrapText="1"/>
    </xf>
    <xf numFmtId="0" fontId="35" fillId="0" borderId="14" xfId="49" applyFont="1" applyFill="1" applyBorder="1" applyAlignment="1">
      <alignment horizontal="left" vertical="top" wrapText="1"/>
    </xf>
    <xf numFmtId="0" fontId="35" fillId="0" borderId="18" xfId="49" applyFont="1" applyFill="1" applyBorder="1" applyAlignment="1">
      <alignment horizontal="left" vertical="top" wrapText="1"/>
    </xf>
    <xf numFmtId="0" fontId="35" fillId="0" borderId="20" xfId="49" applyFont="1" applyFill="1" applyBorder="1" applyAlignment="1">
      <alignment horizontal="left" vertical="top" wrapText="1"/>
    </xf>
    <xf numFmtId="0" fontId="28" fillId="0" borderId="0" xfId="49" applyFont="1" applyAlignment="1">
      <alignment horizontal="center" vertical="top" wrapText="1"/>
    </xf>
    <xf numFmtId="0" fontId="28" fillId="0" borderId="0" xfId="49" applyFont="1" applyFill="1" applyAlignment="1">
      <alignment horizontal="center" vertical="top" wrapText="1"/>
    </xf>
    <xf numFmtId="0" fontId="61" fillId="0" borderId="0" xfId="0" applyFont="1" applyAlignment="1">
      <alignment horizontal="center" vertical="top" wrapText="1"/>
    </xf>
    <xf numFmtId="0" fontId="35" fillId="0" borderId="13" xfId="49" applyFont="1" applyFill="1" applyBorder="1" applyAlignment="1">
      <alignment horizontal="center" vertical="center" wrapText="1"/>
    </xf>
    <xf numFmtId="0" fontId="35" fillId="0" borderId="12" xfId="49" applyFont="1" applyFill="1" applyBorder="1" applyAlignment="1">
      <alignment horizontal="center" vertical="center" wrapText="1"/>
    </xf>
    <xf numFmtId="0" fontId="35" fillId="0" borderId="19" xfId="49" applyFont="1" applyFill="1" applyBorder="1" applyAlignment="1">
      <alignment horizontal="center" vertical="center" wrapText="1"/>
    </xf>
    <xf numFmtId="0" fontId="35" fillId="0" borderId="15" xfId="49" applyFont="1" applyFill="1" applyBorder="1" applyAlignment="1">
      <alignment horizontal="center" vertical="center"/>
    </xf>
    <xf numFmtId="0" fontId="35" fillId="0" borderId="16" xfId="49" applyFont="1" applyFill="1" applyBorder="1" applyAlignment="1">
      <alignment horizontal="center" vertical="center"/>
    </xf>
    <xf numFmtId="0" fontId="35" fillId="0" borderId="24" xfId="49" applyFont="1" applyFill="1" applyBorder="1" applyAlignment="1">
      <alignment horizontal="center" vertical="center"/>
    </xf>
    <xf numFmtId="0" fontId="35" fillId="0" borderId="17" xfId="49" applyFont="1" applyFill="1" applyBorder="1" applyAlignment="1">
      <alignment horizontal="center" vertical="center"/>
    </xf>
    <xf numFmtId="0" fontId="35" fillId="0" borderId="0" xfId="49" applyFont="1" applyFill="1" applyBorder="1" applyAlignment="1">
      <alignment horizontal="center" vertical="center"/>
    </xf>
    <xf numFmtId="0" fontId="35" fillId="0" borderId="21" xfId="49" applyFont="1" applyFill="1" applyBorder="1" applyAlignment="1">
      <alignment horizontal="center" vertical="center"/>
    </xf>
    <xf numFmtId="0" fontId="35" fillId="0" borderId="22" xfId="49" applyFont="1" applyFill="1" applyBorder="1" applyAlignment="1">
      <alignment horizontal="center" vertical="center"/>
    </xf>
    <xf numFmtId="0" fontId="35" fillId="0" borderId="11" xfId="49" applyFont="1" applyFill="1" applyBorder="1" applyAlignment="1">
      <alignment horizontal="center" vertical="center"/>
    </xf>
    <xf numFmtId="0" fontId="35" fillId="0" borderId="23" xfId="49" applyFont="1" applyFill="1" applyBorder="1" applyAlignment="1">
      <alignment horizontal="center" vertical="center"/>
    </xf>
    <xf numFmtId="0" fontId="35" fillId="0" borderId="14" xfId="49" applyFont="1" applyFill="1" applyBorder="1" applyAlignment="1">
      <alignment horizontal="center" vertical="top"/>
    </xf>
    <xf numFmtId="0" fontId="35" fillId="0" borderId="18" xfId="49" applyFont="1" applyFill="1" applyBorder="1" applyAlignment="1">
      <alignment horizontal="center" vertical="top"/>
    </xf>
    <xf numFmtId="0" fontId="35" fillId="0" borderId="20" xfId="49" applyFont="1" applyFill="1" applyBorder="1" applyAlignment="1">
      <alignment horizontal="center" vertical="top"/>
    </xf>
    <xf numFmtId="0" fontId="35" fillId="0" borderId="10" xfId="49" applyFont="1" applyFill="1" applyBorder="1" applyAlignment="1">
      <alignment horizontal="left" vertical="top" wrapText="1"/>
    </xf>
    <xf numFmtId="0" fontId="35" fillId="0" borderId="14" xfId="49" applyFont="1" applyFill="1" applyBorder="1" applyAlignment="1">
      <alignment horizontal="left" vertical="center" wrapText="1"/>
    </xf>
    <xf numFmtId="0" fontId="35" fillId="0" borderId="18" xfId="49" applyFont="1" applyFill="1" applyBorder="1" applyAlignment="1">
      <alignment horizontal="left" vertical="center" wrapText="1"/>
    </xf>
    <xf numFmtId="0" fontId="35" fillId="0" borderId="20" xfId="49" applyFont="1" applyFill="1" applyBorder="1" applyAlignment="1">
      <alignment horizontal="left" vertical="center" wrapText="1"/>
    </xf>
    <xf numFmtId="0" fontId="41" fillId="0" borderId="12" xfId="54" applyFont="1" applyFill="1" applyBorder="1" applyAlignment="1">
      <alignment horizontal="left" vertical="center" wrapText="1"/>
    </xf>
    <xf numFmtId="0" fontId="41" fillId="0" borderId="19" xfId="54" applyFont="1" applyFill="1" applyBorder="1" applyAlignment="1">
      <alignment horizontal="left" vertical="center" wrapText="1"/>
    </xf>
    <xf numFmtId="4" fontId="41" fillId="0" borderId="10" xfId="54" applyNumberFormat="1" applyFont="1" applyFill="1" applyBorder="1" applyAlignment="1">
      <alignment horizontal="left" vertical="center" wrapText="1"/>
    </xf>
    <xf numFmtId="4" fontId="63" fillId="0" borderId="10" xfId="54" applyNumberFormat="1" applyFont="1" applyBorder="1" applyAlignment="1">
      <alignment horizontal="left" vertical="center"/>
    </xf>
    <xf numFmtId="0" fontId="41" fillId="0" borderId="13" xfId="54" applyFont="1" applyFill="1" applyBorder="1" applyAlignment="1">
      <alignment horizontal="center" vertical="center" wrapText="1"/>
    </xf>
    <xf numFmtId="0" fontId="41" fillId="0" borderId="12" xfId="54" applyFont="1" applyFill="1" applyBorder="1" applyAlignment="1">
      <alignment horizontal="center" vertical="center" wrapText="1"/>
    </xf>
    <xf numFmtId="0" fontId="36" fillId="0" borderId="12" xfId="54" applyFont="1" applyFill="1" applyBorder="1" applyAlignment="1">
      <alignment horizontal="center" vertical="center" wrapText="1"/>
    </xf>
    <xf numFmtId="0" fontId="26" fillId="24" borderId="14" xfId="54" applyFont="1" applyFill="1" applyBorder="1" applyAlignment="1">
      <alignment horizontal="center" textRotation="90"/>
    </xf>
    <xf numFmtId="0" fontId="26" fillId="24" borderId="18" xfId="54" applyFont="1" applyFill="1" applyBorder="1" applyAlignment="1">
      <alignment horizontal="center" textRotation="90"/>
    </xf>
    <xf numFmtId="0" fontId="15" fillId="24" borderId="18" xfId="54" applyFont="1" applyFill="1" applyBorder="1" applyAlignment="1">
      <alignment horizontal="center"/>
    </xf>
    <xf numFmtId="0" fontId="15" fillId="24" borderId="20" xfId="54" applyFont="1" applyFill="1" applyBorder="1" applyAlignment="1">
      <alignment horizontal="center"/>
    </xf>
    <xf numFmtId="0" fontId="26" fillId="24" borderId="14" xfId="54" applyFont="1" applyFill="1" applyBorder="1" applyAlignment="1">
      <alignment horizontal="center" textRotation="90" wrapText="1"/>
    </xf>
    <xf numFmtId="0" fontId="26" fillId="24" borderId="18" xfId="54" applyFont="1" applyFill="1" applyBorder="1" applyAlignment="1">
      <alignment horizontal="center" textRotation="90" wrapText="1"/>
    </xf>
    <xf numFmtId="0" fontId="15" fillId="24" borderId="20" xfId="54" applyFont="1" applyFill="1" applyBorder="1" applyAlignment="1">
      <alignment horizontal="center" wrapText="1"/>
    </xf>
    <xf numFmtId="0" fontId="26" fillId="24" borderId="13" xfId="54" applyFont="1" applyFill="1" applyBorder="1" applyAlignment="1">
      <alignment horizontal="center" vertical="center" wrapText="1"/>
    </xf>
    <xf numFmtId="0" fontId="26" fillId="24" borderId="12" xfId="54" applyFont="1" applyFill="1" applyBorder="1" applyAlignment="1">
      <alignment horizontal="center" vertical="center" wrapText="1"/>
    </xf>
    <xf numFmtId="0" fontId="26" fillId="24" borderId="19" xfId="54" applyFont="1" applyFill="1" applyBorder="1" applyAlignment="1">
      <alignment horizontal="center" vertical="center" wrapText="1"/>
    </xf>
    <xf numFmtId="0" fontId="15" fillId="24" borderId="18" xfId="54" applyFont="1" applyFill="1" applyBorder="1" applyAlignment="1">
      <alignment horizontal="center" textRotation="90" wrapText="1"/>
    </xf>
    <xf numFmtId="0" fontId="15" fillId="24" borderId="20" xfId="54" applyFont="1" applyFill="1" applyBorder="1" applyAlignment="1">
      <alignment horizontal="center" textRotation="90"/>
    </xf>
    <xf numFmtId="0" fontId="26" fillId="24" borderId="20" xfId="54" applyFont="1" applyFill="1" applyBorder="1" applyAlignment="1">
      <alignment horizontal="center" textRotation="90" wrapText="1"/>
    </xf>
    <xf numFmtId="0" fontId="30" fillId="24" borderId="14" xfId="54" applyFont="1" applyFill="1" applyBorder="1" applyAlignment="1">
      <alignment horizontal="center" textRotation="90" wrapText="1"/>
    </xf>
    <xf numFmtId="0" fontId="30" fillId="24" borderId="18" xfId="54" applyFont="1" applyFill="1" applyBorder="1" applyAlignment="1">
      <alignment horizontal="center" textRotation="90" wrapText="1"/>
    </xf>
    <xf numFmtId="0" fontId="30" fillId="24" borderId="20" xfId="54" applyFont="1" applyFill="1" applyBorder="1" applyAlignment="1">
      <alignment horizontal="center" textRotation="90" wrapText="1"/>
    </xf>
    <xf numFmtId="0" fontId="30" fillId="0" borderId="0" xfId="54" applyFont="1" applyFill="1" applyAlignment="1">
      <alignment horizontal="center" vertical="center" wrapText="1"/>
    </xf>
    <xf numFmtId="0" fontId="26" fillId="24" borderId="11" xfId="54" applyFont="1" applyFill="1" applyBorder="1" applyAlignment="1">
      <alignment horizontal="center" vertical="top" wrapText="1"/>
    </xf>
    <xf numFmtId="0" fontId="26" fillId="24" borderId="10" xfId="54" applyFont="1" applyFill="1" applyBorder="1" applyAlignment="1">
      <alignment horizontal="center" vertical="center" wrapText="1"/>
    </xf>
    <xf numFmtId="0" fontId="26" fillId="24" borderId="15" xfId="54" applyFont="1" applyFill="1" applyBorder="1" applyAlignment="1">
      <alignment horizontal="center" vertical="center" wrapText="1"/>
    </xf>
    <xf numFmtId="0" fontId="26" fillId="24" borderId="24" xfId="54" applyFont="1" applyFill="1" applyBorder="1" applyAlignment="1">
      <alignment horizontal="center" vertical="center" wrapText="1"/>
    </xf>
    <xf numFmtId="0" fontId="26" fillId="24" borderId="22" xfId="54" applyFont="1" applyFill="1" applyBorder="1" applyAlignment="1">
      <alignment horizontal="center" vertical="center" wrapText="1"/>
    </xf>
    <xf numFmtId="0" fontId="26" fillId="24" borderId="23" xfId="54" applyFont="1" applyFill="1" applyBorder="1" applyAlignment="1">
      <alignment horizontal="center" vertical="center" wrapText="1"/>
    </xf>
    <xf numFmtId="0" fontId="26" fillId="24" borderId="10" xfId="54" applyFont="1" applyFill="1" applyBorder="1" applyAlignment="1">
      <alignment horizontal="center" textRotation="90" wrapText="1"/>
    </xf>
    <xf numFmtId="0" fontId="26" fillId="24" borderId="10" xfId="54" applyFont="1" applyFill="1" applyBorder="1" applyAlignment="1">
      <alignment horizontal="center" wrapText="1"/>
    </xf>
    <xf numFmtId="0" fontId="47" fillId="0" borderId="13" xfId="0" applyFont="1" applyFill="1" applyBorder="1" applyAlignment="1">
      <alignment horizontal="left"/>
    </xf>
    <xf numFmtId="0" fontId="47" fillId="0" borderId="12" xfId="0" applyFont="1" applyFill="1" applyBorder="1" applyAlignment="1">
      <alignment horizontal="left"/>
    </xf>
    <xf numFmtId="0" fontId="47" fillId="0" borderId="19" xfId="0" applyFont="1" applyFill="1" applyBorder="1" applyAlignment="1">
      <alignment horizontal="left"/>
    </xf>
    <xf numFmtId="0" fontId="44" fillId="0" borderId="0" xfId="0" applyFont="1" applyFill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top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textRotation="90" wrapText="1"/>
    </xf>
    <xf numFmtId="0" fontId="49" fillId="0" borderId="18" xfId="0" applyFont="1" applyFill="1" applyBorder="1" applyAlignment="1">
      <alignment horizontal="center" textRotation="90" wrapText="1"/>
    </xf>
    <xf numFmtId="0" fontId="49" fillId="0" borderId="20" xfId="0" applyFont="1" applyFill="1" applyBorder="1" applyAlignment="1">
      <alignment horizontal="center" textRotation="90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textRotation="90" wrapText="1"/>
    </xf>
    <xf numFmtId="0" fontId="49" fillId="0" borderId="20" xfId="0" applyFont="1" applyFill="1" applyBorder="1" applyAlignment="1">
      <alignment horizontal="center" vertical="center" textRotation="90" wrapText="1"/>
    </xf>
    <xf numFmtId="0" fontId="28" fillId="24" borderId="0" xfId="54" applyFont="1" applyFill="1" applyBorder="1" applyAlignment="1">
      <alignment horizontal="center" vertical="center" wrapText="1"/>
    </xf>
    <xf numFmtId="164" fontId="30" fillId="0" borderId="14" xfId="54" applyNumberFormat="1" applyFont="1" applyFill="1" applyBorder="1" applyAlignment="1">
      <alignment horizontal="center" vertical="center" wrapText="1"/>
    </xf>
    <xf numFmtId="164" fontId="30" fillId="0" borderId="20" xfId="54" applyNumberFormat="1" applyFont="1" applyFill="1" applyBorder="1" applyAlignment="1">
      <alignment horizontal="center" vertical="center" wrapText="1"/>
    </xf>
    <xf numFmtId="0" fontId="41" fillId="0" borderId="10" xfId="54" applyFont="1" applyFill="1" applyBorder="1" applyAlignment="1">
      <alignment horizontal="left" vertical="center" wrapText="1"/>
    </xf>
    <xf numFmtId="0" fontId="15" fillId="0" borderId="10" xfId="54" applyFont="1" applyFill="1" applyBorder="1" applyAlignment="1">
      <alignment vertical="center" wrapText="1"/>
    </xf>
    <xf numFmtId="0" fontId="24" fillId="0" borderId="0" xfId="54" applyFont="1" applyAlignment="1">
      <alignment horizontal="left" vertical="center" wrapText="1"/>
    </xf>
    <xf numFmtId="0" fontId="26" fillId="24" borderId="11" xfId="54" applyFont="1" applyFill="1" applyBorder="1" applyAlignment="1">
      <alignment horizontal="center" vertical="center" wrapText="1"/>
    </xf>
    <xf numFmtId="0" fontId="26" fillId="24" borderId="14" xfId="54" applyFont="1" applyFill="1" applyBorder="1" applyAlignment="1">
      <alignment horizontal="center" vertical="center" wrapText="1"/>
    </xf>
    <xf numFmtId="0" fontId="26" fillId="24" borderId="18" xfId="54" applyFont="1" applyFill="1" applyBorder="1" applyAlignment="1">
      <alignment horizontal="center" vertical="center" wrapText="1"/>
    </xf>
    <xf numFmtId="0" fontId="26" fillId="24" borderId="20" xfId="54" applyFont="1" applyFill="1" applyBorder="1" applyAlignment="1">
      <alignment horizontal="center" vertical="center" wrapText="1"/>
    </xf>
    <xf numFmtId="0" fontId="26" fillId="24" borderId="14" xfId="54" applyFont="1" applyFill="1" applyBorder="1" applyAlignment="1">
      <alignment horizontal="center" vertical="center" textRotation="90" wrapText="1"/>
    </xf>
    <xf numFmtId="0" fontId="26" fillId="24" borderId="18" xfId="54" applyFont="1" applyFill="1" applyBorder="1" applyAlignment="1">
      <alignment horizontal="center" vertical="center" textRotation="90" wrapText="1"/>
    </xf>
    <xf numFmtId="0" fontId="26" fillId="24" borderId="20" xfId="54" applyFont="1" applyFill="1" applyBorder="1" applyAlignment="1">
      <alignment horizontal="center" vertical="center" textRotation="90" wrapText="1"/>
    </xf>
    <xf numFmtId="49" fontId="26" fillId="0" borderId="0" xfId="0" applyNumberFormat="1" applyFont="1" applyFill="1" applyAlignment="1">
      <alignment horizontal="center" vertical="center"/>
    </xf>
    <xf numFmtId="0" fontId="35" fillId="0" borderId="13" xfId="0" applyFont="1" applyFill="1" applyBorder="1" applyAlignment="1">
      <alignment horizontal="left" vertical="top" wrapText="1"/>
    </xf>
    <xf numFmtId="0" fontId="35" fillId="0" borderId="12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left" vertical="top" wrapText="1"/>
    </xf>
    <xf numFmtId="0" fontId="35" fillId="0" borderId="14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35" fillId="0" borderId="20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21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top" wrapText="1"/>
    </xf>
    <xf numFmtId="0" fontId="35" fillId="0" borderId="23" xfId="0" applyFont="1" applyFill="1" applyBorder="1" applyAlignment="1">
      <alignment horizontal="center" vertical="top" wrapText="1"/>
    </xf>
    <xf numFmtId="49" fontId="35" fillId="0" borderId="14" xfId="0" applyNumberFormat="1" applyFont="1" applyFill="1" applyBorder="1" applyAlignment="1">
      <alignment horizontal="center" vertical="top" wrapText="1"/>
    </xf>
    <xf numFmtId="49" fontId="35" fillId="0" borderId="18" xfId="0" applyNumberFormat="1" applyFont="1" applyFill="1" applyBorder="1" applyAlignment="1">
      <alignment horizontal="center" vertical="top" wrapText="1"/>
    </xf>
    <xf numFmtId="49" fontId="35" fillId="0" borderId="20" xfId="0" applyNumberFormat="1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4" fontId="53" fillId="0" borderId="17" xfId="0" applyNumberFormat="1" applyFont="1" applyFill="1" applyBorder="1" applyAlignment="1">
      <alignment horizontal="center" vertical="center" wrapText="1"/>
    </xf>
    <xf numFmtId="4" fontId="53" fillId="0" borderId="0" xfId="0" applyNumberFormat="1" applyFont="1" applyFill="1" applyBorder="1" applyAlignment="1">
      <alignment horizontal="center" vertical="center" wrapText="1"/>
    </xf>
    <xf numFmtId="4" fontId="53" fillId="0" borderId="21" xfId="0" applyNumberFormat="1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left" vertical="top" wrapText="1"/>
    </xf>
    <xf numFmtId="0" fontId="35" fillId="0" borderId="18" xfId="0" applyFont="1" applyFill="1" applyBorder="1" applyAlignment="1">
      <alignment horizontal="left" vertical="top" wrapText="1"/>
    </xf>
    <xf numFmtId="0" fontId="35" fillId="0" borderId="20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35" fillId="0" borderId="10" xfId="0" applyFont="1" applyFill="1" applyBorder="1" applyAlignment="1">
      <alignment horizontal="center" vertical="top" wrapText="1"/>
    </xf>
    <xf numFmtId="49" fontId="35" fillId="0" borderId="10" xfId="0" applyNumberFormat="1" applyFont="1" applyFill="1" applyBorder="1" applyAlignment="1">
      <alignment horizontal="center" vertical="top" wrapText="1"/>
    </xf>
    <xf numFmtId="0" fontId="35" fillId="0" borderId="10" xfId="50" applyFont="1" applyFill="1" applyBorder="1" applyAlignment="1">
      <alignment horizontal="center" vertical="top" wrapText="1"/>
    </xf>
    <xf numFmtId="164" fontId="26" fillId="0" borderId="17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164" fontId="37" fillId="0" borderId="13" xfId="0" applyNumberFormat="1" applyFont="1" applyFill="1" applyBorder="1" applyAlignment="1">
      <alignment horizontal="center" vertical="top" wrapText="1"/>
    </xf>
    <xf numFmtId="164" fontId="37" fillId="0" borderId="12" xfId="0" applyNumberFormat="1" applyFont="1" applyFill="1" applyBorder="1" applyAlignment="1">
      <alignment horizontal="center" vertical="top" wrapText="1"/>
    </xf>
    <xf numFmtId="164" fontId="37" fillId="0" borderId="19" xfId="0" applyNumberFormat="1" applyFont="1" applyFill="1" applyBorder="1" applyAlignment="1">
      <alignment horizontal="center" vertical="top" wrapText="1"/>
    </xf>
    <xf numFmtId="0" fontId="4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left" vertical="top" wrapText="1"/>
    </xf>
    <xf numFmtId="49" fontId="37" fillId="0" borderId="10" xfId="0" applyNumberFormat="1" applyFont="1" applyFill="1" applyBorder="1" applyAlignment="1">
      <alignment horizontal="center" vertical="top" wrapText="1"/>
    </xf>
    <xf numFmtId="0" fontId="37" fillId="0" borderId="10" xfId="49" applyFont="1" applyFill="1" applyBorder="1" applyAlignment="1">
      <alignment horizontal="center" vertical="top" wrapText="1"/>
    </xf>
    <xf numFmtId="0" fontId="35" fillId="27" borderId="13" xfId="0" applyFont="1" applyFill="1" applyBorder="1" applyAlignment="1">
      <alignment horizontal="left" vertical="center" wrapText="1"/>
    </xf>
    <xf numFmtId="0" fontId="35" fillId="27" borderId="19" xfId="0" applyFont="1" applyFill="1" applyBorder="1" applyAlignment="1">
      <alignment horizontal="left" vertical="center" wrapText="1"/>
    </xf>
    <xf numFmtId="0" fontId="35" fillId="27" borderId="13" xfId="0" applyFont="1" applyFill="1" applyBorder="1" applyAlignment="1">
      <alignment horizontal="center" vertical="top" wrapText="1"/>
    </xf>
    <xf numFmtId="0" fontId="35" fillId="27" borderId="12" xfId="0" applyFont="1" applyFill="1" applyBorder="1" applyAlignment="1">
      <alignment horizontal="center" vertical="top" wrapText="1"/>
    </xf>
    <xf numFmtId="0" fontId="35" fillId="27" borderId="19" xfId="0" applyFont="1" applyFill="1" applyBorder="1" applyAlignment="1">
      <alignment horizontal="center" vertical="top" wrapText="1"/>
    </xf>
    <xf numFmtId="49" fontId="35" fillId="27" borderId="10" xfId="0" applyNumberFormat="1" applyFont="1" applyFill="1" applyBorder="1" applyAlignment="1">
      <alignment horizontal="center" vertical="top" wrapText="1"/>
    </xf>
    <xf numFmtId="0" fontId="35" fillId="0" borderId="10" xfId="49" applyFont="1" applyFill="1" applyBorder="1" applyAlignment="1">
      <alignment horizontal="center" vertical="top" wrapText="1"/>
    </xf>
    <xf numFmtId="0" fontId="35" fillId="27" borderId="10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4" fontId="35" fillId="0" borderId="14" xfId="0" applyNumberFormat="1" applyFont="1" applyFill="1" applyBorder="1" applyAlignment="1">
      <alignment horizontal="center" vertical="center" wrapText="1"/>
    </xf>
    <xf numFmtId="4" fontId="35" fillId="0" borderId="2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wrapText="1"/>
    </xf>
    <xf numFmtId="0" fontId="35" fillId="0" borderId="13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35" fillId="0" borderId="19" xfId="0" applyFont="1" applyFill="1" applyBorder="1" applyAlignment="1">
      <alignment horizontal="center" vertical="top" wrapText="1"/>
    </xf>
    <xf numFmtId="0" fontId="37" fillId="0" borderId="13" xfId="0" applyFont="1" applyFill="1" applyBorder="1" applyAlignment="1">
      <alignment horizontal="left" vertical="top" wrapText="1"/>
    </xf>
    <xf numFmtId="0" fontId="37" fillId="0" borderId="12" xfId="0" applyFont="1" applyFill="1" applyBorder="1" applyAlignment="1">
      <alignment horizontal="left" vertical="top" wrapText="1"/>
    </xf>
    <xf numFmtId="0" fontId="37" fillId="0" borderId="19" xfId="0" applyFont="1" applyFill="1" applyBorder="1" applyAlignment="1">
      <alignment horizontal="left" vertical="top" wrapText="1"/>
    </xf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wrapText="1"/>
    </xf>
    <xf numFmtId="49" fontId="37" fillId="0" borderId="14" xfId="0" applyNumberFormat="1" applyFont="1" applyFill="1" applyBorder="1" applyAlignment="1">
      <alignment horizontal="center" vertical="top" wrapText="1"/>
    </xf>
    <xf numFmtId="49" fontId="37" fillId="0" borderId="20" xfId="0" applyNumberFormat="1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36" fillId="0" borderId="0" xfId="0" applyFont="1" applyAlignment="1">
      <alignment horizontal="center"/>
    </xf>
    <xf numFmtId="0" fontId="36" fillId="0" borderId="21" xfId="0" applyFont="1" applyBorder="1" applyAlignment="1">
      <alignment horizontal="center"/>
    </xf>
    <xf numFmtId="0" fontId="26" fillId="0" borderId="10" xfId="49" applyFont="1" applyFill="1" applyBorder="1" applyAlignment="1">
      <alignment horizontal="center" vertical="top" wrapText="1"/>
    </xf>
    <xf numFmtId="0" fontId="26" fillId="27" borderId="10" xfId="0" applyFont="1" applyFill="1" applyBorder="1" applyAlignment="1">
      <alignment horizontal="center" vertical="top" wrapText="1"/>
    </xf>
    <xf numFmtId="0" fontId="26" fillId="30" borderId="14" xfId="0" applyFont="1" applyFill="1" applyBorder="1" applyAlignment="1">
      <alignment horizontal="center" vertical="top" wrapText="1"/>
    </xf>
    <xf numFmtId="0" fontId="26" fillId="30" borderId="20" xfId="0" applyFont="1" applyFill="1" applyBorder="1" applyAlignment="1">
      <alignment horizontal="center" vertical="top" wrapText="1"/>
    </xf>
    <xf numFmtId="0" fontId="26" fillId="27" borderId="14" xfId="0" applyFont="1" applyFill="1" applyBorder="1" applyAlignment="1">
      <alignment horizontal="center" vertical="top" wrapText="1"/>
    </xf>
    <xf numFmtId="0" fontId="26" fillId="27" borderId="20" xfId="0" applyFont="1" applyFill="1" applyBorder="1" applyAlignment="1">
      <alignment horizontal="center" vertical="top" wrapText="1"/>
    </xf>
    <xf numFmtId="0" fontId="26" fillId="27" borderId="15" xfId="0" applyFont="1" applyFill="1" applyBorder="1" applyAlignment="1">
      <alignment horizontal="center" vertical="top" wrapText="1"/>
    </xf>
    <xf numFmtId="0" fontId="26" fillId="27" borderId="1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horizontal="center" vertical="top" wrapText="1"/>
    </xf>
    <xf numFmtId="0" fontId="26" fillId="27" borderId="22" xfId="0" applyFont="1" applyFill="1" applyBorder="1" applyAlignment="1">
      <alignment horizontal="center" vertical="top" wrapText="1"/>
    </xf>
    <xf numFmtId="0" fontId="26" fillId="27" borderId="11" xfId="0" applyFont="1" applyFill="1" applyBorder="1" applyAlignment="1">
      <alignment horizontal="center" vertical="top" wrapText="1"/>
    </xf>
    <xf numFmtId="0" fontId="26" fillId="27" borderId="23" xfId="0" applyFont="1" applyFill="1" applyBorder="1" applyAlignment="1">
      <alignment horizontal="center" vertical="top" wrapText="1"/>
    </xf>
    <xf numFmtId="0" fontId="26" fillId="28" borderId="10" xfId="49" applyFont="1" applyFill="1" applyBorder="1" applyAlignment="1">
      <alignment horizontal="center" vertical="top"/>
    </xf>
    <xf numFmtId="0" fontId="26" fillId="30" borderId="10" xfId="49" applyFont="1" applyFill="1" applyBorder="1" applyAlignment="1">
      <alignment horizontal="center" vertical="top"/>
    </xf>
    <xf numFmtId="0" fontId="56" fillId="32" borderId="0" xfId="0" applyFont="1" applyFill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26" fillId="0" borderId="14" xfId="49" applyFont="1" applyFill="1" applyBorder="1" applyAlignment="1">
      <alignment horizontal="center" vertical="top"/>
    </xf>
    <xf numFmtId="0" fontId="26" fillId="0" borderId="18" xfId="49" applyFont="1" applyFill="1" applyBorder="1" applyAlignment="1">
      <alignment horizontal="center" vertical="top"/>
    </xf>
    <xf numFmtId="0" fontId="26" fillId="0" borderId="20" xfId="49" applyFont="1" applyFill="1" applyBorder="1" applyAlignment="1">
      <alignment horizontal="center" vertical="top"/>
    </xf>
    <xf numFmtId="0" fontId="36" fillId="0" borderId="10" xfId="0" applyFont="1" applyBorder="1" applyAlignment="1">
      <alignment horizontal="center"/>
    </xf>
    <xf numFmtId="164" fontId="26" fillId="0" borderId="14" xfId="49" applyNumberFormat="1" applyFont="1" applyFill="1" applyBorder="1" applyAlignment="1">
      <alignment horizontal="right" vertical="top"/>
    </xf>
    <xf numFmtId="0" fontId="26" fillId="0" borderId="18" xfId="49" applyFont="1" applyFill="1" applyBorder="1" applyAlignment="1">
      <alignment horizontal="right" vertical="top"/>
    </xf>
    <xf numFmtId="0" fontId="26" fillId="0" borderId="20" xfId="49" applyFont="1" applyFill="1" applyBorder="1" applyAlignment="1">
      <alignment horizontal="right" vertical="top"/>
    </xf>
    <xf numFmtId="164" fontId="26" fillId="27" borderId="14" xfId="0" applyNumberFormat="1" applyFont="1" applyFill="1" applyBorder="1" applyAlignment="1">
      <alignment horizontal="right" vertical="top" wrapText="1"/>
    </xf>
    <xf numFmtId="0" fontId="26" fillId="27" borderId="20" xfId="0" applyFont="1" applyFill="1" applyBorder="1" applyAlignment="1">
      <alignment horizontal="right" vertical="top" wrapText="1"/>
    </xf>
    <xf numFmtId="0" fontId="38" fillId="0" borderId="10" xfId="0" applyFont="1" applyBorder="1" applyAlignment="1">
      <alignment vertical="top" wrapText="1"/>
    </xf>
    <xf numFmtId="0" fontId="33" fillId="0" borderId="0" xfId="0" applyFont="1" applyAlignment="1">
      <alignment horizontal="center" vertical="top"/>
    </xf>
    <xf numFmtId="0" fontId="33" fillId="0" borderId="0" xfId="0" applyFont="1" applyBorder="1" applyAlignment="1">
      <alignment horizontal="center" vertical="top"/>
    </xf>
    <xf numFmtId="0" fontId="38" fillId="0" borderId="10" xfId="0" applyFont="1" applyBorder="1" applyAlignment="1">
      <alignment horizontal="center" vertical="top" wrapText="1"/>
    </xf>
  </cellXfs>
  <cellStyles count="76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2" xfId="26" builtinId="36" customBuiltin="1"/>
    <cellStyle name="60% - Акцент3" xfId="27" builtinId="40" customBuiltin="1"/>
    <cellStyle name="60% - Акцент4" xfId="28" builtinId="44" customBuiltin="1"/>
    <cellStyle name="60% - Акцент5" xfId="29" builtinId="48" customBuiltin="1"/>
    <cellStyle name="60% - Акцент6" xfId="30" builtinId="52" customBuiltin="1"/>
    <cellStyle name="Акцент1" xfId="31" builtinId="29" customBuiltin="1"/>
    <cellStyle name="Акцент2" xfId="32" builtinId="33" customBuiltin="1"/>
    <cellStyle name="Акцент3" xfId="33" builtinId="37" customBuiltin="1"/>
    <cellStyle name="Акцент4" xfId="34" builtinId="41" customBuiltin="1"/>
    <cellStyle name="Акцент5" xfId="35" builtinId="45" customBuiltin="1"/>
    <cellStyle name="Акцент6" xfId="36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Итог" xfId="44" builtinId="25" customBuiltin="1"/>
    <cellStyle name="Контрольная ячейка" xfId="45" builtinId="23" customBuiltin="1"/>
    <cellStyle name="Название" xfId="46" builtinId="15" customBuiltin="1"/>
    <cellStyle name="Нейтральный" xfId="47" builtinId="28" customBuiltin="1"/>
    <cellStyle name="Обычный" xfId="0" builtinId="0"/>
    <cellStyle name="Обычный 10" xfId="48"/>
    <cellStyle name="Обычный 2" xfId="49"/>
    <cellStyle name="Обычный 2 2" xfId="50"/>
    <cellStyle name="Обычный 2 2 3" xfId="51"/>
    <cellStyle name="Обычный 2 2 3 2" xfId="52"/>
    <cellStyle name="Обычный 2_РЕЕСТР АЖФ 1" xfId="53"/>
    <cellStyle name="Обычный 3" xfId="54"/>
    <cellStyle name="Обычный 4" xfId="55"/>
    <cellStyle name="Обычный 5" xfId="56"/>
    <cellStyle name="Обычный 5 2" xfId="57"/>
    <cellStyle name="Обычный 6" xfId="58"/>
    <cellStyle name="Обычный 6 2" xfId="59"/>
    <cellStyle name="Обычный 7" xfId="60"/>
    <cellStyle name="Обычный 8" xfId="61"/>
    <cellStyle name="Обычный 8 2" xfId="62"/>
    <cellStyle name="Обычный 8 3" xfId="63"/>
    <cellStyle name="Обычный 9" xfId="64"/>
    <cellStyle name="Плохой" xfId="65" builtinId="27" customBuiltin="1"/>
    <cellStyle name="Пояснение" xfId="66" builtinId="53" customBuiltin="1"/>
    <cellStyle name="Примечание" xfId="67" builtinId="10" customBuiltin="1"/>
    <cellStyle name="Примечание 2" xfId="68"/>
    <cellStyle name="Связанная ячейка" xfId="69" builtinId="24" customBuiltin="1"/>
    <cellStyle name="Текст предупреждения" xfId="70" builtinId="11" customBuiltin="1"/>
    <cellStyle name="Финансовый 2" xfId="71"/>
    <cellStyle name="Финансовый 2 2" xfId="72"/>
    <cellStyle name="Финансовый 3" xfId="73"/>
    <cellStyle name="Финансовый 3 2" xfId="74"/>
    <cellStyle name="Хороший" xfId="7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AVCH~1.ODI/AppData/Local/Temp/&#1055;&#1088;&#1080;&#1083;&#1086;&#1078;&#1077;&#1085;&#1080;&#1103;%20&#8470;%201,2,3,4%20&#1082;%20&#1087;&#1086;&#1076;&#1087;&#1088;&#1086;&#1075;&#1088;&#1072;&#1084;&#1084;&#1077;%20&#8470;%20I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AVCH~1.ODI/AppData/Local/Temp/&#1055;&#1088;&#1080;&#1083;&#1086;&#1078;&#1077;&#1085;&#1080;&#1103;%20&#8470;%201,2,3,4%20&#1082;%20&#1087;&#1086;&#1076;&#1087;&#1088;&#1086;&#1075;&#1088;&#1072;&#1084;&#1084;&#1077;%20&#8470;%20II%20&#1076;&#1086;%202018-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arasenkoSS\Local%20Settings\Temporary%20Internet%20Files\Content.Outlook\6N10JR2H\&#1055;&#1088;&#1080;&#1083;%20&#1082;%20&#1087;&#1088;&#1086;&#1075;&#1088;&#1072;&#1084;&#1084;&#1077;%20-%20&#1080;&#1079;&#1084;&#1077;&#1085;&#1077;&#1085;&#1080;&#1103;%20&#1086;&#1090;%2026.10.2012%20-%201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</sheetNames>
    <sheetDataSet>
      <sheetData sheetId="0" refreshError="1"/>
      <sheetData sheetId="1" refreshError="1">
        <row r="27">
          <cell r="H27">
            <v>151</v>
          </cell>
          <cell r="Q27">
            <v>35138</v>
          </cell>
          <cell r="R27">
            <v>40590.400000000001</v>
          </cell>
          <cell r="S27">
            <v>45770.2</v>
          </cell>
        </row>
        <row r="53">
          <cell r="H53">
            <v>253</v>
          </cell>
          <cell r="Q53">
            <v>58820</v>
          </cell>
          <cell r="R53">
            <v>64420.800000000003</v>
          </cell>
          <cell r="S53">
            <v>72641.7</v>
          </cell>
        </row>
        <row r="54">
          <cell r="O54">
            <v>301273.8</v>
          </cell>
          <cell r="P54">
            <v>142950.70000000001</v>
          </cell>
        </row>
      </sheetData>
      <sheetData sheetId="2" refreshError="1">
        <row r="35">
          <cell r="H35">
            <v>128</v>
          </cell>
        </row>
      </sheetData>
      <sheetData sheetId="3" refreshError="1">
        <row r="8">
          <cell r="N8">
            <v>3227.9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</sheetNames>
    <sheetDataSet>
      <sheetData sheetId="0" refreshError="1"/>
      <sheetData sheetId="1">
        <row r="27">
          <cell r="T27">
            <v>10844.699999999999</v>
          </cell>
        </row>
        <row r="33">
          <cell r="M33">
            <v>1544.5</v>
          </cell>
        </row>
        <row r="37">
          <cell r="M37">
            <v>381</v>
          </cell>
        </row>
        <row r="48">
          <cell r="M48">
            <v>4031.3</v>
          </cell>
        </row>
        <row r="60">
          <cell r="M60">
            <v>3986.7</v>
          </cell>
        </row>
        <row r="98">
          <cell r="M98">
            <v>15071.1</v>
          </cell>
          <cell r="T98">
            <v>504352.1</v>
          </cell>
        </row>
      </sheetData>
      <sheetData sheetId="2">
        <row r="266">
          <cell r="I266">
            <v>119512.19999999997</v>
          </cell>
          <cell r="M266">
            <v>5856097.799999998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Распр.кв. по этажам (устар.)"/>
      <sheetName val="Пр.6"/>
      <sheetName val="Пр.5"/>
      <sheetName val="Прил.  5"/>
      <sheetName val="Пр.4 - ИНФ."/>
      <sheetName val="Прил.4 - ИТОГ"/>
      <sheetName val="Приложение  4 - Соглашение 109"/>
      <sheetName val="Доп. соглашение "/>
      <sheetName val="Приложение  1"/>
      <sheetName val="Приложение  2"/>
      <sheetName val="Приложение  3"/>
      <sheetName val="Приложение  4 - Доп.согл. 128"/>
      <sheetName val="Приложение  5 !"/>
      <sheetName val="Приложение 6"/>
      <sheetName val="Рассел.МКД"/>
      <sheetName val="34 МКД !"/>
      <sheetName val="УКС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35"/>
  <sheetViews>
    <sheetView view="pageLayout" zoomScale="90" zoomScalePageLayoutView="90" workbookViewId="0">
      <selection activeCell="H12" sqref="H12:H13"/>
    </sheetView>
  </sheetViews>
  <sheetFormatPr defaultColWidth="10.26953125" defaultRowHeight="14.5" x14ac:dyDescent="0.35"/>
  <cols>
    <col min="1" max="1" width="5.453125" style="424" customWidth="1"/>
    <col min="2" max="2" width="27.26953125" style="424" customWidth="1"/>
    <col min="3" max="3" width="6" style="424" customWidth="1"/>
    <col min="4" max="4" width="17" style="424" customWidth="1"/>
    <col min="5" max="5" width="11.453125" style="424" customWidth="1"/>
    <col min="6" max="6" width="9.453125" style="424" bestFit="1" customWidth="1"/>
    <col min="7" max="9" width="10.26953125" style="424"/>
    <col min="10" max="10" width="18.1796875" style="424" customWidth="1"/>
    <col min="11" max="11" width="9.26953125" style="424" customWidth="1"/>
    <col min="12" max="15" width="10.26953125" style="424"/>
    <col min="16" max="16" width="18" style="424" customWidth="1"/>
    <col min="17" max="16384" width="10.26953125" style="424"/>
  </cols>
  <sheetData>
    <row r="1" spans="1:16" ht="59.25" customHeight="1" x14ac:dyDescent="0.35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3"/>
      <c r="L1" s="560" t="s">
        <v>659</v>
      </c>
      <c r="M1" s="560"/>
      <c r="N1" s="560"/>
      <c r="O1" s="560"/>
      <c r="P1" s="560"/>
    </row>
    <row r="2" spans="1:16" ht="20.25" customHeight="1" x14ac:dyDescent="0.35">
      <c r="A2" s="561" t="s">
        <v>424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</row>
    <row r="3" spans="1:16" ht="22.5" customHeight="1" x14ac:dyDescent="0.35">
      <c r="A3" s="562"/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</row>
    <row r="4" spans="1:16" ht="30" customHeight="1" x14ac:dyDescent="0.35">
      <c r="A4" s="518" t="s">
        <v>425</v>
      </c>
      <c r="B4" s="563" t="s">
        <v>426</v>
      </c>
      <c r="C4" s="564" t="s">
        <v>427</v>
      </c>
      <c r="D4" s="563" t="s">
        <v>428</v>
      </c>
      <c r="E4" s="566" t="s">
        <v>288</v>
      </c>
      <c r="F4" s="567"/>
      <c r="G4" s="567"/>
      <c r="H4" s="567"/>
      <c r="I4" s="568"/>
      <c r="J4" s="566" t="s">
        <v>303</v>
      </c>
      <c r="K4" s="567"/>
      <c r="L4" s="567"/>
      <c r="M4" s="567"/>
      <c r="N4" s="567"/>
      <c r="O4" s="501"/>
      <c r="P4" s="563" t="s">
        <v>706</v>
      </c>
    </row>
    <row r="5" spans="1:16" ht="78" customHeight="1" x14ac:dyDescent="0.35">
      <c r="A5" s="523"/>
      <c r="B5" s="563"/>
      <c r="C5" s="565"/>
      <c r="D5" s="563"/>
      <c r="E5" s="500" t="s">
        <v>8</v>
      </c>
      <c r="F5" s="500" t="s">
        <v>92</v>
      </c>
      <c r="G5" s="500" t="s">
        <v>147</v>
      </c>
      <c r="H5" s="500" t="s">
        <v>217</v>
      </c>
      <c r="I5" s="500" t="s">
        <v>294</v>
      </c>
      <c r="J5" s="500" t="s">
        <v>290</v>
      </c>
      <c r="K5" s="500" t="s">
        <v>92</v>
      </c>
      <c r="L5" s="500" t="s">
        <v>147</v>
      </c>
      <c r="M5" s="500" t="s">
        <v>217</v>
      </c>
      <c r="N5" s="500" t="s">
        <v>294</v>
      </c>
      <c r="O5" s="500" t="s">
        <v>8</v>
      </c>
      <c r="P5" s="563"/>
    </row>
    <row r="6" spans="1:16" s="492" customFormat="1" x14ac:dyDescent="0.35">
      <c r="A6" s="491">
        <v>1</v>
      </c>
      <c r="B6" s="491">
        <v>2</v>
      </c>
      <c r="C6" s="491">
        <v>3</v>
      </c>
      <c r="D6" s="491">
        <v>4</v>
      </c>
      <c r="E6" s="491">
        <v>5</v>
      </c>
      <c r="F6" s="491">
        <v>6</v>
      </c>
      <c r="G6" s="491">
        <v>7</v>
      </c>
      <c r="H6" s="491">
        <v>8</v>
      </c>
      <c r="I6" s="491">
        <v>9</v>
      </c>
      <c r="J6" s="491">
        <v>10</v>
      </c>
      <c r="K6" s="491">
        <v>11</v>
      </c>
      <c r="L6" s="491">
        <v>12</v>
      </c>
      <c r="M6" s="491">
        <v>13</v>
      </c>
      <c r="N6" s="491">
        <v>14</v>
      </c>
      <c r="O6" s="491">
        <v>15</v>
      </c>
      <c r="P6" s="491">
        <v>16</v>
      </c>
    </row>
    <row r="7" spans="1:16" s="493" customFormat="1" ht="18.75" customHeight="1" x14ac:dyDescent="0.35">
      <c r="A7" s="515" t="s">
        <v>697</v>
      </c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7"/>
    </row>
    <row r="8" spans="1:16" ht="21.75" customHeight="1" x14ac:dyDescent="0.35">
      <c r="A8" s="515" t="s">
        <v>429</v>
      </c>
      <c r="B8" s="516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6"/>
    </row>
    <row r="9" spans="1:16" ht="15" customHeight="1" x14ac:dyDescent="0.35">
      <c r="A9" s="520" t="s">
        <v>430</v>
      </c>
      <c r="B9" s="518" t="s">
        <v>431</v>
      </c>
      <c r="C9" s="524" t="s">
        <v>293</v>
      </c>
      <c r="D9" s="498" t="s">
        <v>330</v>
      </c>
      <c r="E9" s="499">
        <f>F9+G9</f>
        <v>320609</v>
      </c>
      <c r="F9" s="499">
        <f>'[1]Приложение 2'!Q27+'[1]Приложение 2'!R27+'[1]Приложение 2'!S27+'[1]Приложение 4'!N8</f>
        <v>124726.49999999999</v>
      </c>
      <c r="G9" s="499">
        <f>'[1]Приложение 2'!Q53+'[1]Приложение 2'!R53+'[1]Приложение 2'!S53</f>
        <v>195882.5</v>
      </c>
      <c r="H9" s="499">
        <v>0</v>
      </c>
      <c r="I9" s="499">
        <v>0</v>
      </c>
      <c r="J9" s="518" t="s">
        <v>292</v>
      </c>
      <c r="K9" s="533" t="s">
        <v>699</v>
      </c>
      <c r="L9" s="533" t="s">
        <v>700</v>
      </c>
      <c r="M9" s="533">
        <v>0</v>
      </c>
      <c r="N9" s="533">
        <v>0</v>
      </c>
      <c r="O9" s="533">
        <f>SUM(K9:N13)</f>
        <v>0</v>
      </c>
      <c r="P9" s="518" t="s">
        <v>324</v>
      </c>
    </row>
    <row r="10" spans="1:16" ht="15" customHeight="1" x14ac:dyDescent="0.35">
      <c r="A10" s="521"/>
      <c r="B10" s="519"/>
      <c r="C10" s="525"/>
      <c r="D10" s="498" t="s">
        <v>432</v>
      </c>
      <c r="E10" s="499">
        <f>'[1]Приложение 2'!P54</f>
        <v>142950.70000000001</v>
      </c>
      <c r="F10" s="499">
        <v>19146.400000000001</v>
      </c>
      <c r="G10" s="499">
        <v>69152.100000000006</v>
      </c>
      <c r="H10" s="499">
        <v>54652.2</v>
      </c>
      <c r="I10" s="499">
        <v>0</v>
      </c>
      <c r="J10" s="519"/>
      <c r="K10" s="534"/>
      <c r="L10" s="534"/>
      <c r="M10" s="534"/>
      <c r="N10" s="534"/>
      <c r="O10" s="534"/>
      <c r="P10" s="519"/>
    </row>
    <row r="11" spans="1:16" ht="15" customHeight="1" x14ac:dyDescent="0.35">
      <c r="A11" s="521"/>
      <c r="B11" s="519"/>
      <c r="C11" s="525"/>
      <c r="D11" s="498" t="s">
        <v>660</v>
      </c>
      <c r="E11" s="499">
        <f>'[1]Приложение 2'!O54</f>
        <v>301273.8</v>
      </c>
      <c r="F11" s="499">
        <v>50429.2</v>
      </c>
      <c r="G11" s="499">
        <v>161031.1</v>
      </c>
      <c r="H11" s="499">
        <v>89813.5</v>
      </c>
      <c r="I11" s="499">
        <v>0</v>
      </c>
      <c r="J11" s="519"/>
      <c r="K11" s="534"/>
      <c r="L11" s="534"/>
      <c r="M11" s="534"/>
      <c r="N11" s="534"/>
      <c r="O11" s="534"/>
      <c r="P11" s="519"/>
    </row>
    <row r="12" spans="1:16" x14ac:dyDescent="0.35">
      <c r="A12" s="521"/>
      <c r="B12" s="519"/>
      <c r="C12" s="525"/>
      <c r="D12" s="553" t="s">
        <v>266</v>
      </c>
      <c r="E12" s="554">
        <f>E9+E10+E11</f>
        <v>764833.5</v>
      </c>
      <c r="F12" s="554">
        <f>F9+F10+F11</f>
        <v>194302.09999999998</v>
      </c>
      <c r="G12" s="554">
        <f>G9+G10+G11</f>
        <v>426065.69999999995</v>
      </c>
      <c r="H12" s="554">
        <v>144465.70000000001</v>
      </c>
      <c r="I12" s="551">
        <v>0</v>
      </c>
      <c r="J12" s="519"/>
      <c r="K12" s="534"/>
      <c r="L12" s="534"/>
      <c r="M12" s="534"/>
      <c r="N12" s="534"/>
      <c r="O12" s="534"/>
      <c r="P12" s="519"/>
    </row>
    <row r="13" spans="1:16" ht="38.25" customHeight="1" x14ac:dyDescent="0.35">
      <c r="A13" s="521"/>
      <c r="B13" s="519"/>
      <c r="C13" s="525"/>
      <c r="D13" s="553"/>
      <c r="E13" s="554"/>
      <c r="F13" s="554"/>
      <c r="G13" s="554"/>
      <c r="H13" s="554"/>
      <c r="I13" s="552"/>
      <c r="J13" s="519"/>
      <c r="K13" s="534"/>
      <c r="L13" s="534"/>
      <c r="M13" s="534"/>
      <c r="N13" s="534"/>
      <c r="O13" s="534"/>
      <c r="P13" s="519"/>
    </row>
    <row r="14" spans="1:16" ht="15" customHeight="1" x14ac:dyDescent="0.35">
      <c r="A14" s="520" t="s">
        <v>433</v>
      </c>
      <c r="B14" s="518" t="s">
        <v>434</v>
      </c>
      <c r="C14" s="524" t="s">
        <v>293</v>
      </c>
      <c r="D14" s="498" t="s">
        <v>330</v>
      </c>
      <c r="E14" s="499">
        <v>0</v>
      </c>
      <c r="F14" s="499">
        <v>0</v>
      </c>
      <c r="G14" s="499">
        <v>0</v>
      </c>
      <c r="H14" s="499">
        <v>0</v>
      </c>
      <c r="I14" s="499">
        <v>0</v>
      </c>
      <c r="J14" s="518" t="s">
        <v>435</v>
      </c>
      <c r="K14" s="527">
        <f>'[1]Приложение 3'!H35</f>
        <v>128</v>
      </c>
      <c r="L14" s="527">
        <f>'[1]Приложение 2'!H27</f>
        <v>151</v>
      </c>
      <c r="M14" s="527">
        <f>'[1]Приложение 2'!H53</f>
        <v>253</v>
      </c>
      <c r="N14" s="527">
        <v>0</v>
      </c>
      <c r="O14" s="530">
        <f>SUM(K14:N17)</f>
        <v>532</v>
      </c>
      <c r="P14" s="518" t="s">
        <v>324</v>
      </c>
    </row>
    <row r="15" spans="1:16" ht="15" customHeight="1" x14ac:dyDescent="0.35">
      <c r="A15" s="521"/>
      <c r="B15" s="519"/>
      <c r="C15" s="525"/>
      <c r="D15" s="498" t="s">
        <v>432</v>
      </c>
      <c r="E15" s="499">
        <v>0</v>
      </c>
      <c r="F15" s="499">
        <v>0</v>
      </c>
      <c r="G15" s="499">
        <v>0</v>
      </c>
      <c r="H15" s="499">
        <v>0</v>
      </c>
      <c r="I15" s="499">
        <v>0</v>
      </c>
      <c r="J15" s="519"/>
      <c r="K15" s="528"/>
      <c r="L15" s="528"/>
      <c r="M15" s="528"/>
      <c r="N15" s="528"/>
      <c r="O15" s="531"/>
      <c r="P15" s="519"/>
    </row>
    <row r="16" spans="1:16" ht="15" customHeight="1" x14ac:dyDescent="0.35">
      <c r="A16" s="521"/>
      <c r="B16" s="519"/>
      <c r="C16" s="525"/>
      <c r="D16" s="498" t="s">
        <v>660</v>
      </c>
      <c r="E16" s="499">
        <v>0</v>
      </c>
      <c r="F16" s="499">
        <v>0</v>
      </c>
      <c r="G16" s="499">
        <v>0</v>
      </c>
      <c r="H16" s="499">
        <v>0</v>
      </c>
      <c r="I16" s="499">
        <v>0</v>
      </c>
      <c r="J16" s="519"/>
      <c r="K16" s="528"/>
      <c r="L16" s="528"/>
      <c r="M16" s="528"/>
      <c r="N16" s="528"/>
      <c r="O16" s="531"/>
      <c r="P16" s="519"/>
    </row>
    <row r="17" spans="1:16" ht="26.25" customHeight="1" x14ac:dyDescent="0.35">
      <c r="A17" s="522"/>
      <c r="B17" s="523"/>
      <c r="C17" s="526"/>
      <c r="D17" s="498" t="s">
        <v>266</v>
      </c>
      <c r="E17" s="499">
        <v>0</v>
      </c>
      <c r="F17" s="499">
        <v>0</v>
      </c>
      <c r="G17" s="499">
        <v>0</v>
      </c>
      <c r="H17" s="499">
        <v>0</v>
      </c>
      <c r="I17" s="499">
        <v>0</v>
      </c>
      <c r="J17" s="523"/>
      <c r="K17" s="529"/>
      <c r="L17" s="529"/>
      <c r="M17" s="529"/>
      <c r="N17" s="529"/>
      <c r="O17" s="532"/>
      <c r="P17" s="523"/>
    </row>
    <row r="18" spans="1:16" ht="15" customHeight="1" x14ac:dyDescent="0.35">
      <c r="A18" s="548" t="s">
        <v>436</v>
      </c>
      <c r="B18" s="555" t="s">
        <v>437</v>
      </c>
      <c r="C18" s="524" t="s">
        <v>293</v>
      </c>
      <c r="D18" s="498" t="s">
        <v>330</v>
      </c>
      <c r="E18" s="499">
        <v>69000</v>
      </c>
      <c r="F18" s="499">
        <v>1500</v>
      </c>
      <c r="G18" s="499">
        <f>L18*1500</f>
        <v>6000</v>
      </c>
      <c r="H18" s="499">
        <f>M18*1500</f>
        <v>27000</v>
      </c>
      <c r="I18" s="499">
        <f>N18*1500</f>
        <v>34500</v>
      </c>
      <c r="J18" s="557" t="s">
        <v>438</v>
      </c>
      <c r="K18" s="538">
        <v>1</v>
      </c>
      <c r="L18" s="538">
        <v>4</v>
      </c>
      <c r="M18" s="538">
        <v>18</v>
      </c>
      <c r="N18" s="538">
        <v>23</v>
      </c>
      <c r="O18" s="531">
        <f>SUM(K18:N21)</f>
        <v>46</v>
      </c>
      <c r="P18" s="535" t="s">
        <v>703</v>
      </c>
    </row>
    <row r="19" spans="1:16" ht="15" customHeight="1" x14ac:dyDescent="0.35">
      <c r="A19" s="549"/>
      <c r="B19" s="555"/>
      <c r="C19" s="525"/>
      <c r="D19" s="498" t="s">
        <v>432</v>
      </c>
      <c r="E19" s="499">
        <v>0</v>
      </c>
      <c r="F19" s="499">
        <v>0</v>
      </c>
      <c r="G19" s="499">
        <v>0</v>
      </c>
      <c r="H19" s="499">
        <v>0</v>
      </c>
      <c r="I19" s="499">
        <v>0</v>
      </c>
      <c r="J19" s="558"/>
      <c r="K19" s="528"/>
      <c r="L19" s="528"/>
      <c r="M19" s="528"/>
      <c r="N19" s="528"/>
      <c r="O19" s="531"/>
      <c r="P19" s="536"/>
    </row>
    <row r="20" spans="1:16" ht="15" customHeight="1" x14ac:dyDescent="0.35">
      <c r="A20" s="549"/>
      <c r="B20" s="555"/>
      <c r="C20" s="525"/>
      <c r="D20" s="498" t="s">
        <v>660</v>
      </c>
      <c r="E20" s="499">
        <v>0</v>
      </c>
      <c r="F20" s="499">
        <v>0</v>
      </c>
      <c r="G20" s="499">
        <v>0</v>
      </c>
      <c r="H20" s="499">
        <v>0</v>
      </c>
      <c r="I20" s="499">
        <v>0</v>
      </c>
      <c r="J20" s="558"/>
      <c r="K20" s="528"/>
      <c r="L20" s="528"/>
      <c r="M20" s="528"/>
      <c r="N20" s="528"/>
      <c r="O20" s="531"/>
      <c r="P20" s="536"/>
    </row>
    <row r="21" spans="1:16" ht="25.5" customHeight="1" x14ac:dyDescent="0.35">
      <c r="A21" s="550"/>
      <c r="B21" s="555"/>
      <c r="C21" s="556"/>
      <c r="D21" s="498" t="s">
        <v>266</v>
      </c>
      <c r="E21" s="499">
        <f>E18</f>
        <v>69000</v>
      </c>
      <c r="F21" s="499">
        <f>F18</f>
        <v>1500</v>
      </c>
      <c r="G21" s="499">
        <f>G18</f>
        <v>6000</v>
      </c>
      <c r="H21" s="499">
        <f>H18</f>
        <v>27000</v>
      </c>
      <c r="I21" s="499">
        <f>I18</f>
        <v>34500</v>
      </c>
      <c r="J21" s="559"/>
      <c r="K21" s="529"/>
      <c r="L21" s="529"/>
      <c r="M21" s="529"/>
      <c r="N21" s="529"/>
      <c r="O21" s="532"/>
      <c r="P21" s="537"/>
    </row>
    <row r="22" spans="1:16" ht="15" customHeight="1" x14ac:dyDescent="0.35">
      <c r="A22" s="539" t="s">
        <v>489</v>
      </c>
      <c r="B22" s="540"/>
      <c r="C22" s="541"/>
      <c r="D22" s="498" t="s">
        <v>330</v>
      </c>
      <c r="E22" s="499">
        <f>E9+E18</f>
        <v>389609</v>
      </c>
      <c r="F22" s="499">
        <f>F9+F18</f>
        <v>126226.49999999999</v>
      </c>
      <c r="G22" s="499">
        <f>G9+G18</f>
        <v>201882.5</v>
      </c>
      <c r="H22" s="499">
        <f>H9+H18</f>
        <v>27000</v>
      </c>
      <c r="I22" s="499">
        <f>I9+I18</f>
        <v>34500</v>
      </c>
      <c r="J22" s="427"/>
      <c r="K22" s="428"/>
      <c r="L22" s="428"/>
      <c r="M22" s="428"/>
      <c r="N22" s="428"/>
      <c r="O22" s="428"/>
      <c r="P22" s="429"/>
    </row>
    <row r="23" spans="1:16" ht="15" customHeight="1" x14ac:dyDescent="0.35">
      <c r="A23" s="542"/>
      <c r="B23" s="543"/>
      <c r="C23" s="544"/>
      <c r="D23" s="498" t="s">
        <v>432</v>
      </c>
      <c r="E23" s="499">
        <f t="shared" ref="E23:H24" si="0">E10</f>
        <v>142950.70000000001</v>
      </c>
      <c r="F23" s="499">
        <f t="shared" si="0"/>
        <v>19146.400000000001</v>
      </c>
      <c r="G23" s="499">
        <f t="shared" si="0"/>
        <v>69152.100000000006</v>
      </c>
      <c r="H23" s="499">
        <f t="shared" si="0"/>
        <v>54652.2</v>
      </c>
      <c r="I23" s="499">
        <v>0</v>
      </c>
      <c r="J23" s="430"/>
      <c r="K23" s="431"/>
      <c r="L23" s="431"/>
      <c r="M23" s="431"/>
      <c r="N23" s="431"/>
      <c r="O23" s="431"/>
      <c r="P23" s="432"/>
    </row>
    <row r="24" spans="1:16" ht="15" customHeight="1" x14ac:dyDescent="0.35">
      <c r="A24" s="542"/>
      <c r="B24" s="543"/>
      <c r="C24" s="544"/>
      <c r="D24" s="498" t="s">
        <v>660</v>
      </c>
      <c r="E24" s="499">
        <f t="shared" si="0"/>
        <v>301273.8</v>
      </c>
      <c r="F24" s="499">
        <f t="shared" si="0"/>
        <v>50429.2</v>
      </c>
      <c r="G24" s="497">
        <f t="shared" si="0"/>
        <v>161031.1</v>
      </c>
      <c r="H24" s="497">
        <f t="shared" si="0"/>
        <v>89813.5</v>
      </c>
      <c r="I24" s="499">
        <v>0</v>
      </c>
      <c r="J24" s="430"/>
      <c r="K24" s="431"/>
      <c r="L24" s="431"/>
      <c r="M24" s="431"/>
      <c r="N24" s="431"/>
      <c r="O24" s="431"/>
      <c r="P24" s="432"/>
    </row>
    <row r="25" spans="1:16" ht="27" customHeight="1" x14ac:dyDescent="0.35">
      <c r="A25" s="545"/>
      <c r="B25" s="546"/>
      <c r="C25" s="547"/>
      <c r="D25" s="498" t="s">
        <v>266</v>
      </c>
      <c r="E25" s="499">
        <f>SUM(E22:E24)</f>
        <v>833833.5</v>
      </c>
      <c r="F25" s="499">
        <f>SUM(F22:F24)</f>
        <v>195802.09999999998</v>
      </c>
      <c r="G25" s="499">
        <f>SUM(G22:G24)</f>
        <v>432065.69999999995</v>
      </c>
      <c r="H25" s="499">
        <f>SUM(H22:H24)</f>
        <v>171465.7</v>
      </c>
      <c r="I25" s="499">
        <f>SUM(I22:I24)</f>
        <v>34500</v>
      </c>
      <c r="J25" s="433"/>
      <c r="K25" s="434"/>
      <c r="L25" s="434"/>
      <c r="M25" s="434"/>
      <c r="N25" s="434"/>
      <c r="O25" s="434"/>
      <c r="P25" s="435"/>
    </row>
    <row r="27" spans="1:16" x14ac:dyDescent="0.35">
      <c r="A27" s="502" t="s">
        <v>701</v>
      </c>
    </row>
    <row r="28" spans="1:16" x14ac:dyDescent="0.35">
      <c r="A28" s="502" t="s">
        <v>702</v>
      </c>
    </row>
    <row r="29" spans="1:16" ht="12.75" customHeight="1" x14ac:dyDescent="0.35">
      <c r="A29" s="502"/>
    </row>
    <row r="30" spans="1:16" x14ac:dyDescent="0.35">
      <c r="A30" s="502"/>
    </row>
    <row r="31" spans="1:16" x14ac:dyDescent="0.35">
      <c r="A31" s="502"/>
      <c r="F31" s="436"/>
      <c r="G31" s="436"/>
      <c r="H31" s="436"/>
      <c r="I31" s="436"/>
      <c r="J31" s="436"/>
    </row>
    <row r="32" spans="1:16" x14ac:dyDescent="0.35">
      <c r="A32" s="502"/>
    </row>
    <row r="33" spans="1:1" ht="12.75" customHeight="1" x14ac:dyDescent="0.35">
      <c r="A33" s="502"/>
    </row>
    <row r="34" spans="1:1" x14ac:dyDescent="0.35">
      <c r="A34" s="502"/>
    </row>
    <row r="35" spans="1:1" x14ac:dyDescent="0.35">
      <c r="A35" s="502"/>
    </row>
  </sheetData>
  <mergeCells count="48">
    <mergeCell ref="L1:P1"/>
    <mergeCell ref="A2:P3"/>
    <mergeCell ref="A4:A5"/>
    <mergeCell ref="B4:B5"/>
    <mergeCell ref="C4:C5"/>
    <mergeCell ref="J4:N4"/>
    <mergeCell ref="P4:P5"/>
    <mergeCell ref="D4:D5"/>
    <mergeCell ref="E4:I4"/>
    <mergeCell ref="A22:C25"/>
    <mergeCell ref="A18:A21"/>
    <mergeCell ref="K18:K21"/>
    <mergeCell ref="O18:O21"/>
    <mergeCell ref="I12:I13"/>
    <mergeCell ref="D12:D13"/>
    <mergeCell ref="E12:E13"/>
    <mergeCell ref="F12:F13"/>
    <mergeCell ref="G12:G13"/>
    <mergeCell ref="O9:O13"/>
    <mergeCell ref="B18:B21"/>
    <mergeCell ref="C18:C21"/>
    <mergeCell ref="J18:J21"/>
    <mergeCell ref="H12:H13"/>
    <mergeCell ref="B9:B13"/>
    <mergeCell ref="C9:C13"/>
    <mergeCell ref="N9:N13"/>
    <mergeCell ref="A9:A13"/>
    <mergeCell ref="P18:P21"/>
    <mergeCell ref="L18:L21"/>
    <mergeCell ref="M18:M21"/>
    <mergeCell ref="N18:N21"/>
    <mergeCell ref="J9:J13"/>
    <mergeCell ref="A7:P7"/>
    <mergeCell ref="A8:B8"/>
    <mergeCell ref="P9:P13"/>
    <mergeCell ref="A14:A17"/>
    <mergeCell ref="B14:B17"/>
    <mergeCell ref="C14:C17"/>
    <mergeCell ref="J14:J17"/>
    <mergeCell ref="K14:K17"/>
    <mergeCell ref="L14:L17"/>
    <mergeCell ref="M14:M17"/>
    <mergeCell ref="N14:N17"/>
    <mergeCell ref="O14:O17"/>
    <mergeCell ref="P14:P17"/>
    <mergeCell ref="K9:K13"/>
    <mergeCell ref="L9:L13"/>
    <mergeCell ref="M9:M13"/>
  </mergeCells>
  <pageMargins left="0.23622047244094491" right="0.23622047244094491" top="0.26" bottom="0.74803149606299213" header="0.13" footer="0.31496062992125984"/>
  <pageSetup paperSize="9" scale="73" fitToHeight="0" orientation="landscape" r:id="rId1"/>
  <headerFooter>
    <oddHeader>&amp;C18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49"/>
  <sheetViews>
    <sheetView view="pageLayout" topLeftCell="C13" zoomScale="80" zoomScalePageLayoutView="80" workbookViewId="0">
      <selection activeCell="K2" sqref="A2:Q15"/>
    </sheetView>
  </sheetViews>
  <sheetFormatPr defaultColWidth="10.26953125" defaultRowHeight="14" x14ac:dyDescent="0.3"/>
  <cols>
    <col min="1" max="1" width="6.1796875" style="351" customWidth="1"/>
    <col min="2" max="2" width="24" style="350" customWidth="1"/>
    <col min="3" max="4" width="9.1796875" style="350"/>
    <col min="5" max="5" width="12.7265625" style="350" customWidth="1"/>
    <col min="6" max="10" width="10.7265625" style="350" customWidth="1"/>
    <col min="11" max="11" width="23.54296875" style="350" customWidth="1"/>
    <col min="12" max="15" width="7.7265625" style="350" customWidth="1"/>
    <col min="16" max="16" width="7.1796875" style="350" customWidth="1"/>
    <col min="17" max="17" width="14.1796875" style="350" customWidth="1"/>
    <col min="18" max="16384" width="10.26953125" style="350"/>
  </cols>
  <sheetData>
    <row r="2" spans="1:17" s="288" customFormat="1" ht="49.5" customHeight="1" x14ac:dyDescent="0.4">
      <c r="K2" s="748" t="s">
        <v>345</v>
      </c>
      <c r="L2" s="748"/>
      <c r="M2" s="748"/>
      <c r="N2" s="748"/>
      <c r="O2" s="748"/>
      <c r="P2" s="748"/>
      <c r="Q2" s="748"/>
    </row>
    <row r="3" spans="1:17" s="288" customFormat="1" ht="18" x14ac:dyDescent="0.4">
      <c r="K3" s="456"/>
      <c r="L3" s="456"/>
      <c r="M3" s="456"/>
      <c r="N3" s="456"/>
      <c r="O3" s="456"/>
      <c r="P3" s="456"/>
      <c r="Q3" s="456"/>
    </row>
    <row r="4" spans="1:17" s="288" customFormat="1" ht="18" x14ac:dyDescent="0.4">
      <c r="A4" s="749" t="s">
        <v>378</v>
      </c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</row>
    <row r="5" spans="1:17" s="288" customFormat="1" ht="21.75" customHeight="1" x14ac:dyDescent="0.4">
      <c r="A5" s="749"/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49"/>
      <c r="O5" s="749"/>
      <c r="P5" s="749"/>
      <c r="Q5" s="749"/>
    </row>
    <row r="7" spans="1:17" ht="35.25" customHeight="1" x14ac:dyDescent="0.3">
      <c r="A7" s="752" t="s">
        <v>0</v>
      </c>
      <c r="B7" s="753" t="s">
        <v>296</v>
      </c>
      <c r="C7" s="750" t="s">
        <v>315</v>
      </c>
      <c r="D7" s="750" t="s">
        <v>297</v>
      </c>
      <c r="E7" s="750" t="s">
        <v>302</v>
      </c>
      <c r="F7" s="750"/>
      <c r="G7" s="750"/>
      <c r="H7" s="750"/>
      <c r="I7" s="750"/>
      <c r="J7" s="750"/>
      <c r="K7" s="750" t="s">
        <v>303</v>
      </c>
      <c r="L7" s="750"/>
      <c r="M7" s="750"/>
      <c r="N7" s="750"/>
      <c r="O7" s="750"/>
      <c r="P7" s="750"/>
      <c r="Q7" s="750" t="s">
        <v>304</v>
      </c>
    </row>
    <row r="8" spans="1:17" ht="74.25" customHeight="1" x14ac:dyDescent="0.3">
      <c r="A8" s="752"/>
      <c r="B8" s="753"/>
      <c r="C8" s="750"/>
      <c r="D8" s="750"/>
      <c r="E8" s="457" t="s">
        <v>8</v>
      </c>
      <c r="F8" s="457" t="s">
        <v>92</v>
      </c>
      <c r="G8" s="457" t="s">
        <v>147</v>
      </c>
      <c r="H8" s="457" t="s">
        <v>217</v>
      </c>
      <c r="I8" s="457" t="s">
        <v>294</v>
      </c>
      <c r="J8" s="457" t="s">
        <v>382</v>
      </c>
      <c r="K8" s="457" t="s">
        <v>298</v>
      </c>
      <c r="L8" s="457" t="s">
        <v>92</v>
      </c>
      <c r="M8" s="457" t="s">
        <v>147</v>
      </c>
      <c r="N8" s="457" t="s">
        <v>217</v>
      </c>
      <c r="O8" s="457" t="s">
        <v>294</v>
      </c>
      <c r="P8" s="457" t="s">
        <v>382</v>
      </c>
      <c r="Q8" s="750"/>
    </row>
    <row r="9" spans="1:17" ht="15" x14ac:dyDescent="0.3">
      <c r="A9" s="459">
        <v>1</v>
      </c>
      <c r="B9" s="457">
        <v>2</v>
      </c>
      <c r="C9" s="457">
        <v>3</v>
      </c>
      <c r="D9" s="457">
        <v>4</v>
      </c>
      <c r="E9" s="457">
        <v>5</v>
      </c>
      <c r="F9" s="457">
        <v>6</v>
      </c>
      <c r="G9" s="457">
        <v>7</v>
      </c>
      <c r="H9" s="457">
        <v>8</v>
      </c>
      <c r="I9" s="457">
        <v>9</v>
      </c>
      <c r="J9" s="457">
        <v>10</v>
      </c>
      <c r="K9" s="457">
        <v>11</v>
      </c>
      <c r="L9" s="457">
        <v>12</v>
      </c>
      <c r="M9" s="457">
        <v>13</v>
      </c>
      <c r="N9" s="457">
        <v>14</v>
      </c>
      <c r="O9" s="457">
        <v>15</v>
      </c>
      <c r="P9" s="457">
        <v>16</v>
      </c>
      <c r="Q9" s="457">
        <v>17</v>
      </c>
    </row>
    <row r="10" spans="1:17" ht="15" x14ac:dyDescent="0.3">
      <c r="A10" s="459"/>
      <c r="B10" s="751" t="s">
        <v>316</v>
      </c>
      <c r="C10" s="751"/>
      <c r="D10" s="751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458"/>
    </row>
    <row r="11" spans="1:17" ht="198" customHeight="1" x14ac:dyDescent="0.3">
      <c r="A11" s="459" t="s">
        <v>326</v>
      </c>
      <c r="B11" s="458" t="s">
        <v>340</v>
      </c>
      <c r="C11" s="457" t="s">
        <v>383</v>
      </c>
      <c r="D11" s="457" t="s">
        <v>307</v>
      </c>
      <c r="E11" s="745" t="s">
        <v>399</v>
      </c>
      <c r="F11" s="746"/>
      <c r="G11" s="746"/>
      <c r="H11" s="746"/>
      <c r="I11" s="746"/>
      <c r="J11" s="747"/>
      <c r="K11" s="458" t="s">
        <v>339</v>
      </c>
      <c r="L11" s="457">
        <v>23</v>
      </c>
      <c r="M11" s="457">
        <v>18</v>
      </c>
      <c r="N11" s="457">
        <v>34</v>
      </c>
      <c r="O11" s="457">
        <v>25</v>
      </c>
      <c r="P11" s="457">
        <v>25</v>
      </c>
      <c r="Q11" s="511" t="s">
        <v>317</v>
      </c>
    </row>
    <row r="12" spans="1:17" ht="165" x14ac:dyDescent="0.3">
      <c r="A12" s="459" t="s">
        <v>327</v>
      </c>
      <c r="B12" s="458" t="s">
        <v>318</v>
      </c>
      <c r="C12" s="457" t="s">
        <v>383</v>
      </c>
      <c r="D12" s="289" t="s">
        <v>307</v>
      </c>
      <c r="E12" s="259">
        <f>SUM(F12:J12)</f>
        <v>150390.1</v>
      </c>
      <c r="F12" s="259">
        <v>17596.2</v>
      </c>
      <c r="G12" s="259">
        <v>27956.6</v>
      </c>
      <c r="H12" s="259">
        <v>41934.9</v>
      </c>
      <c r="I12" s="259">
        <v>31451.200000000001</v>
      </c>
      <c r="J12" s="259">
        <v>31451.200000000001</v>
      </c>
      <c r="K12" s="458" t="s">
        <v>338</v>
      </c>
      <c r="L12" s="503">
        <v>28</v>
      </c>
      <c r="M12" s="457">
        <v>18</v>
      </c>
      <c r="N12" s="457">
        <v>34</v>
      </c>
      <c r="O12" s="457">
        <v>25</v>
      </c>
      <c r="P12" s="457">
        <v>25</v>
      </c>
      <c r="Q12" s="496" t="s">
        <v>698</v>
      </c>
    </row>
    <row r="13" spans="1:17" ht="150" x14ac:dyDescent="0.3">
      <c r="A13" s="459" t="s">
        <v>335</v>
      </c>
      <c r="B13" s="458" t="s">
        <v>649</v>
      </c>
      <c r="C13" s="457" t="s">
        <v>383</v>
      </c>
      <c r="D13" s="289" t="s">
        <v>307</v>
      </c>
      <c r="E13" s="259">
        <f>SUM(F13:J13)</f>
        <v>55174.7</v>
      </c>
      <c r="F13" s="259">
        <v>131.30000000000001</v>
      </c>
      <c r="G13" s="259">
        <v>7043.4</v>
      </c>
      <c r="H13" s="259">
        <v>16000</v>
      </c>
      <c r="I13" s="259">
        <v>16000</v>
      </c>
      <c r="J13" s="259">
        <v>16000</v>
      </c>
      <c r="K13" s="458" t="s">
        <v>651</v>
      </c>
      <c r="L13" s="457">
        <v>1</v>
      </c>
      <c r="M13" s="457">
        <v>4</v>
      </c>
      <c r="N13" s="457">
        <v>4</v>
      </c>
      <c r="O13" s="457">
        <v>4</v>
      </c>
      <c r="P13" s="457">
        <v>4</v>
      </c>
      <c r="Q13" s="496" t="s">
        <v>698</v>
      </c>
    </row>
    <row r="14" spans="1:17" ht="15" x14ac:dyDescent="0.3">
      <c r="A14" s="459"/>
      <c r="B14" s="458" t="s">
        <v>319</v>
      </c>
      <c r="C14" s="458"/>
      <c r="D14" s="457" t="s">
        <v>307</v>
      </c>
      <c r="E14" s="261">
        <f t="shared" ref="E14:J14" si="0">SUM(E12:E13)</f>
        <v>205564.79999999999</v>
      </c>
      <c r="F14" s="261">
        <f t="shared" si="0"/>
        <v>17727.5</v>
      </c>
      <c r="G14" s="261">
        <f t="shared" si="0"/>
        <v>35000</v>
      </c>
      <c r="H14" s="261">
        <f t="shared" si="0"/>
        <v>57934.9</v>
      </c>
      <c r="I14" s="261">
        <f t="shared" si="0"/>
        <v>47451.199999999997</v>
      </c>
      <c r="J14" s="261">
        <f t="shared" si="0"/>
        <v>47451.199999999997</v>
      </c>
      <c r="K14" s="458"/>
      <c r="L14" s="458"/>
      <c r="M14" s="458"/>
      <c r="N14" s="458"/>
      <c r="O14" s="458"/>
      <c r="P14" s="458"/>
      <c r="Q14" s="458"/>
    </row>
    <row r="15" spans="1:17" x14ac:dyDescent="0.3">
      <c r="F15" s="352"/>
      <c r="G15" s="352"/>
      <c r="H15" s="352"/>
      <c r="I15" s="352"/>
      <c r="J15" s="352"/>
      <c r="K15" s="352"/>
      <c r="L15" s="353"/>
      <c r="M15" s="353"/>
    </row>
    <row r="20" spans="7:11" ht="46.5" x14ac:dyDescent="0.3">
      <c r="G20" s="461" t="s">
        <v>648</v>
      </c>
      <c r="H20" s="462" t="s">
        <v>670</v>
      </c>
      <c r="I20" s="463"/>
      <c r="J20" s="464">
        <f>F16</f>
        <v>0</v>
      </c>
      <c r="K20" s="465"/>
    </row>
    <row r="21" spans="7:11" x14ac:dyDescent="0.3">
      <c r="G21" s="461"/>
      <c r="H21" s="466" t="s">
        <v>92</v>
      </c>
      <c r="I21" s="467" t="s">
        <v>671</v>
      </c>
      <c r="J21" s="468">
        <f>F11</f>
        <v>0</v>
      </c>
      <c r="K21" s="469" t="s">
        <v>672</v>
      </c>
    </row>
    <row r="22" spans="7:11" x14ac:dyDescent="0.3">
      <c r="G22" s="461"/>
      <c r="H22" s="466" t="s">
        <v>147</v>
      </c>
      <c r="I22" s="467" t="s">
        <v>671</v>
      </c>
      <c r="J22" s="468">
        <f>F12</f>
        <v>17596.2</v>
      </c>
      <c r="K22" s="469" t="s">
        <v>672</v>
      </c>
    </row>
    <row r="23" spans="7:11" x14ac:dyDescent="0.3">
      <c r="G23" s="461"/>
      <c r="H23" s="466" t="s">
        <v>217</v>
      </c>
      <c r="I23" s="467" t="s">
        <v>671</v>
      </c>
      <c r="J23" s="468">
        <f>F13</f>
        <v>131.30000000000001</v>
      </c>
      <c r="K23" s="469" t="s">
        <v>672</v>
      </c>
    </row>
    <row r="24" spans="7:11" x14ac:dyDescent="0.3">
      <c r="G24" s="461"/>
      <c r="H24" s="466" t="s">
        <v>294</v>
      </c>
      <c r="I24" s="467" t="s">
        <v>671</v>
      </c>
      <c r="J24" s="468">
        <f>F14</f>
        <v>17727.5</v>
      </c>
      <c r="K24" s="469" t="s">
        <v>672</v>
      </c>
    </row>
    <row r="25" spans="7:11" x14ac:dyDescent="0.3">
      <c r="G25" s="461"/>
      <c r="H25" s="466" t="s">
        <v>382</v>
      </c>
      <c r="I25" s="467" t="s">
        <v>671</v>
      </c>
      <c r="J25" s="468">
        <f>F15</f>
        <v>0</v>
      </c>
      <c r="K25" s="469" t="s">
        <v>67</v>
      </c>
    </row>
    <row r="26" spans="7:11" ht="23.5" x14ac:dyDescent="0.3">
      <c r="G26" s="461"/>
      <c r="H26" s="470" t="s">
        <v>673</v>
      </c>
      <c r="I26" s="467"/>
      <c r="J26" s="471">
        <f>G16</f>
        <v>0</v>
      </c>
      <c r="K26" s="469"/>
    </row>
    <row r="27" spans="7:11" x14ac:dyDescent="0.3">
      <c r="G27" s="461"/>
      <c r="H27" s="466" t="s">
        <v>92</v>
      </c>
      <c r="I27" s="467" t="s">
        <v>671</v>
      </c>
      <c r="J27" s="468">
        <f>G11</f>
        <v>0</v>
      </c>
      <c r="K27" s="469" t="s">
        <v>672</v>
      </c>
    </row>
    <row r="28" spans="7:11" x14ac:dyDescent="0.3">
      <c r="G28" s="461"/>
      <c r="H28" s="466" t="s">
        <v>147</v>
      </c>
      <c r="I28" s="467" t="s">
        <v>671</v>
      </c>
      <c r="J28" s="468">
        <f>G12</f>
        <v>27956.6</v>
      </c>
      <c r="K28" s="469" t="s">
        <v>672</v>
      </c>
    </row>
    <row r="29" spans="7:11" x14ac:dyDescent="0.3">
      <c r="G29" s="461"/>
      <c r="H29" s="466" t="s">
        <v>217</v>
      </c>
      <c r="I29" s="467" t="s">
        <v>671</v>
      </c>
      <c r="J29" s="468">
        <f>G13</f>
        <v>7043.4</v>
      </c>
      <c r="K29" s="469" t="s">
        <v>672</v>
      </c>
    </row>
    <row r="30" spans="7:11" x14ac:dyDescent="0.3">
      <c r="G30" s="461"/>
      <c r="H30" s="466" t="s">
        <v>294</v>
      </c>
      <c r="I30" s="467" t="s">
        <v>671</v>
      </c>
      <c r="J30" s="468">
        <f>G14</f>
        <v>35000</v>
      </c>
      <c r="K30" s="469" t="s">
        <v>672</v>
      </c>
    </row>
    <row r="31" spans="7:11" x14ac:dyDescent="0.3">
      <c r="G31" s="461"/>
      <c r="H31" s="466" t="s">
        <v>382</v>
      </c>
      <c r="I31" s="467" t="s">
        <v>671</v>
      </c>
      <c r="J31" s="468">
        <f>G15</f>
        <v>0</v>
      </c>
      <c r="K31" s="469" t="s">
        <v>67</v>
      </c>
    </row>
    <row r="32" spans="7:11" ht="23.5" x14ac:dyDescent="0.3">
      <c r="G32" s="461"/>
      <c r="H32" s="470" t="s">
        <v>674</v>
      </c>
      <c r="I32" s="467"/>
      <c r="J32" s="471">
        <f>H16</f>
        <v>0</v>
      </c>
      <c r="K32" s="469"/>
    </row>
    <row r="33" spans="7:11" x14ac:dyDescent="0.3">
      <c r="G33" s="461"/>
      <c r="H33" s="466" t="s">
        <v>92</v>
      </c>
      <c r="I33" s="467" t="s">
        <v>671</v>
      </c>
      <c r="J33" s="468">
        <f>H11</f>
        <v>0</v>
      </c>
      <c r="K33" s="469" t="s">
        <v>672</v>
      </c>
    </row>
    <row r="34" spans="7:11" x14ac:dyDescent="0.3">
      <c r="G34" s="461"/>
      <c r="H34" s="466" t="s">
        <v>147</v>
      </c>
      <c r="I34" s="467" t="s">
        <v>671</v>
      </c>
      <c r="J34" s="468">
        <f>H12</f>
        <v>41934.9</v>
      </c>
      <c r="K34" s="469" t="s">
        <v>672</v>
      </c>
    </row>
    <row r="35" spans="7:11" x14ac:dyDescent="0.3">
      <c r="G35" s="461"/>
      <c r="H35" s="466" t="s">
        <v>217</v>
      </c>
      <c r="I35" s="467" t="s">
        <v>671</v>
      </c>
      <c r="J35" s="468">
        <f>H13</f>
        <v>16000</v>
      </c>
      <c r="K35" s="469" t="s">
        <v>672</v>
      </c>
    </row>
    <row r="36" spans="7:11" x14ac:dyDescent="0.3">
      <c r="G36" s="461"/>
      <c r="H36" s="466" t="s">
        <v>294</v>
      </c>
      <c r="I36" s="467" t="s">
        <v>671</v>
      </c>
      <c r="J36" s="468">
        <f>H14</f>
        <v>57934.9</v>
      </c>
      <c r="K36" s="469" t="s">
        <v>672</v>
      </c>
    </row>
    <row r="37" spans="7:11" x14ac:dyDescent="0.3">
      <c r="G37" s="461"/>
      <c r="H37" s="466" t="s">
        <v>382</v>
      </c>
      <c r="I37" s="467" t="s">
        <v>671</v>
      </c>
      <c r="J37" s="468">
        <f>H15</f>
        <v>0</v>
      </c>
      <c r="K37" s="469" t="s">
        <v>67</v>
      </c>
    </row>
    <row r="38" spans="7:11" ht="23.5" x14ac:dyDescent="0.3">
      <c r="G38" s="461"/>
      <c r="H38" s="470" t="s">
        <v>675</v>
      </c>
      <c r="I38" s="467"/>
      <c r="J38" s="471">
        <f>I16</f>
        <v>0</v>
      </c>
      <c r="K38" s="469"/>
    </row>
    <row r="39" spans="7:11" x14ac:dyDescent="0.3">
      <c r="G39" s="461"/>
      <c r="H39" s="466" t="s">
        <v>92</v>
      </c>
      <c r="I39" s="467" t="s">
        <v>671</v>
      </c>
      <c r="J39" s="468">
        <f>I11</f>
        <v>0</v>
      </c>
      <c r="K39" s="469" t="s">
        <v>672</v>
      </c>
    </row>
    <row r="40" spans="7:11" x14ac:dyDescent="0.3">
      <c r="G40" s="461"/>
      <c r="H40" s="466" t="s">
        <v>147</v>
      </c>
      <c r="I40" s="467" t="s">
        <v>671</v>
      </c>
      <c r="J40" s="468">
        <f>I12</f>
        <v>31451.200000000001</v>
      </c>
      <c r="K40" s="469" t="s">
        <v>672</v>
      </c>
    </row>
    <row r="41" spans="7:11" x14ac:dyDescent="0.3">
      <c r="G41" s="461"/>
      <c r="H41" s="466" t="s">
        <v>217</v>
      </c>
      <c r="I41" s="467" t="s">
        <v>671</v>
      </c>
      <c r="J41" s="468">
        <f>I13</f>
        <v>16000</v>
      </c>
      <c r="K41" s="469" t="s">
        <v>672</v>
      </c>
    </row>
    <row r="42" spans="7:11" x14ac:dyDescent="0.3">
      <c r="G42" s="461"/>
      <c r="H42" s="466" t="s">
        <v>294</v>
      </c>
      <c r="I42" s="467" t="s">
        <v>671</v>
      </c>
      <c r="J42" s="468">
        <f>I14</f>
        <v>47451.199999999997</v>
      </c>
      <c r="K42" s="469" t="s">
        <v>672</v>
      </c>
    </row>
    <row r="43" spans="7:11" x14ac:dyDescent="0.3">
      <c r="G43" s="461"/>
      <c r="H43" s="466" t="s">
        <v>382</v>
      </c>
      <c r="I43" s="467" t="s">
        <v>671</v>
      </c>
      <c r="J43" s="468">
        <f>I15</f>
        <v>0</v>
      </c>
      <c r="K43" s="469" t="s">
        <v>67</v>
      </c>
    </row>
    <row r="44" spans="7:11" ht="23.5" x14ac:dyDescent="0.3">
      <c r="G44" s="461"/>
      <c r="H44" s="470" t="s">
        <v>676</v>
      </c>
      <c r="I44" s="467"/>
      <c r="J44" s="471">
        <f>J16</f>
        <v>0</v>
      </c>
      <c r="K44" s="469"/>
    </row>
    <row r="45" spans="7:11" x14ac:dyDescent="0.3">
      <c r="G45" s="461"/>
      <c r="H45" s="466" t="s">
        <v>92</v>
      </c>
      <c r="I45" s="467" t="s">
        <v>671</v>
      </c>
      <c r="J45" s="468">
        <f>J11</f>
        <v>0</v>
      </c>
      <c r="K45" s="469" t="s">
        <v>672</v>
      </c>
    </row>
    <row r="46" spans="7:11" x14ac:dyDescent="0.3">
      <c r="G46" s="461"/>
      <c r="H46" s="466" t="s">
        <v>147</v>
      </c>
      <c r="I46" s="467" t="s">
        <v>671</v>
      </c>
      <c r="J46" s="468">
        <f>J12</f>
        <v>31451.200000000001</v>
      </c>
      <c r="K46" s="469" t="s">
        <v>672</v>
      </c>
    </row>
    <row r="47" spans="7:11" x14ac:dyDescent="0.3">
      <c r="G47" s="461"/>
      <c r="H47" s="466" t="s">
        <v>217</v>
      </c>
      <c r="I47" s="467" t="s">
        <v>671</v>
      </c>
      <c r="J47" s="468">
        <f>J13</f>
        <v>16000</v>
      </c>
      <c r="K47" s="469" t="s">
        <v>672</v>
      </c>
    </row>
    <row r="48" spans="7:11" x14ac:dyDescent="0.3">
      <c r="G48" s="472"/>
      <c r="H48" s="466" t="s">
        <v>294</v>
      </c>
      <c r="I48" s="467" t="s">
        <v>671</v>
      </c>
      <c r="J48" s="468">
        <f>J14</f>
        <v>47451.199999999997</v>
      </c>
      <c r="K48" s="469" t="s">
        <v>672</v>
      </c>
    </row>
    <row r="49" spans="7:11" x14ac:dyDescent="0.3">
      <c r="G49" s="472"/>
      <c r="H49" s="473" t="s">
        <v>382</v>
      </c>
      <c r="I49" s="474" t="s">
        <v>671</v>
      </c>
      <c r="J49" s="468">
        <f>J15</f>
        <v>0</v>
      </c>
      <c r="K49" s="475" t="s">
        <v>67</v>
      </c>
    </row>
  </sheetData>
  <mergeCells count="12">
    <mergeCell ref="E11:J11"/>
    <mergeCell ref="K2:Q2"/>
    <mergeCell ref="A4:Q4"/>
    <mergeCell ref="A5:Q5"/>
    <mergeCell ref="E7:J7"/>
    <mergeCell ref="K7:P7"/>
    <mergeCell ref="Q7:Q8"/>
    <mergeCell ref="B10:P10"/>
    <mergeCell ref="A7:A8"/>
    <mergeCell ref="B7:B8"/>
    <mergeCell ref="C7:C8"/>
    <mergeCell ref="D7:D8"/>
  </mergeCells>
  <pageMargins left="0.15748031496062992" right="0.23622047244094491" top="0.31496062992125984" bottom="0.27559055118110237" header="0.11811023622047245" footer="0.15748031496062992"/>
  <pageSetup scale="70" firstPageNumber="61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11"/>
  <sheetViews>
    <sheetView view="pageLayout" topLeftCell="H2" workbookViewId="0">
      <selection sqref="A1:R11"/>
    </sheetView>
  </sheetViews>
  <sheetFormatPr defaultRowHeight="14.5" x14ac:dyDescent="0.35"/>
  <cols>
    <col min="1" max="1" width="6" customWidth="1"/>
    <col min="2" max="2" width="36.26953125" customWidth="1"/>
    <col min="3" max="3" width="7" customWidth="1"/>
    <col min="4" max="4" width="8.453125" customWidth="1"/>
    <col min="5" max="5" width="11.26953125" customWidth="1"/>
    <col min="11" max="11" width="27.81640625" customWidth="1"/>
    <col min="12" max="12" width="9" customWidth="1"/>
    <col min="18" max="18" width="21" customWidth="1"/>
    <col min="22" max="22" width="18.453125" customWidth="1"/>
  </cols>
  <sheetData>
    <row r="1" spans="1:22" ht="59.25" customHeight="1" x14ac:dyDescent="0.35">
      <c r="A1" s="422"/>
      <c r="B1" s="422"/>
      <c r="C1" s="422"/>
      <c r="D1" s="422"/>
      <c r="E1" s="422"/>
      <c r="F1" s="422"/>
      <c r="G1" s="422"/>
      <c r="H1" s="422"/>
      <c r="I1" s="422"/>
      <c r="J1" s="422"/>
      <c r="L1" s="766" t="s">
        <v>661</v>
      </c>
      <c r="M1" s="766"/>
      <c r="N1" s="766"/>
      <c r="O1" s="766"/>
      <c r="P1" s="766"/>
      <c r="Q1" s="766"/>
      <c r="R1" s="766"/>
      <c r="S1" s="45"/>
      <c r="T1" s="45"/>
      <c r="U1" s="45"/>
      <c r="V1" s="45"/>
    </row>
    <row r="2" spans="1:22" ht="18.75" customHeight="1" x14ac:dyDescent="0.35">
      <c r="A2" s="561" t="s">
        <v>379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445"/>
      <c r="T2" s="445"/>
      <c r="U2" s="445"/>
      <c r="V2" s="445"/>
    </row>
    <row r="4" spans="1:22" ht="15" customHeight="1" x14ac:dyDescent="0.35">
      <c r="A4" s="759" t="s">
        <v>0</v>
      </c>
      <c r="B4" s="760" t="s">
        <v>296</v>
      </c>
      <c r="C4" s="761" t="s">
        <v>418</v>
      </c>
      <c r="D4" s="761" t="s">
        <v>297</v>
      </c>
      <c r="E4" s="756" t="s">
        <v>302</v>
      </c>
      <c r="F4" s="757"/>
      <c r="G4" s="757"/>
      <c r="H4" s="757"/>
      <c r="I4" s="757"/>
      <c r="J4" s="758"/>
      <c r="K4" s="756" t="s">
        <v>303</v>
      </c>
      <c r="L4" s="757"/>
      <c r="M4" s="757"/>
      <c r="N4" s="757"/>
      <c r="O4" s="757"/>
      <c r="P4" s="757"/>
      <c r="Q4" s="758"/>
      <c r="R4" s="767" t="s">
        <v>304</v>
      </c>
    </row>
    <row r="5" spans="1:22" ht="77.25" customHeight="1" x14ac:dyDescent="0.35">
      <c r="A5" s="759"/>
      <c r="B5" s="760"/>
      <c r="C5" s="761"/>
      <c r="D5" s="761"/>
      <c r="E5" s="372" t="s">
        <v>8</v>
      </c>
      <c r="F5" s="372" t="s">
        <v>92</v>
      </c>
      <c r="G5" s="372" t="s">
        <v>147</v>
      </c>
      <c r="H5" s="372" t="s">
        <v>217</v>
      </c>
      <c r="I5" s="372" t="s">
        <v>294</v>
      </c>
      <c r="J5" s="369" t="s">
        <v>382</v>
      </c>
      <c r="K5" s="372" t="s">
        <v>298</v>
      </c>
      <c r="L5" s="372" t="s">
        <v>92</v>
      </c>
      <c r="M5" s="372" t="s">
        <v>147</v>
      </c>
      <c r="N5" s="372" t="s">
        <v>217</v>
      </c>
      <c r="O5" s="372" t="s">
        <v>294</v>
      </c>
      <c r="P5" s="369" t="s">
        <v>382</v>
      </c>
      <c r="Q5" s="372" t="s">
        <v>8</v>
      </c>
      <c r="R5" s="767"/>
    </row>
    <row r="6" spans="1:22" ht="15" x14ac:dyDescent="0.35">
      <c r="A6" s="370">
        <v>1</v>
      </c>
      <c r="B6" s="371">
        <v>2</v>
      </c>
      <c r="C6" s="371">
        <v>3</v>
      </c>
      <c r="D6" s="371">
        <v>4</v>
      </c>
      <c r="E6" s="372">
        <v>5</v>
      </c>
      <c r="F6" s="372">
        <v>6</v>
      </c>
      <c r="G6" s="372">
        <v>7</v>
      </c>
      <c r="H6" s="372">
        <v>8</v>
      </c>
      <c r="I6" s="372">
        <v>9</v>
      </c>
      <c r="J6" s="372">
        <v>10</v>
      </c>
      <c r="K6" s="371">
        <v>11</v>
      </c>
      <c r="L6" s="372">
        <v>12</v>
      </c>
      <c r="M6" s="372">
        <v>13</v>
      </c>
      <c r="N6" s="372">
        <v>14</v>
      </c>
      <c r="O6" s="372">
        <v>15</v>
      </c>
      <c r="P6" s="372">
        <v>16</v>
      </c>
      <c r="Q6" s="372">
        <v>17</v>
      </c>
      <c r="R6" s="371">
        <v>18</v>
      </c>
    </row>
    <row r="7" spans="1:22" ht="34.5" customHeight="1" x14ac:dyDescent="0.35">
      <c r="A7" s="754" t="s">
        <v>419</v>
      </c>
      <c r="B7" s="765"/>
      <c r="C7" s="765"/>
      <c r="D7" s="765"/>
      <c r="E7" s="765"/>
      <c r="F7" s="765"/>
      <c r="G7" s="765"/>
      <c r="H7" s="765"/>
      <c r="I7" s="765"/>
      <c r="J7" s="765"/>
      <c r="K7" s="765"/>
      <c r="L7" s="765"/>
      <c r="M7" s="765"/>
      <c r="N7" s="765"/>
      <c r="O7" s="765"/>
      <c r="P7" s="765"/>
      <c r="Q7" s="765"/>
      <c r="R7" s="755"/>
    </row>
    <row r="8" spans="1:22" ht="93.75" customHeight="1" x14ac:dyDescent="0.35">
      <c r="A8" s="370" t="s">
        <v>326</v>
      </c>
      <c r="B8" s="291" t="s">
        <v>420</v>
      </c>
      <c r="C8" s="292" t="s">
        <v>383</v>
      </c>
      <c r="D8" s="446" t="s">
        <v>307</v>
      </c>
      <c r="E8" s="447">
        <v>150000</v>
      </c>
      <c r="F8" s="447">
        <v>30000</v>
      </c>
      <c r="G8" s="447">
        <v>30000</v>
      </c>
      <c r="H8" s="447">
        <v>30000</v>
      </c>
      <c r="I8" s="447">
        <v>30000</v>
      </c>
      <c r="J8" s="447">
        <v>30000</v>
      </c>
      <c r="K8" s="291" t="s">
        <v>421</v>
      </c>
      <c r="L8" s="448">
        <v>612</v>
      </c>
      <c r="M8" s="448">
        <v>612</v>
      </c>
      <c r="N8" s="448">
        <v>612</v>
      </c>
      <c r="O8" s="448">
        <v>612</v>
      </c>
      <c r="P8" s="449">
        <v>612</v>
      </c>
      <c r="Q8" s="449">
        <f>SUM(L8:P8)</f>
        <v>3060</v>
      </c>
      <c r="R8" s="292" t="s">
        <v>324</v>
      </c>
    </row>
    <row r="9" spans="1:22" ht="93.75" customHeight="1" x14ac:dyDescent="0.35">
      <c r="A9" s="370" t="s">
        <v>327</v>
      </c>
      <c r="B9" s="291" t="s">
        <v>422</v>
      </c>
      <c r="C9" s="292" t="s">
        <v>383</v>
      </c>
      <c r="D9" s="762" t="s">
        <v>695</v>
      </c>
      <c r="E9" s="763"/>
      <c r="F9" s="763"/>
      <c r="G9" s="763"/>
      <c r="H9" s="763"/>
      <c r="I9" s="763"/>
      <c r="J9" s="764"/>
      <c r="K9" s="291" t="s">
        <v>423</v>
      </c>
      <c r="L9" s="292">
        <v>15</v>
      </c>
      <c r="M9" s="292">
        <v>15</v>
      </c>
      <c r="N9" s="292">
        <v>15</v>
      </c>
      <c r="O9" s="292">
        <v>15</v>
      </c>
      <c r="P9" s="450">
        <v>15</v>
      </c>
      <c r="Q9" s="450">
        <f>SUM(L9:P9)</f>
        <v>75</v>
      </c>
      <c r="R9" s="292" t="s">
        <v>324</v>
      </c>
    </row>
    <row r="10" spans="1:22" s="424" customFormat="1" ht="30.75" customHeight="1" x14ac:dyDescent="0.35">
      <c r="A10" s="370"/>
      <c r="B10" s="754" t="s">
        <v>329</v>
      </c>
      <c r="C10" s="755"/>
      <c r="D10" s="446" t="s">
        <v>330</v>
      </c>
      <c r="E10" s="447">
        <f>SUM(E8:E8)</f>
        <v>150000</v>
      </c>
      <c r="F10" s="447">
        <f>SUM(F8:F8)</f>
        <v>30000</v>
      </c>
      <c r="G10" s="447">
        <f>SUM(G8:G8)</f>
        <v>30000</v>
      </c>
      <c r="H10" s="447">
        <f>SUM(H8:H8)</f>
        <v>30000</v>
      </c>
      <c r="I10" s="447">
        <f>SUM(I8:I8)</f>
        <v>30000</v>
      </c>
      <c r="J10" s="451">
        <f>SUM(J8:J9)</f>
        <v>30000</v>
      </c>
      <c r="K10" s="756"/>
      <c r="L10" s="757"/>
      <c r="M10" s="757"/>
      <c r="N10" s="757"/>
      <c r="O10" s="757"/>
      <c r="P10" s="757"/>
      <c r="Q10" s="757"/>
      <c r="R10" s="758"/>
    </row>
    <row r="11" spans="1:22" ht="44.25" customHeight="1" x14ac:dyDescent="0.35">
      <c r="A11" s="452"/>
      <c r="E11" s="453"/>
      <c r="F11" s="453"/>
      <c r="G11" s="453"/>
      <c r="H11" s="453"/>
      <c r="I11" s="453"/>
      <c r="J11" s="453"/>
      <c r="K11" s="453"/>
    </row>
  </sheetData>
  <mergeCells count="13">
    <mergeCell ref="L1:R1"/>
    <mergeCell ref="A2:R2"/>
    <mergeCell ref="E4:J4"/>
    <mergeCell ref="K4:Q4"/>
    <mergeCell ref="R4:R5"/>
    <mergeCell ref="B10:C10"/>
    <mergeCell ref="K10:R10"/>
    <mergeCell ref="A4:A5"/>
    <mergeCell ref="B4:B5"/>
    <mergeCell ref="C4:C5"/>
    <mergeCell ref="D4:D5"/>
    <mergeCell ref="D9:J9"/>
    <mergeCell ref="A7:R7"/>
  </mergeCells>
  <pageMargins left="0.23622047244094491" right="0.23622047244094491" top="0.74803149606299213" bottom="0.74803149606299213" header="0.31496062992125984" footer="0.31496062992125984"/>
  <pageSetup scale="62" firstPageNumber="67" orientation="landscape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1"/>
  <sheetViews>
    <sheetView view="pageLayout" topLeftCell="C16" zoomScale="80" zoomScaleNormal="70" zoomScalePageLayoutView="80" workbookViewId="0">
      <selection activeCell="K2" sqref="A2:Q19"/>
    </sheetView>
  </sheetViews>
  <sheetFormatPr defaultColWidth="10.26953125" defaultRowHeight="15" x14ac:dyDescent="0.35"/>
  <cols>
    <col min="1" max="1" width="7.1796875" style="251" customWidth="1"/>
    <col min="2" max="2" width="22.453125" style="249" customWidth="1"/>
    <col min="3" max="4" width="9.1796875" style="249"/>
    <col min="5" max="5" width="15" style="249" customWidth="1"/>
    <col min="6" max="6" width="12.54296875" style="249" customWidth="1"/>
    <col min="7" max="7" width="15.81640625" style="249" customWidth="1"/>
    <col min="8" max="8" width="16" style="249" customWidth="1"/>
    <col min="9" max="10" width="12.54296875" style="249" customWidth="1"/>
    <col min="11" max="11" width="21" style="249" customWidth="1"/>
    <col min="12" max="16" width="8.26953125" style="249" customWidth="1"/>
    <col min="17" max="17" width="13.26953125" style="249" customWidth="1"/>
    <col min="18" max="16384" width="10.26953125" style="249"/>
  </cols>
  <sheetData>
    <row r="1" spans="1:17" x14ac:dyDescent="0.35">
      <c r="A1" s="249"/>
      <c r="K1" s="770"/>
      <c r="L1" s="770"/>
      <c r="M1" s="770"/>
      <c r="N1" s="770"/>
      <c r="O1" s="770"/>
      <c r="P1" s="770"/>
      <c r="Q1" s="770"/>
    </row>
    <row r="2" spans="1:17" s="250" customFormat="1" ht="33" customHeight="1" x14ac:dyDescent="0.35">
      <c r="K2" s="738" t="s">
        <v>344</v>
      </c>
      <c r="L2" s="738"/>
      <c r="M2" s="738"/>
      <c r="N2" s="738"/>
      <c r="O2" s="738"/>
      <c r="P2" s="738"/>
      <c r="Q2" s="738"/>
    </row>
    <row r="3" spans="1:17" s="250" customFormat="1" x14ac:dyDescent="0.35">
      <c r="K3" s="460"/>
      <c r="L3" s="460"/>
      <c r="M3" s="460"/>
      <c r="N3" s="460"/>
      <c r="O3" s="460"/>
      <c r="P3" s="460"/>
      <c r="Q3" s="460"/>
    </row>
    <row r="4" spans="1:17" s="250" customFormat="1" x14ac:dyDescent="0.35">
      <c r="A4" s="771" t="s">
        <v>379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</row>
    <row r="5" spans="1:17" s="250" customFormat="1" x14ac:dyDescent="0.35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1"/>
      <c r="Q5" s="771"/>
    </row>
    <row r="7" spans="1:17" ht="32.25" customHeight="1" x14ac:dyDescent="0.35">
      <c r="A7" s="741" t="s">
        <v>0</v>
      </c>
      <c r="B7" s="760" t="s">
        <v>296</v>
      </c>
      <c r="C7" s="740" t="s">
        <v>315</v>
      </c>
      <c r="D7" s="740" t="s">
        <v>297</v>
      </c>
      <c r="E7" s="772" t="s">
        <v>302</v>
      </c>
      <c r="F7" s="773"/>
      <c r="G7" s="773"/>
      <c r="H7" s="773"/>
      <c r="I7" s="773"/>
      <c r="J7" s="774"/>
      <c r="K7" s="772" t="s">
        <v>303</v>
      </c>
      <c r="L7" s="773"/>
      <c r="M7" s="773"/>
      <c r="N7" s="773"/>
      <c r="O7" s="773"/>
      <c r="P7" s="774"/>
      <c r="Q7" s="740" t="s">
        <v>304</v>
      </c>
    </row>
    <row r="8" spans="1:17" ht="81" customHeight="1" x14ac:dyDescent="0.35">
      <c r="A8" s="741"/>
      <c r="B8" s="760"/>
      <c r="C8" s="740"/>
      <c r="D8" s="740"/>
      <c r="E8" s="454" t="s">
        <v>8</v>
      </c>
      <c r="F8" s="454" t="s">
        <v>92</v>
      </c>
      <c r="G8" s="454" t="s">
        <v>147</v>
      </c>
      <c r="H8" s="454" t="s">
        <v>217</v>
      </c>
      <c r="I8" s="454" t="s">
        <v>294</v>
      </c>
      <c r="J8" s="454" t="s">
        <v>382</v>
      </c>
      <c r="K8" s="454" t="s">
        <v>298</v>
      </c>
      <c r="L8" s="454" t="s">
        <v>92</v>
      </c>
      <c r="M8" s="454" t="s">
        <v>147</v>
      </c>
      <c r="N8" s="454" t="s">
        <v>217</v>
      </c>
      <c r="O8" s="454" t="s">
        <v>294</v>
      </c>
      <c r="P8" s="454" t="s">
        <v>382</v>
      </c>
      <c r="Q8" s="740"/>
    </row>
    <row r="9" spans="1:17" x14ac:dyDescent="0.35">
      <c r="A9" s="455">
        <v>1</v>
      </c>
      <c r="B9" s="454">
        <v>2</v>
      </c>
      <c r="C9" s="455">
        <v>3</v>
      </c>
      <c r="D9" s="454">
        <v>4</v>
      </c>
      <c r="E9" s="455">
        <v>5</v>
      </c>
      <c r="F9" s="454">
        <v>6</v>
      </c>
      <c r="G9" s="455">
        <v>7</v>
      </c>
      <c r="H9" s="454">
        <v>8</v>
      </c>
      <c r="I9" s="455">
        <v>9</v>
      </c>
      <c r="J9" s="454">
        <v>10</v>
      </c>
      <c r="K9" s="455">
        <v>11</v>
      </c>
      <c r="L9" s="454">
        <v>12</v>
      </c>
      <c r="M9" s="455">
        <v>13</v>
      </c>
      <c r="N9" s="454">
        <v>14</v>
      </c>
      <c r="O9" s="455">
        <v>15</v>
      </c>
      <c r="P9" s="454">
        <v>16</v>
      </c>
      <c r="Q9" s="455">
        <v>17</v>
      </c>
    </row>
    <row r="10" spans="1:17" ht="15" customHeight="1" x14ac:dyDescent="0.35">
      <c r="A10" s="711" t="s">
        <v>328</v>
      </c>
      <c r="B10" s="712"/>
      <c r="C10" s="712"/>
      <c r="D10" s="712"/>
      <c r="E10" s="712"/>
      <c r="F10" s="712"/>
      <c r="G10" s="712"/>
      <c r="H10" s="712"/>
      <c r="I10" s="712"/>
      <c r="J10" s="712"/>
      <c r="K10" s="712"/>
      <c r="L10" s="712"/>
      <c r="M10" s="712"/>
      <c r="N10" s="712"/>
      <c r="O10" s="712"/>
      <c r="P10" s="712"/>
      <c r="Q10" s="713"/>
    </row>
    <row r="11" spans="1:17" s="255" customFormat="1" ht="135" x14ac:dyDescent="0.35">
      <c r="A11" s="252">
        <v>1</v>
      </c>
      <c r="B11" s="253" t="s">
        <v>391</v>
      </c>
      <c r="C11" s="252" t="s">
        <v>385</v>
      </c>
      <c r="D11" s="252" t="s">
        <v>307</v>
      </c>
      <c r="E11" s="254">
        <f>SUM(F11:J11)</f>
        <v>4425</v>
      </c>
      <c r="F11" s="254">
        <v>1050</v>
      </c>
      <c r="G11" s="254">
        <v>960</v>
      </c>
      <c r="H11" s="254">
        <v>870</v>
      </c>
      <c r="I11" s="254">
        <v>795</v>
      </c>
      <c r="J11" s="254">
        <v>750</v>
      </c>
      <c r="K11" s="253" t="s">
        <v>392</v>
      </c>
      <c r="L11" s="252">
        <v>513</v>
      </c>
      <c r="M11" s="252">
        <v>640</v>
      </c>
      <c r="N11" s="252">
        <v>580</v>
      </c>
      <c r="O11" s="252">
        <v>530</v>
      </c>
      <c r="P11" s="252">
        <v>500</v>
      </c>
      <c r="Q11" s="252" t="s">
        <v>325</v>
      </c>
    </row>
    <row r="12" spans="1:17" ht="75" x14ac:dyDescent="0.35">
      <c r="A12" s="252">
        <v>2</v>
      </c>
      <c r="B12" s="253" t="s">
        <v>386</v>
      </c>
      <c r="C12" s="252" t="s">
        <v>385</v>
      </c>
      <c r="D12" s="252" t="s">
        <v>307</v>
      </c>
      <c r="E12" s="254">
        <f t="shared" ref="E12:E17" si="0">SUM(F12:J12)</f>
        <v>30383.200000000001</v>
      </c>
      <c r="F12" s="254">
        <v>4459.3999999999996</v>
      </c>
      <c r="G12" s="254">
        <v>6363.1</v>
      </c>
      <c r="H12" s="254">
        <v>6440.7</v>
      </c>
      <c r="I12" s="254">
        <v>6520</v>
      </c>
      <c r="J12" s="254">
        <v>6600</v>
      </c>
      <c r="K12" s="253" t="s">
        <v>387</v>
      </c>
      <c r="L12" s="252">
        <v>220</v>
      </c>
      <c r="M12" s="252">
        <v>189</v>
      </c>
      <c r="N12" s="252">
        <v>183</v>
      </c>
      <c r="O12" s="252">
        <v>456</v>
      </c>
      <c r="P12" s="252">
        <v>133</v>
      </c>
      <c r="Q12" s="252" t="s">
        <v>325</v>
      </c>
    </row>
    <row r="13" spans="1:17" ht="142.5" customHeight="1" x14ac:dyDescent="0.35">
      <c r="A13" s="252">
        <v>3</v>
      </c>
      <c r="B13" s="253" t="s">
        <v>381</v>
      </c>
      <c r="C13" s="252" t="s">
        <v>385</v>
      </c>
      <c r="D13" s="252" t="s">
        <v>307</v>
      </c>
      <c r="E13" s="254">
        <f t="shared" si="0"/>
        <v>190713.60000000001</v>
      </c>
      <c r="F13" s="254">
        <v>26760.6</v>
      </c>
      <c r="G13" s="254">
        <f>32462.9+8603</f>
        <v>41065.9</v>
      </c>
      <c r="H13" s="254">
        <f>33463.8+6000</f>
        <v>39463.800000000003</v>
      </c>
      <c r="I13" s="254">
        <f>35182.8+6000</f>
        <v>41182.800000000003</v>
      </c>
      <c r="J13" s="254">
        <f>36240.5+6000</f>
        <v>42240.5</v>
      </c>
      <c r="K13" s="253" t="s">
        <v>388</v>
      </c>
      <c r="L13" s="256">
        <v>3102</v>
      </c>
      <c r="M13" s="256">
        <v>3440</v>
      </c>
      <c r="N13" s="256">
        <v>3440</v>
      </c>
      <c r="O13" s="256">
        <v>3440</v>
      </c>
      <c r="P13" s="256">
        <v>3440</v>
      </c>
      <c r="Q13" s="252" t="s">
        <v>705</v>
      </c>
    </row>
    <row r="14" spans="1:17" ht="160.5" customHeight="1" x14ac:dyDescent="0.35">
      <c r="A14" s="252">
        <v>4</v>
      </c>
      <c r="B14" s="253" t="s">
        <v>389</v>
      </c>
      <c r="C14" s="252">
        <v>2014</v>
      </c>
      <c r="D14" s="252" t="s">
        <v>307</v>
      </c>
      <c r="E14" s="254">
        <f t="shared" si="0"/>
        <v>130000</v>
      </c>
      <c r="F14" s="254">
        <v>130000</v>
      </c>
      <c r="G14" s="254" t="s">
        <v>333</v>
      </c>
      <c r="H14" s="254" t="s">
        <v>333</v>
      </c>
      <c r="I14" s="254" t="s">
        <v>333</v>
      </c>
      <c r="J14" s="254" t="s">
        <v>333</v>
      </c>
      <c r="K14" s="253" t="s">
        <v>390</v>
      </c>
      <c r="L14" s="252">
        <v>1</v>
      </c>
      <c r="M14" s="252" t="s">
        <v>333</v>
      </c>
      <c r="N14" s="252" t="s">
        <v>333</v>
      </c>
      <c r="O14" s="252" t="s">
        <v>333</v>
      </c>
      <c r="P14" s="252" t="s">
        <v>333</v>
      </c>
      <c r="Q14" s="252" t="s">
        <v>324</v>
      </c>
    </row>
    <row r="15" spans="1:17" ht="162" customHeight="1" x14ac:dyDescent="0.35">
      <c r="A15" s="729">
        <v>5</v>
      </c>
      <c r="B15" s="735" t="s">
        <v>653</v>
      </c>
      <c r="C15" s="729" t="s">
        <v>696</v>
      </c>
      <c r="D15" s="729" t="s">
        <v>330</v>
      </c>
      <c r="E15" s="768">
        <f t="shared" si="0"/>
        <v>9020</v>
      </c>
      <c r="F15" s="768" t="s">
        <v>333</v>
      </c>
      <c r="G15" s="768">
        <v>7220</v>
      </c>
      <c r="H15" s="768">
        <v>600</v>
      </c>
      <c r="I15" s="768">
        <v>600</v>
      </c>
      <c r="J15" s="768">
        <v>600</v>
      </c>
      <c r="K15" s="253" t="s">
        <v>652</v>
      </c>
      <c r="L15" s="252" t="s">
        <v>395</v>
      </c>
      <c r="M15" s="252">
        <v>1</v>
      </c>
      <c r="N15" s="252">
        <v>0</v>
      </c>
      <c r="O15" s="252">
        <v>0</v>
      </c>
      <c r="P15" s="252">
        <v>0</v>
      </c>
      <c r="Q15" s="252" t="s">
        <v>325</v>
      </c>
    </row>
    <row r="16" spans="1:17" ht="252" customHeight="1" x14ac:dyDescent="0.35">
      <c r="A16" s="731">
        <v>5</v>
      </c>
      <c r="B16" s="737"/>
      <c r="C16" s="731">
        <v>2015</v>
      </c>
      <c r="D16" s="731" t="s">
        <v>330</v>
      </c>
      <c r="E16" s="769">
        <f t="shared" si="0"/>
        <v>9020</v>
      </c>
      <c r="F16" s="769" t="s">
        <v>333</v>
      </c>
      <c r="G16" s="769">
        <v>7220</v>
      </c>
      <c r="H16" s="769">
        <v>600</v>
      </c>
      <c r="I16" s="769">
        <v>600</v>
      </c>
      <c r="J16" s="769">
        <v>600</v>
      </c>
      <c r="K16" s="253" t="s">
        <v>398</v>
      </c>
      <c r="L16" s="252" t="s">
        <v>395</v>
      </c>
      <c r="M16" s="252">
        <v>1</v>
      </c>
      <c r="N16" s="252">
        <v>1</v>
      </c>
      <c r="O16" s="252">
        <v>1</v>
      </c>
      <c r="P16" s="252">
        <v>1</v>
      </c>
      <c r="Q16" s="252" t="s">
        <v>325</v>
      </c>
    </row>
    <row r="17" spans="1:17" x14ac:dyDescent="0.35">
      <c r="A17" s="252"/>
      <c r="B17" s="252" t="s">
        <v>329</v>
      </c>
      <c r="C17" s="252"/>
      <c r="D17" s="252" t="s">
        <v>330</v>
      </c>
      <c r="E17" s="254">
        <f t="shared" si="0"/>
        <v>364541.8</v>
      </c>
      <c r="F17" s="254">
        <f>F11+F12+F13+F14</f>
        <v>162270</v>
      </c>
      <c r="G17" s="254">
        <f>G11+G12+G13+G15</f>
        <v>55609</v>
      </c>
      <c r="H17" s="254">
        <f>H11+H12+H13+H15</f>
        <v>47374.5</v>
      </c>
      <c r="I17" s="254">
        <f>I11+I12+I13+I15</f>
        <v>49097.8</v>
      </c>
      <c r="J17" s="254">
        <f>J11+J12+J13+J15</f>
        <v>50190.5</v>
      </c>
      <c r="K17" s="252"/>
      <c r="L17" s="252"/>
      <c r="M17" s="252"/>
      <c r="N17" s="252"/>
      <c r="O17" s="252"/>
      <c r="P17" s="252"/>
      <c r="Q17" s="252"/>
    </row>
    <row r="18" spans="1:17" x14ac:dyDescent="0.35">
      <c r="E18" s="285"/>
    </row>
    <row r="19" spans="1:17" x14ac:dyDescent="0.35">
      <c r="F19" s="770" t="s">
        <v>693</v>
      </c>
      <c r="G19" s="770"/>
      <c r="H19" s="770"/>
      <c r="I19" s="770"/>
      <c r="J19" s="770"/>
    </row>
    <row r="21" spans="1:17" ht="46.5" x14ac:dyDescent="0.35">
      <c r="F21" s="476" t="s">
        <v>648</v>
      </c>
      <c r="G21" s="477" t="s">
        <v>670</v>
      </c>
      <c r="H21" s="478"/>
      <c r="I21" s="479">
        <f>E17</f>
        <v>364541.8</v>
      </c>
      <c r="J21" s="480"/>
      <c r="K21" s="333">
        <f>I22+I23+I24+I25+I26</f>
        <v>364541.8</v>
      </c>
    </row>
    <row r="22" spans="1:17" ht="15.5" x14ac:dyDescent="0.35">
      <c r="F22" s="476"/>
      <c r="G22" s="481" t="s">
        <v>92</v>
      </c>
      <c r="H22" s="482" t="s">
        <v>671</v>
      </c>
      <c r="I22" s="483">
        <f>F17</f>
        <v>162270</v>
      </c>
      <c r="J22" s="484" t="s">
        <v>672</v>
      </c>
    </row>
    <row r="23" spans="1:17" ht="15.5" x14ac:dyDescent="0.35">
      <c r="F23" s="476"/>
      <c r="G23" s="481" t="s">
        <v>147</v>
      </c>
      <c r="H23" s="482" t="s">
        <v>671</v>
      </c>
      <c r="I23" s="483">
        <f>G17</f>
        <v>55609</v>
      </c>
      <c r="J23" s="484" t="s">
        <v>672</v>
      </c>
    </row>
    <row r="24" spans="1:17" ht="15.5" x14ac:dyDescent="0.35">
      <c r="F24" s="476"/>
      <c r="G24" s="481" t="s">
        <v>217</v>
      </c>
      <c r="H24" s="482" t="s">
        <v>671</v>
      </c>
      <c r="I24" s="483">
        <f>H17</f>
        <v>47374.5</v>
      </c>
      <c r="J24" s="484" t="s">
        <v>672</v>
      </c>
    </row>
    <row r="25" spans="1:17" ht="15.5" x14ac:dyDescent="0.35">
      <c r="F25" s="476"/>
      <c r="G25" s="481" t="s">
        <v>294</v>
      </c>
      <c r="H25" s="482" t="s">
        <v>671</v>
      </c>
      <c r="I25" s="483">
        <f>I17</f>
        <v>49097.8</v>
      </c>
      <c r="J25" s="484" t="s">
        <v>672</v>
      </c>
    </row>
    <row r="26" spans="1:17" ht="15.5" x14ac:dyDescent="0.35">
      <c r="F26" s="476"/>
      <c r="G26" s="481" t="s">
        <v>382</v>
      </c>
      <c r="H26" s="482" t="s">
        <v>671</v>
      </c>
      <c r="I26" s="483">
        <f>J17</f>
        <v>50190.5</v>
      </c>
      <c r="J26" s="484" t="s">
        <v>67</v>
      </c>
    </row>
    <row r="27" spans="1:17" ht="31" x14ac:dyDescent="0.35">
      <c r="F27" s="476"/>
      <c r="G27" s="485" t="s">
        <v>673</v>
      </c>
      <c r="H27" s="482"/>
      <c r="I27" s="486">
        <f>E17</f>
        <v>364541.8</v>
      </c>
      <c r="J27" s="484"/>
    </row>
    <row r="28" spans="1:17" ht="15.5" x14ac:dyDescent="0.35">
      <c r="F28" s="476"/>
      <c r="G28" s="481" t="s">
        <v>92</v>
      </c>
      <c r="H28" s="482" t="s">
        <v>671</v>
      </c>
      <c r="I28" s="483">
        <f>F17</f>
        <v>162270</v>
      </c>
      <c r="J28" s="484" t="s">
        <v>672</v>
      </c>
    </row>
    <row r="29" spans="1:17" ht="15.5" x14ac:dyDescent="0.35">
      <c r="F29" s="476"/>
      <c r="G29" s="481" t="s">
        <v>147</v>
      </c>
      <c r="H29" s="482" t="s">
        <v>671</v>
      </c>
      <c r="I29" s="483">
        <f>G17</f>
        <v>55609</v>
      </c>
      <c r="J29" s="484" t="s">
        <v>672</v>
      </c>
    </row>
    <row r="30" spans="1:17" ht="15.5" x14ac:dyDescent="0.35">
      <c r="F30" s="476"/>
      <c r="G30" s="481" t="s">
        <v>217</v>
      </c>
      <c r="H30" s="482" t="s">
        <v>671</v>
      </c>
      <c r="I30" s="483">
        <f>H17</f>
        <v>47374.5</v>
      </c>
      <c r="J30" s="484" t="s">
        <v>672</v>
      </c>
    </row>
    <row r="31" spans="1:17" ht="15.5" x14ac:dyDescent="0.35">
      <c r="F31" s="476"/>
      <c r="G31" s="481" t="s">
        <v>294</v>
      </c>
      <c r="H31" s="482" t="s">
        <v>671</v>
      </c>
      <c r="I31" s="483">
        <f>I17</f>
        <v>49097.8</v>
      </c>
      <c r="J31" s="484" t="s">
        <v>672</v>
      </c>
    </row>
    <row r="32" spans="1:17" ht="15.5" x14ac:dyDescent="0.35">
      <c r="F32" s="476"/>
      <c r="G32" s="481" t="s">
        <v>382</v>
      </c>
      <c r="H32" s="482" t="s">
        <v>671</v>
      </c>
      <c r="I32" s="483">
        <f>J17</f>
        <v>50190.5</v>
      </c>
      <c r="J32" s="484" t="s">
        <v>67</v>
      </c>
    </row>
    <row r="33" spans="6:10" ht="31" x14ac:dyDescent="0.35">
      <c r="F33" s="476"/>
      <c r="G33" s="485" t="s">
        <v>674</v>
      </c>
      <c r="H33" s="482"/>
      <c r="I33" s="486">
        <v>0</v>
      </c>
      <c r="J33" s="484"/>
    </row>
    <row r="34" spans="6:10" ht="15.5" x14ac:dyDescent="0.35">
      <c r="F34" s="476"/>
      <c r="G34" s="481" t="s">
        <v>92</v>
      </c>
      <c r="H34" s="482" t="s">
        <v>671</v>
      </c>
      <c r="I34" s="486">
        <v>0</v>
      </c>
      <c r="J34" s="484" t="s">
        <v>672</v>
      </c>
    </row>
    <row r="35" spans="6:10" ht="15.5" x14ac:dyDescent="0.35">
      <c r="F35" s="476"/>
      <c r="G35" s="481" t="s">
        <v>147</v>
      </c>
      <c r="H35" s="482" t="s">
        <v>671</v>
      </c>
      <c r="I35" s="486">
        <v>0</v>
      </c>
      <c r="J35" s="484" t="s">
        <v>672</v>
      </c>
    </row>
    <row r="36" spans="6:10" ht="15.5" x14ac:dyDescent="0.35">
      <c r="F36" s="476"/>
      <c r="G36" s="481" t="s">
        <v>217</v>
      </c>
      <c r="H36" s="482" t="s">
        <v>671</v>
      </c>
      <c r="I36" s="486">
        <v>0</v>
      </c>
      <c r="J36" s="484" t="s">
        <v>672</v>
      </c>
    </row>
    <row r="37" spans="6:10" ht="15.5" x14ac:dyDescent="0.35">
      <c r="F37" s="476"/>
      <c r="G37" s="481" t="s">
        <v>294</v>
      </c>
      <c r="H37" s="482" t="s">
        <v>671</v>
      </c>
      <c r="I37" s="486">
        <v>0</v>
      </c>
      <c r="J37" s="484" t="s">
        <v>672</v>
      </c>
    </row>
    <row r="38" spans="6:10" ht="15.5" x14ac:dyDescent="0.35">
      <c r="F38" s="476"/>
      <c r="G38" s="481" t="s">
        <v>382</v>
      </c>
      <c r="H38" s="482" t="s">
        <v>671</v>
      </c>
      <c r="I38" s="486">
        <v>0</v>
      </c>
      <c r="J38" s="484" t="s">
        <v>67</v>
      </c>
    </row>
    <row r="39" spans="6:10" ht="31" x14ac:dyDescent="0.35">
      <c r="F39" s="476"/>
      <c r="G39" s="485" t="s">
        <v>675</v>
      </c>
      <c r="H39" s="482"/>
      <c r="I39" s="486">
        <v>0</v>
      </c>
      <c r="J39" s="484"/>
    </row>
    <row r="40" spans="6:10" ht="15.5" x14ac:dyDescent="0.35">
      <c r="F40" s="476"/>
      <c r="G40" s="481" t="s">
        <v>92</v>
      </c>
      <c r="H40" s="482" t="s">
        <v>671</v>
      </c>
      <c r="I40" s="486">
        <v>0</v>
      </c>
      <c r="J40" s="484" t="s">
        <v>672</v>
      </c>
    </row>
    <row r="41" spans="6:10" ht="15.5" x14ac:dyDescent="0.35">
      <c r="F41" s="476"/>
      <c r="G41" s="481" t="s">
        <v>147</v>
      </c>
      <c r="H41" s="482" t="s">
        <v>671</v>
      </c>
      <c r="I41" s="486">
        <v>0</v>
      </c>
      <c r="J41" s="484" t="s">
        <v>672</v>
      </c>
    </row>
    <row r="42" spans="6:10" ht="15.5" x14ac:dyDescent="0.35">
      <c r="F42" s="476"/>
      <c r="G42" s="481" t="s">
        <v>217</v>
      </c>
      <c r="H42" s="482" t="s">
        <v>671</v>
      </c>
      <c r="I42" s="486">
        <v>0</v>
      </c>
      <c r="J42" s="484" t="s">
        <v>672</v>
      </c>
    </row>
    <row r="43" spans="6:10" ht="15.5" x14ac:dyDescent="0.35">
      <c r="F43" s="476"/>
      <c r="G43" s="481" t="s">
        <v>294</v>
      </c>
      <c r="H43" s="482" t="s">
        <v>671</v>
      </c>
      <c r="I43" s="486">
        <v>0</v>
      </c>
      <c r="J43" s="484" t="s">
        <v>672</v>
      </c>
    </row>
    <row r="44" spans="6:10" ht="15.5" x14ac:dyDescent="0.35">
      <c r="F44" s="476"/>
      <c r="G44" s="481" t="s">
        <v>382</v>
      </c>
      <c r="H44" s="482" t="s">
        <v>671</v>
      </c>
      <c r="I44" s="486">
        <v>0</v>
      </c>
      <c r="J44" s="484" t="s">
        <v>67</v>
      </c>
    </row>
    <row r="45" spans="6:10" ht="31" x14ac:dyDescent="0.35">
      <c r="F45" s="476"/>
      <c r="G45" s="485" t="s">
        <v>676</v>
      </c>
      <c r="H45" s="482"/>
      <c r="I45" s="486">
        <v>0</v>
      </c>
      <c r="J45" s="484"/>
    </row>
    <row r="46" spans="6:10" ht="15.5" x14ac:dyDescent="0.35">
      <c r="F46" s="476"/>
      <c r="G46" s="481" t="s">
        <v>92</v>
      </c>
      <c r="H46" s="482" t="s">
        <v>671</v>
      </c>
      <c r="I46" s="486">
        <v>0</v>
      </c>
      <c r="J46" s="484" t="s">
        <v>672</v>
      </c>
    </row>
    <row r="47" spans="6:10" ht="15.5" x14ac:dyDescent="0.35">
      <c r="F47" s="476"/>
      <c r="G47" s="481" t="s">
        <v>147</v>
      </c>
      <c r="H47" s="482" t="s">
        <v>671</v>
      </c>
      <c r="I47" s="486">
        <v>0</v>
      </c>
      <c r="J47" s="484" t="s">
        <v>672</v>
      </c>
    </row>
    <row r="48" spans="6:10" ht="15.5" x14ac:dyDescent="0.35">
      <c r="F48" s="476"/>
      <c r="G48" s="481" t="s">
        <v>217</v>
      </c>
      <c r="H48" s="482" t="s">
        <v>671</v>
      </c>
      <c r="I48" s="486">
        <v>0</v>
      </c>
      <c r="J48" s="484" t="s">
        <v>672</v>
      </c>
    </row>
    <row r="49" spans="6:10" ht="15.5" x14ac:dyDescent="0.35">
      <c r="F49" s="487"/>
      <c r="G49" s="481" t="s">
        <v>294</v>
      </c>
      <c r="H49" s="482" t="s">
        <v>671</v>
      </c>
      <c r="I49" s="486">
        <v>0</v>
      </c>
      <c r="J49" s="484" t="s">
        <v>672</v>
      </c>
    </row>
    <row r="50" spans="6:10" ht="15.5" x14ac:dyDescent="0.35">
      <c r="F50" s="487"/>
      <c r="G50" s="488" t="s">
        <v>382</v>
      </c>
      <c r="H50" s="489" t="s">
        <v>671</v>
      </c>
      <c r="I50" s="486">
        <v>0</v>
      </c>
      <c r="J50" s="490" t="s">
        <v>67</v>
      </c>
    </row>
    <row r="51" spans="6:10" ht="15.5" x14ac:dyDescent="0.35">
      <c r="F51" s="332"/>
      <c r="G51" s="332"/>
      <c r="H51" s="332"/>
      <c r="I51" s="332"/>
      <c r="J51" s="332"/>
    </row>
  </sheetData>
  <mergeCells count="23">
    <mergeCell ref="F19:J19"/>
    <mergeCell ref="H15:H16"/>
    <mergeCell ref="I15:I16"/>
    <mergeCell ref="J15:J16"/>
    <mergeCell ref="K1:Q1"/>
    <mergeCell ref="K2:Q2"/>
    <mergeCell ref="Q7:Q8"/>
    <mergeCell ref="F15:F16"/>
    <mergeCell ref="G15:G16"/>
    <mergeCell ref="A4:Q4"/>
    <mergeCell ref="A5:Q5"/>
    <mergeCell ref="A7:A8"/>
    <mergeCell ref="B7:B8"/>
    <mergeCell ref="C7:C8"/>
    <mergeCell ref="E7:J7"/>
    <mergeCell ref="K7:P7"/>
    <mergeCell ref="E15:E16"/>
    <mergeCell ref="A10:Q10"/>
    <mergeCell ref="D7:D8"/>
    <mergeCell ref="B15:B16"/>
    <mergeCell ref="A15:A16"/>
    <mergeCell ref="C15:C16"/>
    <mergeCell ref="D15:D16"/>
  </mergeCells>
  <pageMargins left="0.23622047244094491" right="0.23622047244094491" top="0.31496062992125984" bottom="0.23622047244094491" header="0.11811023622047245" footer="0.15748031496062992"/>
  <pageSetup paperSize="9" scale="68" firstPageNumber="75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6"/>
  <sheetViews>
    <sheetView tabSelected="1" zoomScalePageLayoutView="90" workbookViewId="0">
      <selection activeCell="L9" sqref="L9"/>
    </sheetView>
  </sheetViews>
  <sheetFormatPr defaultColWidth="10.26953125" defaultRowHeight="14" x14ac:dyDescent="0.3"/>
  <cols>
    <col min="1" max="1" width="6.26953125" style="351" customWidth="1"/>
    <col min="2" max="2" width="18.81640625" style="350" customWidth="1"/>
    <col min="3" max="3" width="8.1796875" style="350" customWidth="1"/>
    <col min="4" max="4" width="8" style="350" customWidth="1"/>
    <col min="5" max="5" width="9.1796875" style="350" customWidth="1"/>
    <col min="6" max="6" width="9.26953125" style="350" customWidth="1"/>
    <col min="7" max="7" width="6.54296875" style="350" customWidth="1"/>
    <col min="8" max="9" width="6.1796875" style="350" customWidth="1"/>
    <col min="10" max="10" width="5.81640625" style="350" customWidth="1"/>
    <col min="11" max="11" width="16" style="350" customWidth="1"/>
    <col min="12" max="12" width="5" style="350" customWidth="1"/>
    <col min="13" max="13" width="4.7265625" style="350" customWidth="1"/>
    <col min="14" max="14" width="4.81640625" style="350" customWidth="1"/>
    <col min="15" max="15" width="5" style="350" customWidth="1"/>
    <col min="16" max="16" width="4.81640625" style="350" customWidth="1"/>
    <col min="17" max="17" width="15.1796875" style="350" customWidth="1"/>
    <col min="18" max="16384" width="10.26953125" style="350"/>
  </cols>
  <sheetData>
    <row r="1" spans="1:19" s="288" customFormat="1" ht="28.5" customHeight="1" x14ac:dyDescent="0.4">
      <c r="K1" s="778" t="s">
        <v>344</v>
      </c>
      <c r="L1" s="778"/>
      <c r="M1" s="778"/>
      <c r="N1" s="778"/>
      <c r="O1" s="778"/>
      <c r="P1" s="778"/>
      <c r="Q1" s="778"/>
    </row>
    <row r="2" spans="1:19" s="288" customFormat="1" ht="15" customHeight="1" x14ac:dyDescent="0.4">
      <c r="K2" s="506"/>
      <c r="L2" s="506"/>
      <c r="M2" s="506"/>
      <c r="N2" s="506"/>
      <c r="O2" s="506"/>
      <c r="P2" s="506"/>
      <c r="Q2" s="506"/>
    </row>
    <row r="3" spans="1:19" s="288" customFormat="1" ht="18" x14ac:dyDescent="0.4">
      <c r="A3" s="779" t="s">
        <v>379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</row>
    <row r="5" spans="1:19" ht="33" customHeight="1" x14ac:dyDescent="0.3">
      <c r="A5" s="780" t="s">
        <v>0</v>
      </c>
      <c r="B5" s="760" t="s">
        <v>296</v>
      </c>
      <c r="C5" s="740" t="s">
        <v>315</v>
      </c>
      <c r="D5" s="740" t="s">
        <v>297</v>
      </c>
      <c r="E5" s="772" t="s">
        <v>302</v>
      </c>
      <c r="F5" s="773"/>
      <c r="G5" s="773"/>
      <c r="H5" s="773"/>
      <c r="I5" s="773"/>
      <c r="J5" s="774"/>
      <c r="K5" s="772" t="s">
        <v>303</v>
      </c>
      <c r="L5" s="773"/>
      <c r="M5" s="773"/>
      <c r="N5" s="773"/>
      <c r="O5" s="773"/>
      <c r="P5" s="774"/>
      <c r="Q5" s="760" t="s">
        <v>304</v>
      </c>
    </row>
    <row r="6" spans="1:19" ht="74.25" customHeight="1" x14ac:dyDescent="0.3">
      <c r="A6" s="781"/>
      <c r="B6" s="760"/>
      <c r="C6" s="740"/>
      <c r="D6" s="740"/>
      <c r="E6" s="510" t="s">
        <v>8</v>
      </c>
      <c r="F6" s="510" t="s">
        <v>92</v>
      </c>
      <c r="G6" s="510" t="s">
        <v>147</v>
      </c>
      <c r="H6" s="510" t="s">
        <v>217</v>
      </c>
      <c r="I6" s="510" t="s">
        <v>294</v>
      </c>
      <c r="J6" s="510" t="s">
        <v>382</v>
      </c>
      <c r="K6" s="510" t="s">
        <v>298</v>
      </c>
      <c r="L6" s="510" t="s">
        <v>92</v>
      </c>
      <c r="M6" s="510" t="s">
        <v>147</v>
      </c>
      <c r="N6" s="510" t="s">
        <v>217</v>
      </c>
      <c r="O6" s="510" t="s">
        <v>294</v>
      </c>
      <c r="P6" s="510" t="s">
        <v>382</v>
      </c>
      <c r="Q6" s="760"/>
    </row>
    <row r="7" spans="1:19" ht="15" x14ac:dyDescent="0.3">
      <c r="A7" s="509">
        <v>1</v>
      </c>
      <c r="B7" s="507">
        <v>2</v>
      </c>
      <c r="C7" s="509">
        <v>3</v>
      </c>
      <c r="D7" s="507">
        <v>4</v>
      </c>
      <c r="E7" s="509">
        <v>5</v>
      </c>
      <c r="F7" s="507">
        <v>6</v>
      </c>
      <c r="G7" s="509">
        <v>7</v>
      </c>
      <c r="H7" s="507">
        <v>8</v>
      </c>
      <c r="I7" s="509">
        <v>9</v>
      </c>
      <c r="J7" s="507">
        <v>10</v>
      </c>
      <c r="K7" s="509">
        <v>11</v>
      </c>
      <c r="L7" s="507">
        <v>12</v>
      </c>
      <c r="M7" s="509">
        <v>13</v>
      </c>
      <c r="N7" s="507">
        <v>14</v>
      </c>
      <c r="O7" s="509">
        <v>15</v>
      </c>
      <c r="P7" s="507">
        <v>16</v>
      </c>
      <c r="Q7" s="509">
        <v>17</v>
      </c>
    </row>
    <row r="8" spans="1:19" ht="17.25" customHeight="1" x14ac:dyDescent="0.3">
      <c r="A8" s="775" t="s">
        <v>334</v>
      </c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7"/>
    </row>
    <row r="9" spans="1:19" ht="212.25" customHeight="1" x14ac:dyDescent="0.3">
      <c r="A9" s="509" t="s">
        <v>326</v>
      </c>
      <c r="B9" s="514" t="s">
        <v>707</v>
      </c>
      <c r="C9" s="507" t="s">
        <v>383</v>
      </c>
      <c r="D9" s="507" t="s">
        <v>307</v>
      </c>
      <c r="E9" s="261">
        <f>SUM(F9:J9)</f>
        <v>1600</v>
      </c>
      <c r="F9" s="261">
        <v>400</v>
      </c>
      <c r="G9" s="261">
        <v>400</v>
      </c>
      <c r="H9" s="261">
        <v>400</v>
      </c>
      <c r="I9" s="261">
        <v>400</v>
      </c>
      <c r="J9" s="261"/>
      <c r="K9" s="291" t="s">
        <v>331</v>
      </c>
      <c r="L9" s="507">
        <v>10</v>
      </c>
      <c r="M9" s="507">
        <v>10</v>
      </c>
      <c r="N9" s="507">
        <v>10</v>
      </c>
      <c r="O9" s="507">
        <v>10</v>
      </c>
      <c r="P9" s="507">
        <v>10</v>
      </c>
      <c r="Q9" s="291" t="s">
        <v>336</v>
      </c>
      <c r="S9" s="291"/>
    </row>
    <row r="10" spans="1:19" ht="105" x14ac:dyDescent="0.3">
      <c r="A10" s="509" t="s">
        <v>327</v>
      </c>
      <c r="B10" s="291" t="s">
        <v>337</v>
      </c>
      <c r="C10" s="507" t="s">
        <v>383</v>
      </c>
      <c r="D10" s="507" t="s">
        <v>307</v>
      </c>
      <c r="E10" s="261">
        <f t="shared" ref="E10" si="0">SUM(F10:J10)</f>
        <v>500</v>
      </c>
      <c r="F10" s="261">
        <v>100</v>
      </c>
      <c r="G10" s="261">
        <v>100</v>
      </c>
      <c r="H10" s="261">
        <v>100</v>
      </c>
      <c r="I10" s="261">
        <v>100</v>
      </c>
      <c r="J10" s="261">
        <v>100</v>
      </c>
      <c r="K10" s="291" t="s">
        <v>332</v>
      </c>
      <c r="L10" s="507">
        <v>3</v>
      </c>
      <c r="M10" s="507">
        <v>3</v>
      </c>
      <c r="N10" s="507">
        <v>3</v>
      </c>
      <c r="O10" s="507">
        <v>3</v>
      </c>
      <c r="P10" s="507">
        <v>3</v>
      </c>
      <c r="Q10" s="291" t="s">
        <v>694</v>
      </c>
    </row>
    <row r="11" spans="1:19" ht="225" x14ac:dyDescent="0.3">
      <c r="A11" s="509" t="s">
        <v>335</v>
      </c>
      <c r="B11" s="291" t="s">
        <v>384</v>
      </c>
      <c r="C11" s="507">
        <v>2014</v>
      </c>
      <c r="D11" s="507" t="s">
        <v>307</v>
      </c>
      <c r="E11" s="261">
        <v>24530.5</v>
      </c>
      <c r="F11" s="261">
        <v>24530.5</v>
      </c>
      <c r="G11" s="261" t="s">
        <v>333</v>
      </c>
      <c r="H11" s="261" t="s">
        <v>333</v>
      </c>
      <c r="I11" s="261" t="s">
        <v>333</v>
      </c>
      <c r="J11" s="261" t="s">
        <v>333</v>
      </c>
      <c r="K11" s="291" t="s">
        <v>654</v>
      </c>
      <c r="L11" s="507">
        <v>1</v>
      </c>
      <c r="M11" s="507" t="s">
        <v>333</v>
      </c>
      <c r="N11" s="507" t="s">
        <v>333</v>
      </c>
      <c r="O11" s="507" t="s">
        <v>333</v>
      </c>
      <c r="P11" s="507" t="s">
        <v>333</v>
      </c>
      <c r="Q11" s="291" t="s">
        <v>694</v>
      </c>
    </row>
    <row r="12" spans="1:19" ht="15" x14ac:dyDescent="0.3">
      <c r="A12" s="509"/>
      <c r="B12" s="508" t="s">
        <v>329</v>
      </c>
      <c r="C12" s="507"/>
      <c r="D12" s="507" t="s">
        <v>330</v>
      </c>
      <c r="E12" s="261">
        <f t="shared" ref="E12:J12" si="1">SUM(E9:E11)</f>
        <v>26630.5</v>
      </c>
      <c r="F12" s="261">
        <f t="shared" si="1"/>
        <v>25030.5</v>
      </c>
      <c r="G12" s="261">
        <f t="shared" si="1"/>
        <v>500</v>
      </c>
      <c r="H12" s="261">
        <f t="shared" si="1"/>
        <v>500</v>
      </c>
      <c r="I12" s="261">
        <f t="shared" si="1"/>
        <v>500</v>
      </c>
      <c r="J12" s="261">
        <f t="shared" si="1"/>
        <v>100</v>
      </c>
      <c r="K12" s="508"/>
      <c r="L12" s="508"/>
      <c r="M12" s="508"/>
      <c r="N12" s="508"/>
      <c r="O12" s="508"/>
      <c r="P12" s="508"/>
      <c r="Q12" s="508"/>
    </row>
    <row r="14" spans="1:19" x14ac:dyDescent="0.3">
      <c r="F14" s="354"/>
      <c r="G14" s="354"/>
      <c r="H14" s="354"/>
      <c r="I14" s="354"/>
      <c r="J14" s="354"/>
      <c r="K14" s="354"/>
    </row>
    <row r="17" spans="5:9" ht="46.5" x14ac:dyDescent="0.3">
      <c r="E17" s="302" t="s">
        <v>648</v>
      </c>
      <c r="F17" s="303" t="s">
        <v>670</v>
      </c>
      <c r="G17" s="304"/>
      <c r="H17" s="305">
        <f>D13</f>
        <v>0</v>
      </c>
      <c r="I17" s="306"/>
    </row>
    <row r="18" spans="5:9" x14ac:dyDescent="0.3">
      <c r="E18" s="302"/>
      <c r="F18" s="307" t="s">
        <v>92</v>
      </c>
      <c r="G18" s="308" t="s">
        <v>671</v>
      </c>
      <c r="H18" s="309">
        <f>D8</f>
        <v>0</v>
      </c>
      <c r="I18" s="310" t="s">
        <v>672</v>
      </c>
    </row>
    <row r="19" spans="5:9" x14ac:dyDescent="0.3">
      <c r="E19" s="302"/>
      <c r="F19" s="307" t="s">
        <v>147</v>
      </c>
      <c r="G19" s="308" t="s">
        <v>671</v>
      </c>
      <c r="H19" s="309" t="str">
        <f>D9</f>
        <v>МБ</v>
      </c>
      <c r="I19" s="310" t="s">
        <v>672</v>
      </c>
    </row>
    <row r="20" spans="5:9" x14ac:dyDescent="0.3">
      <c r="E20" s="302"/>
      <c r="F20" s="307" t="s">
        <v>217</v>
      </c>
      <c r="G20" s="308" t="s">
        <v>671</v>
      </c>
      <c r="H20" s="309" t="str">
        <f>D10</f>
        <v>МБ</v>
      </c>
      <c r="I20" s="310" t="s">
        <v>672</v>
      </c>
    </row>
    <row r="21" spans="5:9" x14ac:dyDescent="0.3">
      <c r="E21" s="302"/>
      <c r="F21" s="307" t="s">
        <v>294</v>
      </c>
      <c r="G21" s="308" t="s">
        <v>671</v>
      </c>
      <c r="H21" s="309" t="str">
        <f>D11</f>
        <v>МБ</v>
      </c>
      <c r="I21" s="310" t="s">
        <v>672</v>
      </c>
    </row>
    <row r="22" spans="5:9" x14ac:dyDescent="0.3">
      <c r="E22" s="302"/>
      <c r="F22" s="307" t="s">
        <v>382</v>
      </c>
      <c r="G22" s="308" t="s">
        <v>671</v>
      </c>
      <c r="H22" s="309" t="str">
        <f>D12</f>
        <v>МБ:</v>
      </c>
      <c r="I22" s="310" t="s">
        <v>67</v>
      </c>
    </row>
    <row r="23" spans="5:9" ht="35" x14ac:dyDescent="0.3">
      <c r="E23" s="302"/>
      <c r="F23" s="311" t="s">
        <v>673</v>
      </c>
      <c r="G23" s="308"/>
      <c r="H23" s="312">
        <f>E13</f>
        <v>0</v>
      </c>
      <c r="I23" s="310"/>
    </row>
    <row r="24" spans="5:9" x14ac:dyDescent="0.3">
      <c r="E24" s="302"/>
      <c r="F24" s="307" t="s">
        <v>92</v>
      </c>
      <c r="G24" s="308" t="s">
        <v>671</v>
      </c>
      <c r="H24" s="309">
        <f>E8</f>
        <v>0</v>
      </c>
      <c r="I24" s="310" t="s">
        <v>672</v>
      </c>
    </row>
    <row r="25" spans="5:9" x14ac:dyDescent="0.3">
      <c r="E25" s="302"/>
      <c r="F25" s="307" t="s">
        <v>147</v>
      </c>
      <c r="G25" s="308" t="s">
        <v>671</v>
      </c>
      <c r="H25" s="309">
        <f>E9</f>
        <v>1600</v>
      </c>
      <c r="I25" s="310" t="s">
        <v>672</v>
      </c>
    </row>
    <row r="26" spans="5:9" x14ac:dyDescent="0.3">
      <c r="E26" s="302"/>
      <c r="F26" s="307" t="s">
        <v>217</v>
      </c>
      <c r="G26" s="308" t="s">
        <v>671</v>
      </c>
      <c r="H26" s="309">
        <f>E10</f>
        <v>500</v>
      </c>
      <c r="I26" s="310" t="s">
        <v>672</v>
      </c>
    </row>
    <row r="27" spans="5:9" x14ac:dyDescent="0.3">
      <c r="E27" s="302"/>
      <c r="F27" s="307" t="s">
        <v>294</v>
      </c>
      <c r="G27" s="308" t="s">
        <v>671</v>
      </c>
      <c r="H27" s="309">
        <f>E11</f>
        <v>24530.5</v>
      </c>
      <c r="I27" s="310" t="s">
        <v>672</v>
      </c>
    </row>
    <row r="28" spans="5:9" x14ac:dyDescent="0.3">
      <c r="E28" s="302"/>
      <c r="F28" s="307" t="s">
        <v>382</v>
      </c>
      <c r="G28" s="308" t="s">
        <v>671</v>
      </c>
      <c r="H28" s="309">
        <f>E12</f>
        <v>26630.5</v>
      </c>
      <c r="I28" s="310" t="s">
        <v>67</v>
      </c>
    </row>
    <row r="29" spans="5:9" ht="35" x14ac:dyDescent="0.3">
      <c r="E29" s="302"/>
      <c r="F29" s="311" t="s">
        <v>674</v>
      </c>
      <c r="G29" s="308"/>
      <c r="H29" s="312">
        <f>F13</f>
        <v>0</v>
      </c>
      <c r="I29" s="310"/>
    </row>
    <row r="30" spans="5:9" x14ac:dyDescent="0.3">
      <c r="E30" s="302"/>
      <c r="F30" s="307" t="s">
        <v>92</v>
      </c>
      <c r="G30" s="308" t="s">
        <v>671</v>
      </c>
      <c r="H30" s="309">
        <f>F8</f>
        <v>0</v>
      </c>
      <c r="I30" s="310" t="s">
        <v>672</v>
      </c>
    </row>
    <row r="31" spans="5:9" x14ac:dyDescent="0.3">
      <c r="E31" s="302"/>
      <c r="F31" s="307" t="s">
        <v>147</v>
      </c>
      <c r="G31" s="308" t="s">
        <v>671</v>
      </c>
      <c r="H31" s="309">
        <f>F9</f>
        <v>400</v>
      </c>
      <c r="I31" s="310" t="s">
        <v>672</v>
      </c>
    </row>
    <row r="32" spans="5:9" x14ac:dyDescent="0.3">
      <c r="E32" s="302"/>
      <c r="F32" s="307" t="s">
        <v>217</v>
      </c>
      <c r="G32" s="308" t="s">
        <v>671</v>
      </c>
      <c r="H32" s="309">
        <f>F10</f>
        <v>100</v>
      </c>
      <c r="I32" s="310" t="s">
        <v>672</v>
      </c>
    </row>
    <row r="33" spans="5:9" x14ac:dyDescent="0.3">
      <c r="E33" s="302"/>
      <c r="F33" s="307" t="s">
        <v>294</v>
      </c>
      <c r="G33" s="308" t="s">
        <v>671</v>
      </c>
      <c r="H33" s="309">
        <f>F11</f>
        <v>24530.5</v>
      </c>
      <c r="I33" s="310" t="s">
        <v>672</v>
      </c>
    </row>
    <row r="34" spans="5:9" x14ac:dyDescent="0.3">
      <c r="E34" s="302"/>
      <c r="F34" s="307" t="s">
        <v>382</v>
      </c>
      <c r="G34" s="308" t="s">
        <v>671</v>
      </c>
      <c r="H34" s="309">
        <f>F12</f>
        <v>25030.5</v>
      </c>
      <c r="I34" s="310" t="s">
        <v>67</v>
      </c>
    </row>
    <row r="35" spans="5:9" ht="35" x14ac:dyDescent="0.3">
      <c r="E35" s="302"/>
      <c r="F35" s="311" t="s">
        <v>675</v>
      </c>
      <c r="G35" s="308"/>
      <c r="H35" s="312">
        <f>G13</f>
        <v>0</v>
      </c>
      <c r="I35" s="310"/>
    </row>
    <row r="36" spans="5:9" x14ac:dyDescent="0.3">
      <c r="E36" s="302"/>
      <c r="F36" s="307" t="s">
        <v>92</v>
      </c>
      <c r="G36" s="308" t="s">
        <v>671</v>
      </c>
      <c r="H36" s="309">
        <f>G8</f>
        <v>0</v>
      </c>
      <c r="I36" s="310" t="s">
        <v>672</v>
      </c>
    </row>
    <row r="37" spans="5:9" x14ac:dyDescent="0.3">
      <c r="E37" s="302"/>
      <c r="F37" s="307" t="s">
        <v>147</v>
      </c>
      <c r="G37" s="308" t="s">
        <v>671</v>
      </c>
      <c r="H37" s="309">
        <f>G9</f>
        <v>400</v>
      </c>
      <c r="I37" s="310" t="s">
        <v>672</v>
      </c>
    </row>
    <row r="38" spans="5:9" x14ac:dyDescent="0.3">
      <c r="E38" s="302"/>
      <c r="F38" s="307" t="s">
        <v>217</v>
      </c>
      <c r="G38" s="308" t="s">
        <v>671</v>
      </c>
      <c r="H38" s="309">
        <f>G10</f>
        <v>100</v>
      </c>
      <c r="I38" s="310" t="s">
        <v>672</v>
      </c>
    </row>
    <row r="39" spans="5:9" x14ac:dyDescent="0.3">
      <c r="E39" s="302"/>
      <c r="F39" s="307" t="s">
        <v>294</v>
      </c>
      <c r="G39" s="308" t="s">
        <v>671</v>
      </c>
      <c r="H39" s="309" t="str">
        <f>G11</f>
        <v>-</v>
      </c>
      <c r="I39" s="310" t="s">
        <v>672</v>
      </c>
    </row>
    <row r="40" spans="5:9" x14ac:dyDescent="0.3">
      <c r="E40" s="302"/>
      <c r="F40" s="307" t="s">
        <v>382</v>
      </c>
      <c r="G40" s="308" t="s">
        <v>671</v>
      </c>
      <c r="H40" s="309">
        <f>G12</f>
        <v>500</v>
      </c>
      <c r="I40" s="310" t="s">
        <v>67</v>
      </c>
    </row>
    <row r="41" spans="5:9" ht="35" x14ac:dyDescent="0.3">
      <c r="E41" s="302"/>
      <c r="F41" s="311" t="s">
        <v>676</v>
      </c>
      <c r="G41" s="308"/>
      <c r="H41" s="312">
        <f>H13</f>
        <v>0</v>
      </c>
      <c r="I41" s="310"/>
    </row>
    <row r="42" spans="5:9" x14ac:dyDescent="0.3">
      <c r="E42" s="302"/>
      <c r="F42" s="307" t="s">
        <v>92</v>
      </c>
      <c r="G42" s="308" t="s">
        <v>671</v>
      </c>
      <c r="H42" s="309">
        <f>H8</f>
        <v>0</v>
      </c>
      <c r="I42" s="310" t="s">
        <v>672</v>
      </c>
    </row>
    <row r="43" spans="5:9" x14ac:dyDescent="0.3">
      <c r="E43" s="302"/>
      <c r="F43" s="307" t="s">
        <v>147</v>
      </c>
      <c r="G43" s="308" t="s">
        <v>671</v>
      </c>
      <c r="H43" s="309">
        <f>H9</f>
        <v>400</v>
      </c>
      <c r="I43" s="310" t="s">
        <v>672</v>
      </c>
    </row>
    <row r="44" spans="5:9" x14ac:dyDescent="0.3">
      <c r="E44" s="302"/>
      <c r="F44" s="307" t="s">
        <v>217</v>
      </c>
      <c r="G44" s="308" t="s">
        <v>671</v>
      </c>
      <c r="H44" s="309">
        <f>H10</f>
        <v>100</v>
      </c>
      <c r="I44" s="310" t="s">
        <v>672</v>
      </c>
    </row>
    <row r="45" spans="5:9" x14ac:dyDescent="0.3">
      <c r="E45" s="313"/>
      <c r="F45" s="307" t="s">
        <v>294</v>
      </c>
      <c r="G45" s="308" t="s">
        <v>671</v>
      </c>
      <c r="H45" s="309" t="str">
        <f>H11</f>
        <v>-</v>
      </c>
      <c r="I45" s="310" t="s">
        <v>672</v>
      </c>
    </row>
    <row r="46" spans="5:9" x14ac:dyDescent="0.3">
      <c r="E46" s="313"/>
      <c r="F46" s="314" t="s">
        <v>382</v>
      </c>
      <c r="G46" s="315" t="s">
        <v>671</v>
      </c>
      <c r="H46" s="309">
        <f>H12</f>
        <v>500</v>
      </c>
      <c r="I46" s="316" t="s">
        <v>67</v>
      </c>
    </row>
  </sheetData>
  <dataConsolidate/>
  <mergeCells count="10">
    <mergeCell ref="A8:Q8"/>
    <mergeCell ref="K5:P5"/>
    <mergeCell ref="Q5:Q6"/>
    <mergeCell ref="K1:Q1"/>
    <mergeCell ref="A3:Q3"/>
    <mergeCell ref="A5:A6"/>
    <mergeCell ref="B5:B6"/>
    <mergeCell ref="C5:C6"/>
    <mergeCell ref="D5:D6"/>
    <mergeCell ref="E5:J5"/>
  </mergeCells>
  <pageMargins left="0.23622047244094491" right="0.23622047244094491" top="0.27559055118110237" bottom="0.19685039370078741" header="0.11811023622047245" footer="0.15748031496062992"/>
  <pageSetup paperSize="9" firstPageNumber="82" orientation="landscape" useFirstPageNumber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3"/>
  <sheetViews>
    <sheetView view="pageLayout" workbookViewId="0">
      <selection activeCell="Q9" sqref="A1:Q9"/>
    </sheetView>
  </sheetViews>
  <sheetFormatPr defaultColWidth="10.26953125" defaultRowHeight="14" x14ac:dyDescent="0.3"/>
  <cols>
    <col min="1" max="1" width="4.81640625" style="346" customWidth="1"/>
    <col min="2" max="2" width="15.54296875" style="346" customWidth="1"/>
    <col min="3" max="4" width="9.1796875" style="346"/>
    <col min="5" max="5" width="9.1796875" style="346" bestFit="1" customWidth="1"/>
    <col min="6" max="10" width="8.26953125" style="346" customWidth="1"/>
    <col min="11" max="11" width="15.81640625" style="346" customWidth="1"/>
    <col min="12" max="16" width="5.7265625" style="346" customWidth="1"/>
    <col min="17" max="17" width="13.54296875" style="346" customWidth="1"/>
    <col min="18" max="16384" width="10.26953125" style="346"/>
  </cols>
  <sheetData>
    <row r="1" spans="1:17" s="246" customFormat="1" ht="18" x14ac:dyDescent="0.4">
      <c r="A1" s="782"/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</row>
    <row r="2" spans="1:17" s="246" customFormat="1" ht="18" x14ac:dyDescent="0.4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</row>
    <row r="3" spans="1:17" ht="30" customHeight="1" x14ac:dyDescent="0.3">
      <c r="A3" s="741" t="s">
        <v>0</v>
      </c>
      <c r="B3" s="742" t="s">
        <v>296</v>
      </c>
      <c r="C3" s="740" t="s">
        <v>315</v>
      </c>
      <c r="D3" s="740" t="s">
        <v>297</v>
      </c>
      <c r="E3" s="740" t="s">
        <v>302</v>
      </c>
      <c r="F3" s="740"/>
      <c r="G3" s="740"/>
      <c r="H3" s="740"/>
      <c r="I3" s="740"/>
      <c r="J3" s="740"/>
      <c r="K3" s="740" t="s">
        <v>303</v>
      </c>
      <c r="L3" s="740"/>
      <c r="M3" s="740"/>
      <c r="N3" s="740"/>
      <c r="O3" s="740"/>
      <c r="P3" s="740"/>
      <c r="Q3" s="740" t="s">
        <v>289</v>
      </c>
    </row>
    <row r="4" spans="1:17" ht="75.75" customHeight="1" x14ac:dyDescent="0.3">
      <c r="A4" s="741"/>
      <c r="B4" s="742"/>
      <c r="C4" s="740"/>
      <c r="D4" s="740"/>
      <c r="E4" s="335" t="s">
        <v>8</v>
      </c>
      <c r="F4" s="335" t="s">
        <v>92</v>
      </c>
      <c r="G4" s="335" t="s">
        <v>147</v>
      </c>
      <c r="H4" s="335" t="s">
        <v>217</v>
      </c>
      <c r="I4" s="335" t="s">
        <v>294</v>
      </c>
      <c r="J4" s="335" t="s">
        <v>382</v>
      </c>
      <c r="K4" s="335" t="s">
        <v>298</v>
      </c>
      <c r="L4" s="335" t="s">
        <v>92</v>
      </c>
      <c r="M4" s="335" t="s">
        <v>147</v>
      </c>
      <c r="N4" s="335" t="s">
        <v>217</v>
      </c>
      <c r="O4" s="335" t="s">
        <v>294</v>
      </c>
      <c r="P4" s="335" t="s">
        <v>382</v>
      </c>
      <c r="Q4" s="740"/>
    </row>
    <row r="5" spans="1:17" ht="15" x14ac:dyDescent="0.3">
      <c r="A5" s="338">
        <v>1</v>
      </c>
      <c r="B5" s="335">
        <v>2</v>
      </c>
      <c r="C5" s="335">
        <v>3</v>
      </c>
      <c r="D5" s="335">
        <v>4</v>
      </c>
      <c r="E5" s="335">
        <v>5</v>
      </c>
      <c r="F5" s="335">
        <v>6</v>
      </c>
      <c r="G5" s="335">
        <v>7</v>
      </c>
      <c r="H5" s="335">
        <v>8</v>
      </c>
      <c r="I5" s="335">
        <v>9</v>
      </c>
      <c r="J5" s="335">
        <v>10</v>
      </c>
      <c r="K5" s="335">
        <v>11</v>
      </c>
      <c r="L5" s="335">
        <v>12</v>
      </c>
      <c r="M5" s="335">
        <v>13</v>
      </c>
      <c r="N5" s="335">
        <v>14</v>
      </c>
      <c r="O5" s="335">
        <v>15</v>
      </c>
      <c r="P5" s="335">
        <v>16</v>
      </c>
      <c r="Q5" s="335">
        <v>17</v>
      </c>
    </row>
    <row r="6" spans="1:17" ht="15" customHeight="1" x14ac:dyDescent="0.3">
      <c r="A6" s="711" t="s">
        <v>321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Q6" s="713"/>
    </row>
    <row r="7" spans="1:17" ht="90" x14ac:dyDescent="0.3">
      <c r="A7" s="335">
        <v>1</v>
      </c>
      <c r="B7" s="247" t="s">
        <v>322</v>
      </c>
      <c r="C7" s="335" t="s">
        <v>383</v>
      </c>
      <c r="D7" s="335" t="s">
        <v>307</v>
      </c>
      <c r="E7" s="248">
        <f>SUM(F7:J7)</f>
        <v>348645.20000000007</v>
      </c>
      <c r="F7" s="248">
        <v>73731.8</v>
      </c>
      <c r="G7" s="248">
        <v>69821.100000000006</v>
      </c>
      <c r="H7" s="248">
        <v>68364.100000000006</v>
      </c>
      <c r="I7" s="248">
        <v>68364.100000000006</v>
      </c>
      <c r="J7" s="248">
        <v>68364.100000000006</v>
      </c>
      <c r="K7" s="335" t="s">
        <v>323</v>
      </c>
      <c r="L7" s="335">
        <v>54</v>
      </c>
      <c r="M7" s="335">
        <v>54</v>
      </c>
      <c r="N7" s="335">
        <v>54</v>
      </c>
      <c r="O7" s="335">
        <v>54</v>
      </c>
      <c r="P7" s="335">
        <v>54</v>
      </c>
      <c r="Q7" s="336" t="s">
        <v>324</v>
      </c>
    </row>
    <row r="8" spans="1:17" ht="15" x14ac:dyDescent="0.3">
      <c r="A8" s="335"/>
      <c r="B8" s="247" t="s">
        <v>320</v>
      </c>
      <c r="C8" s="335"/>
      <c r="D8" s="335" t="s">
        <v>307</v>
      </c>
      <c r="E8" s="248">
        <f t="shared" ref="E8:J8" si="0">SUM(E7)</f>
        <v>348645.20000000007</v>
      </c>
      <c r="F8" s="248">
        <f t="shared" si="0"/>
        <v>73731.8</v>
      </c>
      <c r="G8" s="248">
        <f t="shared" si="0"/>
        <v>69821.100000000006</v>
      </c>
      <c r="H8" s="248">
        <f t="shared" si="0"/>
        <v>68364.100000000006</v>
      </c>
      <c r="I8" s="248">
        <f t="shared" si="0"/>
        <v>68364.100000000006</v>
      </c>
      <c r="J8" s="248">
        <f t="shared" si="0"/>
        <v>68364.100000000006</v>
      </c>
      <c r="K8" s="335"/>
      <c r="L8" s="335"/>
      <c r="M8" s="335"/>
      <c r="N8" s="335"/>
      <c r="O8" s="335"/>
      <c r="P8" s="335"/>
      <c r="Q8" s="336"/>
    </row>
    <row r="9" spans="1:17" x14ac:dyDescent="0.3">
      <c r="H9" s="355"/>
      <c r="I9" s="355"/>
      <c r="J9" s="355"/>
    </row>
    <row r="24" spans="6:11" ht="65" x14ac:dyDescent="0.3">
      <c r="F24" s="317" t="s">
        <v>648</v>
      </c>
      <c r="G24" s="318" t="s">
        <v>670</v>
      </c>
      <c r="H24" s="319"/>
      <c r="I24" s="320">
        <f>E8</f>
        <v>348645.20000000007</v>
      </c>
      <c r="J24" s="321"/>
      <c r="K24" s="347">
        <f>I25+I26+I27+I28+I29</f>
        <v>348645.20000000007</v>
      </c>
    </row>
    <row r="25" spans="6:11" x14ac:dyDescent="0.3">
      <c r="F25" s="317"/>
      <c r="G25" s="322" t="s">
        <v>92</v>
      </c>
      <c r="H25" s="323" t="s">
        <v>671</v>
      </c>
      <c r="I25" s="324">
        <f>F8</f>
        <v>73731.8</v>
      </c>
      <c r="J25" s="325" t="s">
        <v>672</v>
      </c>
    </row>
    <row r="26" spans="6:11" x14ac:dyDescent="0.3">
      <c r="F26" s="317"/>
      <c r="G26" s="322" t="s">
        <v>147</v>
      </c>
      <c r="H26" s="323" t="s">
        <v>671</v>
      </c>
      <c r="I26" s="324">
        <f>G8</f>
        <v>69821.100000000006</v>
      </c>
      <c r="J26" s="325" t="s">
        <v>672</v>
      </c>
    </row>
    <row r="27" spans="6:11" x14ac:dyDescent="0.3">
      <c r="F27" s="317"/>
      <c r="G27" s="322" t="s">
        <v>217</v>
      </c>
      <c r="H27" s="323" t="s">
        <v>671</v>
      </c>
      <c r="I27" s="324">
        <f>H8</f>
        <v>68364.100000000006</v>
      </c>
      <c r="J27" s="325" t="s">
        <v>672</v>
      </c>
    </row>
    <row r="28" spans="6:11" x14ac:dyDescent="0.3">
      <c r="F28" s="317"/>
      <c r="G28" s="322" t="s">
        <v>294</v>
      </c>
      <c r="H28" s="323" t="s">
        <v>671</v>
      </c>
      <c r="I28" s="324">
        <f>I8</f>
        <v>68364.100000000006</v>
      </c>
      <c r="J28" s="325" t="s">
        <v>672</v>
      </c>
    </row>
    <row r="29" spans="6:11" x14ac:dyDescent="0.3">
      <c r="F29" s="317"/>
      <c r="G29" s="322" t="s">
        <v>382</v>
      </c>
      <c r="H29" s="323" t="s">
        <v>671</v>
      </c>
      <c r="I29" s="324">
        <f>J8</f>
        <v>68364.100000000006</v>
      </c>
      <c r="J29" s="325" t="s">
        <v>67</v>
      </c>
    </row>
    <row r="30" spans="6:11" ht="39" x14ac:dyDescent="0.3">
      <c r="F30" s="317"/>
      <c r="G30" s="326" t="s">
        <v>673</v>
      </c>
      <c r="H30" s="323"/>
      <c r="I30" s="327">
        <f>E8</f>
        <v>348645.20000000007</v>
      </c>
      <c r="J30" s="325"/>
      <c r="K30" s="347">
        <f>I31+I32+I33+I34+I35</f>
        <v>348645.20000000007</v>
      </c>
    </row>
    <row r="31" spans="6:11" x14ac:dyDescent="0.3">
      <c r="F31" s="317"/>
      <c r="G31" s="322" t="s">
        <v>92</v>
      </c>
      <c r="H31" s="323" t="s">
        <v>671</v>
      </c>
      <c r="I31" s="324">
        <f>F8</f>
        <v>73731.8</v>
      </c>
      <c r="J31" s="325" t="s">
        <v>672</v>
      </c>
    </row>
    <row r="32" spans="6:11" x14ac:dyDescent="0.3">
      <c r="F32" s="317"/>
      <c r="G32" s="322" t="s">
        <v>147</v>
      </c>
      <c r="H32" s="323" t="s">
        <v>671</v>
      </c>
      <c r="I32" s="324">
        <f>G8</f>
        <v>69821.100000000006</v>
      </c>
      <c r="J32" s="325" t="s">
        <v>672</v>
      </c>
    </row>
    <row r="33" spans="6:10" x14ac:dyDescent="0.3">
      <c r="F33" s="317"/>
      <c r="G33" s="322" t="s">
        <v>217</v>
      </c>
      <c r="H33" s="323" t="s">
        <v>671</v>
      </c>
      <c r="I33" s="324">
        <f>H8</f>
        <v>68364.100000000006</v>
      </c>
      <c r="J33" s="325" t="s">
        <v>672</v>
      </c>
    </row>
    <row r="34" spans="6:10" x14ac:dyDescent="0.3">
      <c r="F34" s="317"/>
      <c r="G34" s="322" t="s">
        <v>294</v>
      </c>
      <c r="H34" s="323" t="s">
        <v>671</v>
      </c>
      <c r="I34" s="324">
        <f>I8</f>
        <v>68364.100000000006</v>
      </c>
      <c r="J34" s="325" t="s">
        <v>672</v>
      </c>
    </row>
    <row r="35" spans="6:10" x14ac:dyDescent="0.3">
      <c r="F35" s="317"/>
      <c r="G35" s="322" t="s">
        <v>382</v>
      </c>
      <c r="H35" s="323" t="s">
        <v>671</v>
      </c>
      <c r="I35" s="324">
        <f>J8</f>
        <v>68364.100000000006</v>
      </c>
      <c r="J35" s="325" t="s">
        <v>67</v>
      </c>
    </row>
    <row r="36" spans="6:10" ht="39" x14ac:dyDescent="0.3">
      <c r="F36" s="317"/>
      <c r="G36" s="326" t="s">
        <v>674</v>
      </c>
      <c r="H36" s="323"/>
      <c r="I36" s="327">
        <f>G20</f>
        <v>0</v>
      </c>
      <c r="J36" s="325"/>
    </row>
    <row r="37" spans="6:10" x14ac:dyDescent="0.3">
      <c r="F37" s="317"/>
      <c r="G37" s="322" t="s">
        <v>92</v>
      </c>
      <c r="H37" s="323" t="s">
        <v>671</v>
      </c>
      <c r="I37" s="324">
        <f>G15</f>
        <v>0</v>
      </c>
      <c r="J37" s="325" t="s">
        <v>672</v>
      </c>
    </row>
    <row r="38" spans="6:10" x14ac:dyDescent="0.3">
      <c r="F38" s="317"/>
      <c r="G38" s="322" t="s">
        <v>147</v>
      </c>
      <c r="H38" s="323" t="s">
        <v>671</v>
      </c>
      <c r="I38" s="324">
        <f>G16</f>
        <v>0</v>
      </c>
      <c r="J38" s="325" t="s">
        <v>672</v>
      </c>
    </row>
    <row r="39" spans="6:10" x14ac:dyDescent="0.3">
      <c r="F39" s="317"/>
      <c r="G39" s="322" t="s">
        <v>217</v>
      </c>
      <c r="H39" s="323" t="s">
        <v>671</v>
      </c>
      <c r="I39" s="324">
        <f>G17</f>
        <v>0</v>
      </c>
      <c r="J39" s="325" t="s">
        <v>672</v>
      </c>
    </row>
    <row r="40" spans="6:10" x14ac:dyDescent="0.3">
      <c r="F40" s="317"/>
      <c r="G40" s="322" t="s">
        <v>294</v>
      </c>
      <c r="H40" s="323" t="s">
        <v>671</v>
      </c>
      <c r="I40" s="324">
        <f>G18</f>
        <v>0</v>
      </c>
      <c r="J40" s="325" t="s">
        <v>672</v>
      </c>
    </row>
    <row r="41" spans="6:10" x14ac:dyDescent="0.3">
      <c r="F41" s="317"/>
      <c r="G41" s="322" t="s">
        <v>382</v>
      </c>
      <c r="H41" s="323" t="s">
        <v>671</v>
      </c>
      <c r="I41" s="324">
        <f>G19</f>
        <v>0</v>
      </c>
      <c r="J41" s="325" t="s">
        <v>67</v>
      </c>
    </row>
    <row r="42" spans="6:10" ht="39" x14ac:dyDescent="0.3">
      <c r="F42" s="317"/>
      <c r="G42" s="326" t="s">
        <v>675</v>
      </c>
      <c r="H42" s="323"/>
      <c r="I42" s="327">
        <f>H20</f>
        <v>0</v>
      </c>
      <c r="J42" s="325"/>
    </row>
    <row r="43" spans="6:10" x14ac:dyDescent="0.3">
      <c r="F43" s="317"/>
      <c r="G43" s="322" t="s">
        <v>92</v>
      </c>
      <c r="H43" s="323" t="s">
        <v>671</v>
      </c>
      <c r="I43" s="324">
        <f>H15</f>
        <v>0</v>
      </c>
      <c r="J43" s="325" t="s">
        <v>672</v>
      </c>
    </row>
    <row r="44" spans="6:10" x14ac:dyDescent="0.3">
      <c r="F44" s="317"/>
      <c r="G44" s="322" t="s">
        <v>147</v>
      </c>
      <c r="H44" s="323" t="s">
        <v>671</v>
      </c>
      <c r="I44" s="324">
        <f>H16</f>
        <v>0</v>
      </c>
      <c r="J44" s="325" t="s">
        <v>672</v>
      </c>
    </row>
    <row r="45" spans="6:10" x14ac:dyDescent="0.3">
      <c r="F45" s="317"/>
      <c r="G45" s="322" t="s">
        <v>217</v>
      </c>
      <c r="H45" s="323" t="s">
        <v>671</v>
      </c>
      <c r="I45" s="324">
        <f>H17</f>
        <v>0</v>
      </c>
      <c r="J45" s="325" t="s">
        <v>672</v>
      </c>
    </row>
    <row r="46" spans="6:10" x14ac:dyDescent="0.3">
      <c r="F46" s="317"/>
      <c r="G46" s="322" t="s">
        <v>294</v>
      </c>
      <c r="H46" s="323" t="s">
        <v>671</v>
      </c>
      <c r="I46" s="324">
        <f>H18</f>
        <v>0</v>
      </c>
      <c r="J46" s="325" t="s">
        <v>672</v>
      </c>
    </row>
    <row r="47" spans="6:10" x14ac:dyDescent="0.3">
      <c r="F47" s="317"/>
      <c r="G47" s="322" t="s">
        <v>382</v>
      </c>
      <c r="H47" s="323" t="s">
        <v>671</v>
      </c>
      <c r="I47" s="324">
        <f>H19</f>
        <v>0</v>
      </c>
      <c r="J47" s="325" t="s">
        <v>67</v>
      </c>
    </row>
    <row r="48" spans="6:10" ht="39" x14ac:dyDescent="0.3">
      <c r="F48" s="317"/>
      <c r="G48" s="326" t="s">
        <v>676</v>
      </c>
      <c r="H48" s="323"/>
      <c r="I48" s="327">
        <f>I20</f>
        <v>0</v>
      </c>
      <c r="J48" s="325"/>
    </row>
    <row r="49" spans="6:10" x14ac:dyDescent="0.3">
      <c r="F49" s="317"/>
      <c r="G49" s="322" t="s">
        <v>92</v>
      </c>
      <c r="H49" s="323" t="s">
        <v>671</v>
      </c>
      <c r="I49" s="324">
        <f>I15</f>
        <v>0</v>
      </c>
      <c r="J49" s="325" t="s">
        <v>672</v>
      </c>
    </row>
    <row r="50" spans="6:10" x14ac:dyDescent="0.3">
      <c r="F50" s="317"/>
      <c r="G50" s="322" t="s">
        <v>147</v>
      </c>
      <c r="H50" s="323" t="s">
        <v>671</v>
      </c>
      <c r="I50" s="324">
        <f>I16</f>
        <v>0</v>
      </c>
      <c r="J50" s="325" t="s">
        <v>672</v>
      </c>
    </row>
    <row r="51" spans="6:10" x14ac:dyDescent="0.3">
      <c r="F51" s="317"/>
      <c r="G51" s="322" t="s">
        <v>217</v>
      </c>
      <c r="H51" s="323" t="s">
        <v>671</v>
      </c>
      <c r="I51" s="324">
        <f>I17</f>
        <v>0</v>
      </c>
      <c r="J51" s="325" t="s">
        <v>672</v>
      </c>
    </row>
    <row r="52" spans="6:10" x14ac:dyDescent="0.3">
      <c r="F52" s="328"/>
      <c r="G52" s="322" t="s">
        <v>294</v>
      </c>
      <c r="H52" s="323" t="s">
        <v>671</v>
      </c>
      <c r="I52" s="324">
        <f>I18</f>
        <v>0</v>
      </c>
      <c r="J52" s="325" t="s">
        <v>672</v>
      </c>
    </row>
    <row r="53" spans="6:10" x14ac:dyDescent="0.3">
      <c r="F53" s="328"/>
      <c r="G53" s="329" t="s">
        <v>382</v>
      </c>
      <c r="H53" s="330" t="s">
        <v>671</v>
      </c>
      <c r="I53" s="324">
        <f>I19</f>
        <v>0</v>
      </c>
      <c r="J53" s="331" t="s">
        <v>67</v>
      </c>
    </row>
  </sheetData>
  <mergeCells count="9">
    <mergeCell ref="A6:Q6"/>
    <mergeCell ref="A3:A4"/>
    <mergeCell ref="B3:B4"/>
    <mergeCell ref="A1:Q1"/>
    <mergeCell ref="C3:C4"/>
    <mergeCell ref="D3:D4"/>
    <mergeCell ref="E3:J3"/>
    <mergeCell ref="K3:P3"/>
    <mergeCell ref="Q3:Q4"/>
  </mergeCells>
  <pageMargins left="0.23622047244094491" right="0.23622047244094491" top="0.74803149606299213" bottom="0.74803149606299213" header="0.31496062992125984" footer="0.31496062992125984"/>
  <pageSetup scale="91" firstPageNumber="88" fitToHeight="0" orientation="landscape" useFirstPageNumber="1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71"/>
  <sheetViews>
    <sheetView topLeftCell="A10" workbookViewId="0">
      <selection activeCell="F19" sqref="F19"/>
    </sheetView>
  </sheetViews>
  <sheetFormatPr defaultColWidth="10.26953125" defaultRowHeight="14" x14ac:dyDescent="0.3"/>
  <cols>
    <col min="1" max="1" width="10.26953125" style="243"/>
    <col min="2" max="2" width="4.7265625" style="33" customWidth="1"/>
    <col min="3" max="5" width="9.1796875" style="33"/>
    <col min="6" max="6" width="12.1796875" style="33" customWidth="1"/>
    <col min="7" max="7" width="9.1796875" style="33"/>
    <col min="8" max="8" width="19.1796875" style="33" customWidth="1"/>
    <col min="9" max="13" width="16.54296875" style="33" customWidth="1"/>
    <col min="14" max="14" width="12.81640625" style="42" customWidth="1"/>
    <col min="15" max="15" width="11" style="42" bestFit="1" customWidth="1"/>
    <col min="16" max="16384" width="10.26953125" style="33"/>
  </cols>
  <sheetData>
    <row r="1" spans="1:16" ht="39.75" customHeight="1" x14ac:dyDescent="0.3">
      <c r="C1" s="799" t="s">
        <v>646</v>
      </c>
      <c r="D1" s="799"/>
      <c r="E1" s="799"/>
      <c r="F1" s="799"/>
      <c r="G1" s="799"/>
      <c r="H1" s="799"/>
      <c r="I1" s="799"/>
      <c r="J1" s="799"/>
      <c r="K1" s="799"/>
      <c r="L1" s="799"/>
    </row>
    <row r="2" spans="1:16" s="41" customFormat="1" ht="28" x14ac:dyDescent="0.3">
      <c r="A2" s="342" t="s">
        <v>348</v>
      </c>
      <c r="B2" s="342" t="s">
        <v>413</v>
      </c>
      <c r="C2" s="800" t="s">
        <v>414</v>
      </c>
      <c r="D2" s="800"/>
      <c r="E2" s="800"/>
      <c r="F2" s="342" t="s">
        <v>650</v>
      </c>
      <c r="G2" s="342" t="s">
        <v>415</v>
      </c>
      <c r="H2" s="342" t="s">
        <v>305</v>
      </c>
      <c r="I2" s="342">
        <v>2014</v>
      </c>
      <c r="J2" s="342">
        <v>2015</v>
      </c>
      <c r="K2" s="342">
        <v>2016</v>
      </c>
      <c r="L2" s="342">
        <v>2017</v>
      </c>
      <c r="M2" s="342">
        <v>2018</v>
      </c>
      <c r="N2" s="43" t="s">
        <v>416</v>
      </c>
      <c r="O2" s="43" t="s">
        <v>417</v>
      </c>
    </row>
    <row r="3" spans="1:16" s="340" customFormat="1" x14ac:dyDescent="0.3">
      <c r="A3" s="343">
        <v>1</v>
      </c>
      <c r="B3" s="343">
        <v>2</v>
      </c>
      <c r="C3" s="804">
        <v>3</v>
      </c>
      <c r="D3" s="804"/>
      <c r="E3" s="804"/>
      <c r="F3" s="343"/>
      <c r="G3" s="343">
        <v>4</v>
      </c>
      <c r="H3" s="343">
        <v>5</v>
      </c>
      <c r="I3" s="343">
        <v>6</v>
      </c>
      <c r="J3" s="343">
        <v>7</v>
      </c>
      <c r="K3" s="343">
        <v>8</v>
      </c>
      <c r="L3" s="343">
        <v>9</v>
      </c>
      <c r="M3" s="343">
        <v>10</v>
      </c>
      <c r="N3" s="44">
        <v>11</v>
      </c>
      <c r="O3" s="44">
        <v>12</v>
      </c>
    </row>
    <row r="4" spans="1:16" x14ac:dyDescent="0.3">
      <c r="A4" s="798">
        <v>1</v>
      </c>
      <c r="B4" s="801" t="s">
        <v>402</v>
      </c>
      <c r="C4" s="785" t="s">
        <v>406</v>
      </c>
      <c r="D4" s="785"/>
      <c r="E4" s="785"/>
      <c r="F4" s="805">
        <f>SUM(H4:H7)</f>
        <v>833833.5</v>
      </c>
      <c r="G4" s="37" t="s">
        <v>307</v>
      </c>
      <c r="H4" s="263">
        <f>SUM(I4:M4)</f>
        <v>389609</v>
      </c>
      <c r="I4" s="263">
        <f>'1-1'!F22</f>
        <v>126226.49999999999</v>
      </c>
      <c r="J4" s="263">
        <f>'1-1'!G22</f>
        <v>201882.5</v>
      </c>
      <c r="K4" s="263">
        <f>'1-1'!H22</f>
        <v>27000</v>
      </c>
      <c r="L4" s="263">
        <f>'1-1'!I22</f>
        <v>34500</v>
      </c>
      <c r="M4" s="263"/>
      <c r="N4" s="264">
        <f t="shared" ref="N4:N17" si="0">SUM(I4:M4)</f>
        <v>389609</v>
      </c>
      <c r="O4" s="264">
        <f t="shared" ref="O4:O17" si="1">N4-H4</f>
        <v>0</v>
      </c>
    </row>
    <row r="5" spans="1:16" x14ac:dyDescent="0.3">
      <c r="A5" s="798"/>
      <c r="B5" s="802"/>
      <c r="C5" s="785"/>
      <c r="D5" s="785"/>
      <c r="E5" s="785"/>
      <c r="F5" s="806"/>
      <c r="G5" s="38" t="s">
        <v>299</v>
      </c>
      <c r="H5" s="263">
        <f t="shared" ref="H5:H18" si="2">SUM(I5:M5)</f>
        <v>142950.70000000001</v>
      </c>
      <c r="I5" s="263">
        <f>'1-1'!F23</f>
        <v>19146.400000000001</v>
      </c>
      <c r="J5" s="263">
        <f>'1-1'!G23</f>
        <v>69152.100000000006</v>
      </c>
      <c r="K5" s="263">
        <f>'1-1'!H23</f>
        <v>54652.2</v>
      </c>
      <c r="L5" s="263">
        <f>'1-1'!I23</f>
        <v>0</v>
      </c>
      <c r="M5" s="263">
        <f>'1-1'!J23</f>
        <v>0</v>
      </c>
      <c r="N5" s="264">
        <f t="shared" si="0"/>
        <v>142950.70000000001</v>
      </c>
      <c r="O5" s="264">
        <f t="shared" si="1"/>
        <v>0</v>
      </c>
    </row>
    <row r="6" spans="1:16" x14ac:dyDescent="0.3">
      <c r="A6" s="798"/>
      <c r="B6" s="802"/>
      <c r="C6" s="785"/>
      <c r="D6" s="785"/>
      <c r="E6" s="785"/>
      <c r="F6" s="806"/>
      <c r="G6" s="38" t="s">
        <v>308</v>
      </c>
      <c r="H6" s="263">
        <f t="shared" si="2"/>
        <v>301273.8</v>
      </c>
      <c r="I6" s="263">
        <f>'1-1'!F24</f>
        <v>50429.2</v>
      </c>
      <c r="J6" s="263">
        <f>'1-1'!G24</f>
        <v>161031.1</v>
      </c>
      <c r="K6" s="263">
        <f>'1-1'!H24</f>
        <v>89813.5</v>
      </c>
      <c r="L6" s="263">
        <f>'1-1'!I24</f>
        <v>0</v>
      </c>
      <c r="M6" s="263">
        <f>'1-1'!J24</f>
        <v>0</v>
      </c>
      <c r="N6" s="264">
        <f t="shared" si="0"/>
        <v>301273.8</v>
      </c>
      <c r="O6" s="264">
        <f t="shared" si="1"/>
        <v>0</v>
      </c>
    </row>
    <row r="7" spans="1:16" x14ac:dyDescent="0.3">
      <c r="A7" s="798"/>
      <c r="B7" s="803"/>
      <c r="C7" s="785"/>
      <c r="D7" s="785"/>
      <c r="E7" s="785"/>
      <c r="F7" s="807"/>
      <c r="G7" s="38" t="s">
        <v>309</v>
      </c>
      <c r="H7" s="263">
        <f t="shared" si="2"/>
        <v>0</v>
      </c>
      <c r="I7" s="263"/>
      <c r="J7" s="263"/>
      <c r="K7" s="263"/>
      <c r="L7" s="263"/>
      <c r="M7" s="263"/>
      <c r="N7" s="264"/>
      <c r="O7" s="264"/>
      <c r="P7" s="34"/>
    </row>
    <row r="8" spans="1:16" ht="63.75" customHeight="1" x14ac:dyDescent="0.3">
      <c r="A8" s="787">
        <v>2</v>
      </c>
      <c r="B8" s="789" t="s">
        <v>402</v>
      </c>
      <c r="C8" s="791" t="s">
        <v>407</v>
      </c>
      <c r="D8" s="792"/>
      <c r="E8" s="793"/>
      <c r="F8" s="808">
        <f>SUM(H8:H9)</f>
        <v>7560185.6999999974</v>
      </c>
      <c r="G8" s="341" t="s">
        <v>307</v>
      </c>
      <c r="H8" s="263">
        <f t="shared" si="2"/>
        <v>719391.1</v>
      </c>
      <c r="I8" s="263">
        <f>'2-1'!F17</f>
        <v>68773.600000000006</v>
      </c>
      <c r="J8" s="263">
        <f>'2-1'!G17</f>
        <v>28117.5</v>
      </c>
      <c r="K8" s="263">
        <f>'2-1'!H17</f>
        <v>203000</v>
      </c>
      <c r="L8" s="263">
        <f>'2-1'!I17</f>
        <v>189500</v>
      </c>
      <c r="M8" s="263">
        <f>'2-1'!J17</f>
        <v>230000</v>
      </c>
      <c r="N8" s="264">
        <f t="shared" si="0"/>
        <v>719391.1</v>
      </c>
      <c r="O8" s="264">
        <f t="shared" si="1"/>
        <v>0</v>
      </c>
      <c r="P8" s="34"/>
    </row>
    <row r="9" spans="1:16" ht="63.75" customHeight="1" x14ac:dyDescent="0.3">
      <c r="A9" s="788"/>
      <c r="B9" s="790"/>
      <c r="C9" s="794"/>
      <c r="D9" s="795"/>
      <c r="E9" s="796"/>
      <c r="F9" s="809"/>
      <c r="G9" s="38" t="s">
        <v>309</v>
      </c>
      <c r="H9" s="263">
        <f t="shared" si="2"/>
        <v>6840794.5999999978</v>
      </c>
      <c r="I9" s="263">
        <f>'2-1'!F18</f>
        <v>30344.699999999997</v>
      </c>
      <c r="J9" s="263">
        <f>'2-1'!G18</f>
        <v>0</v>
      </c>
      <c r="K9" s="263">
        <f>'2-1'!H18</f>
        <v>0</v>
      </c>
      <c r="L9" s="263">
        <f>'2-1'!I18</f>
        <v>4500</v>
      </c>
      <c r="M9" s="263">
        <f>'2-1'!J18</f>
        <v>6805949.8999999976</v>
      </c>
      <c r="N9" s="264">
        <f>SUM(I9:M9)</f>
        <v>6840794.5999999978</v>
      </c>
      <c r="O9" s="264">
        <f>N9-H9</f>
        <v>0</v>
      </c>
      <c r="P9" s="34"/>
    </row>
    <row r="10" spans="1:16" ht="27" customHeight="1" x14ac:dyDescent="0.3">
      <c r="A10" s="797">
        <v>3</v>
      </c>
      <c r="B10" s="801" t="s">
        <v>402</v>
      </c>
      <c r="C10" s="785" t="s">
        <v>405</v>
      </c>
      <c r="D10" s="785"/>
      <c r="E10" s="785"/>
      <c r="F10" s="805">
        <f>SUM(H10:H13)</f>
        <v>2269093.5999999996</v>
      </c>
      <c r="G10" s="37" t="s">
        <v>307</v>
      </c>
      <c r="H10" s="263">
        <f t="shared" si="2"/>
        <v>365574.29999999993</v>
      </c>
      <c r="I10" s="263">
        <f>'3-1'!F18</f>
        <v>59857.3</v>
      </c>
      <c r="J10" s="263">
        <f>'3-1'!G18</f>
        <v>66007.100000000006</v>
      </c>
      <c r="K10" s="263">
        <f>'3-1'!H18</f>
        <v>72419.899999999994</v>
      </c>
      <c r="L10" s="263">
        <f>'3-1'!I18</f>
        <v>79661.899999999994</v>
      </c>
      <c r="M10" s="263">
        <f>'3-1'!J18</f>
        <v>87628.1</v>
      </c>
      <c r="N10" s="264">
        <f t="shared" si="0"/>
        <v>365574.29999999993</v>
      </c>
      <c r="O10" s="264">
        <f t="shared" si="1"/>
        <v>0</v>
      </c>
    </row>
    <row r="11" spans="1:16" ht="27" customHeight="1" x14ac:dyDescent="0.3">
      <c r="A11" s="797"/>
      <c r="B11" s="802"/>
      <c r="C11" s="785"/>
      <c r="D11" s="785"/>
      <c r="E11" s="785"/>
      <c r="F11" s="806"/>
      <c r="G11" s="38" t="s">
        <v>299</v>
      </c>
      <c r="H11" s="263">
        <f t="shared" si="2"/>
        <v>129090.70000000001</v>
      </c>
      <c r="I11" s="263">
        <f>'3-1'!F19</f>
        <v>23187</v>
      </c>
      <c r="J11" s="263">
        <f>'3-1'!G19</f>
        <v>24754.3</v>
      </c>
      <c r="K11" s="263">
        <f>'3-1'!H19</f>
        <v>25868.3</v>
      </c>
      <c r="L11" s="263">
        <f>'3-1'!I19</f>
        <v>27032.3</v>
      </c>
      <c r="M11" s="263">
        <f>'3-1'!J19</f>
        <v>28248.799999999999</v>
      </c>
      <c r="N11" s="264">
        <f t="shared" si="0"/>
        <v>129090.70000000001</v>
      </c>
      <c r="O11" s="264">
        <f t="shared" si="1"/>
        <v>0</v>
      </c>
    </row>
    <row r="12" spans="1:16" ht="27" customHeight="1" x14ac:dyDescent="0.3">
      <c r="A12" s="797"/>
      <c r="B12" s="802"/>
      <c r="C12" s="785"/>
      <c r="D12" s="785"/>
      <c r="E12" s="785"/>
      <c r="F12" s="806"/>
      <c r="G12" s="38" t="s">
        <v>308</v>
      </c>
      <c r="H12" s="263">
        <f t="shared" si="2"/>
        <v>59886.400000000001</v>
      </c>
      <c r="I12" s="263">
        <f>'3-1'!F20</f>
        <v>10545.8</v>
      </c>
      <c r="J12" s="263">
        <f>'3-1'!G20</f>
        <v>11533.1</v>
      </c>
      <c r="K12" s="263">
        <f>'3-1'!H20</f>
        <v>12052</v>
      </c>
      <c r="L12" s="263">
        <f>'3-1'!I20</f>
        <v>12594.4</v>
      </c>
      <c r="M12" s="263">
        <f>'3-1'!J20</f>
        <v>13161.1</v>
      </c>
      <c r="N12" s="264">
        <f t="shared" si="0"/>
        <v>59886.400000000001</v>
      </c>
      <c r="O12" s="264">
        <f t="shared" si="1"/>
        <v>0</v>
      </c>
    </row>
    <row r="13" spans="1:16" ht="27" customHeight="1" x14ac:dyDescent="0.3">
      <c r="A13" s="797"/>
      <c r="B13" s="803"/>
      <c r="C13" s="785"/>
      <c r="D13" s="785"/>
      <c r="E13" s="785"/>
      <c r="F13" s="807"/>
      <c r="G13" s="38" t="s">
        <v>309</v>
      </c>
      <c r="H13" s="263">
        <f t="shared" si="2"/>
        <v>1714542.2</v>
      </c>
      <c r="I13" s="259">
        <f>'3-1'!F21</f>
        <v>275480</v>
      </c>
      <c r="J13" s="259">
        <f>'3-1'!G21</f>
        <v>310075.90000000002</v>
      </c>
      <c r="K13" s="259">
        <f>'3-1'!H21</f>
        <v>341083.5</v>
      </c>
      <c r="L13" s="259">
        <f>'3-1'!I21</f>
        <v>375191.8</v>
      </c>
      <c r="M13" s="259">
        <f>'3-1'!J21</f>
        <v>412711</v>
      </c>
      <c r="N13" s="264">
        <f t="shared" si="0"/>
        <v>1714542.2</v>
      </c>
      <c r="O13" s="264">
        <f t="shared" si="1"/>
        <v>0</v>
      </c>
      <c r="P13" s="34"/>
    </row>
    <row r="14" spans="1:16" ht="98.25" customHeight="1" x14ac:dyDescent="0.3">
      <c r="A14" s="31">
        <v>4</v>
      </c>
      <c r="B14" s="40" t="s">
        <v>402</v>
      </c>
      <c r="C14" s="786" t="s">
        <v>408</v>
      </c>
      <c r="D14" s="786"/>
      <c r="E14" s="786"/>
      <c r="F14" s="284">
        <f>SUM(H14)</f>
        <v>205564.79999999999</v>
      </c>
      <c r="G14" s="37" t="s">
        <v>307</v>
      </c>
      <c r="H14" s="263">
        <f t="shared" si="2"/>
        <v>205564.79999999999</v>
      </c>
      <c r="I14" s="259">
        <f>'4-1'!F14</f>
        <v>17727.5</v>
      </c>
      <c r="J14" s="259">
        <f>'4-1'!G14</f>
        <v>35000</v>
      </c>
      <c r="K14" s="259">
        <f>'4-1'!H14</f>
        <v>57934.9</v>
      </c>
      <c r="L14" s="259">
        <f>'4-1'!I14</f>
        <v>47451.199999999997</v>
      </c>
      <c r="M14" s="259">
        <f>'4-1'!J14</f>
        <v>47451.199999999997</v>
      </c>
      <c r="N14" s="264">
        <f t="shared" si="0"/>
        <v>205564.79999999999</v>
      </c>
      <c r="O14" s="264">
        <f t="shared" si="1"/>
        <v>0</v>
      </c>
      <c r="P14" s="34"/>
    </row>
    <row r="15" spans="1:16" ht="60" customHeight="1" x14ac:dyDescent="0.3">
      <c r="A15" s="244">
        <v>5</v>
      </c>
      <c r="B15" s="40" t="s">
        <v>403</v>
      </c>
      <c r="C15" s="786" t="s">
        <v>409</v>
      </c>
      <c r="D15" s="786"/>
      <c r="E15" s="786"/>
      <c r="F15" s="284">
        <f>SUM(H15)</f>
        <v>150000</v>
      </c>
      <c r="G15" s="37" t="s">
        <v>307</v>
      </c>
      <c r="H15" s="263">
        <f t="shared" si="2"/>
        <v>150000</v>
      </c>
      <c r="I15" s="259">
        <f>'5-1'!F10</f>
        <v>30000</v>
      </c>
      <c r="J15" s="259">
        <f>'5-1'!G10</f>
        <v>30000</v>
      </c>
      <c r="K15" s="259">
        <f>'5-1'!H10</f>
        <v>30000</v>
      </c>
      <c r="L15" s="259">
        <f>'5-1'!I10</f>
        <v>30000</v>
      </c>
      <c r="M15" s="259">
        <f>'5-1'!J8</f>
        <v>30000</v>
      </c>
      <c r="N15" s="264">
        <f t="shared" si="0"/>
        <v>150000</v>
      </c>
      <c r="O15" s="264">
        <f t="shared" si="1"/>
        <v>0</v>
      </c>
      <c r="P15" s="34"/>
    </row>
    <row r="16" spans="1:16" ht="60" customHeight="1" x14ac:dyDescent="0.3">
      <c r="A16" s="31">
        <v>6</v>
      </c>
      <c r="B16" s="40" t="s">
        <v>403</v>
      </c>
      <c r="C16" s="786" t="s">
        <v>410</v>
      </c>
      <c r="D16" s="786" t="s">
        <v>380</v>
      </c>
      <c r="E16" s="786"/>
      <c r="F16" s="284">
        <f>SUM(H16)</f>
        <v>364541.8</v>
      </c>
      <c r="G16" s="37" t="s">
        <v>307</v>
      </c>
      <c r="H16" s="263">
        <f t="shared" si="2"/>
        <v>364541.8</v>
      </c>
      <c r="I16" s="259">
        <f>'6-1'!F17</f>
        <v>162270</v>
      </c>
      <c r="J16" s="259">
        <f>'6-1'!G17</f>
        <v>55609</v>
      </c>
      <c r="K16" s="259">
        <f>'6-1'!H17</f>
        <v>47374.5</v>
      </c>
      <c r="L16" s="259">
        <f>'6-1'!I17</f>
        <v>49097.8</v>
      </c>
      <c r="M16" s="259">
        <f>'6-1'!J17</f>
        <v>50190.5</v>
      </c>
      <c r="N16" s="264">
        <f>SUM(I16:M16)</f>
        <v>364541.8</v>
      </c>
      <c r="O16" s="264">
        <f t="shared" si="1"/>
        <v>0</v>
      </c>
      <c r="P16" s="34"/>
    </row>
    <row r="17" spans="1:16" ht="60" customHeight="1" x14ac:dyDescent="0.3">
      <c r="A17" s="29">
        <v>7</v>
      </c>
      <c r="B17" s="40" t="s">
        <v>403</v>
      </c>
      <c r="C17" s="786" t="s">
        <v>411</v>
      </c>
      <c r="D17" s="786"/>
      <c r="E17" s="786"/>
      <c r="F17" s="284">
        <f>SUM(H17)</f>
        <v>26630.5</v>
      </c>
      <c r="G17" s="37" t="s">
        <v>307</v>
      </c>
      <c r="H17" s="263">
        <f t="shared" si="2"/>
        <v>26630.5</v>
      </c>
      <c r="I17" s="259">
        <f>'7-1'!F12</f>
        <v>25030.5</v>
      </c>
      <c r="J17" s="259">
        <f>'7-1'!G12</f>
        <v>500</v>
      </c>
      <c r="K17" s="259">
        <f>'7-1'!H12</f>
        <v>500</v>
      </c>
      <c r="L17" s="259">
        <f>'7-1'!I12</f>
        <v>500</v>
      </c>
      <c r="M17" s="259">
        <f>'7-1'!J12</f>
        <v>100</v>
      </c>
      <c r="N17" s="264">
        <f t="shared" si="0"/>
        <v>26630.5</v>
      </c>
      <c r="O17" s="264">
        <f t="shared" si="1"/>
        <v>0</v>
      </c>
      <c r="P17" s="34"/>
    </row>
    <row r="18" spans="1:16" ht="60" customHeight="1" x14ac:dyDescent="0.3">
      <c r="A18" s="29">
        <v>8</v>
      </c>
      <c r="B18" s="28" t="s">
        <v>404</v>
      </c>
      <c r="C18" s="786" t="s">
        <v>412</v>
      </c>
      <c r="D18" s="786"/>
      <c r="E18" s="786"/>
      <c r="F18" s="284">
        <f>SUM(H18)</f>
        <v>348645.20000000007</v>
      </c>
      <c r="G18" s="37" t="s">
        <v>307</v>
      </c>
      <c r="H18" s="263">
        <f t="shared" si="2"/>
        <v>348645.20000000007</v>
      </c>
      <c r="I18" s="259">
        <f>'8-1'!F8</f>
        <v>73731.8</v>
      </c>
      <c r="J18" s="259">
        <f>'8-1'!G8</f>
        <v>69821.100000000006</v>
      </c>
      <c r="K18" s="259">
        <f>'8-1'!H8</f>
        <v>68364.100000000006</v>
      </c>
      <c r="L18" s="259">
        <f>'8-1'!I8</f>
        <v>68364.100000000006</v>
      </c>
      <c r="M18" s="259">
        <f>'8-1'!J8</f>
        <v>68364.100000000006</v>
      </c>
      <c r="N18" s="264">
        <f>SUM(I18:M18)</f>
        <v>348645.20000000007</v>
      </c>
      <c r="O18" s="264">
        <f>N18-H18</f>
        <v>0</v>
      </c>
      <c r="P18" s="34"/>
    </row>
    <row r="19" spans="1:16" x14ac:dyDescent="0.3">
      <c r="A19" s="245"/>
      <c r="B19" s="32"/>
      <c r="C19" s="280" t="s">
        <v>342</v>
      </c>
      <c r="D19" s="281"/>
      <c r="E19" s="281"/>
      <c r="F19" s="283">
        <f>SUM(F4:F18)</f>
        <v>11758495.099999998</v>
      </c>
      <c r="G19" s="282"/>
      <c r="H19" s="265">
        <f t="shared" ref="H19:M19" si="3">SUM(H4:H18)</f>
        <v>11758495.099999998</v>
      </c>
      <c r="I19" s="265">
        <f t="shared" si="3"/>
        <v>972750.3</v>
      </c>
      <c r="J19" s="265">
        <f t="shared" si="3"/>
        <v>1063483.7</v>
      </c>
      <c r="K19" s="265">
        <f t="shared" si="3"/>
        <v>1030062.8999999999</v>
      </c>
      <c r="L19" s="265">
        <f t="shared" si="3"/>
        <v>918393.5</v>
      </c>
      <c r="M19" s="265">
        <f t="shared" si="3"/>
        <v>7773804.6999999965</v>
      </c>
      <c r="N19" s="264"/>
      <c r="O19" s="264"/>
      <c r="P19" s="34"/>
    </row>
    <row r="20" spans="1:16" x14ac:dyDescent="0.3">
      <c r="H20" s="262"/>
      <c r="I20" s="262"/>
      <c r="J20" s="262"/>
      <c r="K20" s="262"/>
      <c r="L20" s="262"/>
      <c r="M20" s="262"/>
      <c r="N20" s="266"/>
      <c r="O20" s="266"/>
    </row>
    <row r="21" spans="1:16" s="36" customFormat="1" x14ac:dyDescent="0.3">
      <c r="A21" s="783"/>
      <c r="B21" s="35"/>
      <c r="C21" s="783" t="s">
        <v>341</v>
      </c>
      <c r="D21" s="783"/>
      <c r="E21" s="784"/>
      <c r="F21" s="35"/>
      <c r="G21" s="38" t="s">
        <v>307</v>
      </c>
      <c r="H21" s="267">
        <f t="shared" ref="H21:M21" si="4">H4+H8+H10+H14+H15+H16+H17+H18</f>
        <v>2569956.7000000002</v>
      </c>
      <c r="I21" s="267">
        <f t="shared" si="4"/>
        <v>563617.19999999995</v>
      </c>
      <c r="J21" s="267">
        <f t="shared" si="4"/>
        <v>486937.19999999995</v>
      </c>
      <c r="K21" s="267">
        <f t="shared" si="4"/>
        <v>506593.4</v>
      </c>
      <c r="L21" s="267">
        <f t="shared" si="4"/>
        <v>499075</v>
      </c>
      <c r="M21" s="267">
        <f t="shared" si="4"/>
        <v>513733.9</v>
      </c>
      <c r="N21" s="268"/>
      <c r="O21" s="268"/>
    </row>
    <row r="22" spans="1:16" s="36" customFormat="1" x14ac:dyDescent="0.3">
      <c r="A22" s="783"/>
      <c r="B22" s="35"/>
      <c r="C22" s="783"/>
      <c r="D22" s="783"/>
      <c r="E22" s="784"/>
      <c r="F22" s="35"/>
      <c r="G22" s="38" t="s">
        <v>299</v>
      </c>
      <c r="H22" s="267">
        <f t="shared" ref="H22:M23" si="5">H5+H11</f>
        <v>272041.40000000002</v>
      </c>
      <c r="I22" s="267">
        <f t="shared" si="5"/>
        <v>42333.4</v>
      </c>
      <c r="J22" s="267">
        <f t="shared" si="5"/>
        <v>93906.400000000009</v>
      </c>
      <c r="K22" s="267">
        <f t="shared" si="5"/>
        <v>80520.5</v>
      </c>
      <c r="L22" s="267">
        <f t="shared" si="5"/>
        <v>27032.3</v>
      </c>
      <c r="M22" s="267">
        <f t="shared" si="5"/>
        <v>28248.799999999999</v>
      </c>
      <c r="N22" s="268"/>
      <c r="O22" s="268"/>
    </row>
    <row r="23" spans="1:16" s="36" customFormat="1" x14ac:dyDescent="0.3">
      <c r="A23" s="783"/>
      <c r="B23" s="35"/>
      <c r="C23" s="783"/>
      <c r="D23" s="783"/>
      <c r="E23" s="784"/>
      <c r="F23" s="35"/>
      <c r="G23" s="38" t="s">
        <v>308</v>
      </c>
      <c r="H23" s="267">
        <f t="shared" si="5"/>
        <v>361160.2</v>
      </c>
      <c r="I23" s="267">
        <f t="shared" si="5"/>
        <v>60975</v>
      </c>
      <c r="J23" s="267">
        <f t="shared" si="5"/>
        <v>172564.2</v>
      </c>
      <c r="K23" s="267">
        <f t="shared" si="5"/>
        <v>101865.5</v>
      </c>
      <c r="L23" s="267">
        <f t="shared" si="5"/>
        <v>12594.4</v>
      </c>
      <c r="M23" s="267">
        <f t="shared" si="5"/>
        <v>13161.1</v>
      </c>
      <c r="N23" s="268"/>
      <c r="O23" s="268"/>
    </row>
    <row r="24" spans="1:16" s="36" customFormat="1" x14ac:dyDescent="0.3">
      <c r="A24" s="783"/>
      <c r="B24" s="35"/>
      <c r="C24" s="783"/>
      <c r="D24" s="783"/>
      <c r="E24" s="784"/>
      <c r="F24" s="35"/>
      <c r="G24" s="38" t="s">
        <v>309</v>
      </c>
      <c r="H24" s="267">
        <f t="shared" ref="H24:M24" si="6">H7+H13+H9</f>
        <v>8555336.799999997</v>
      </c>
      <c r="I24" s="267">
        <f t="shared" si="6"/>
        <v>305824.7</v>
      </c>
      <c r="J24" s="267">
        <f t="shared" si="6"/>
        <v>310075.90000000002</v>
      </c>
      <c r="K24" s="267">
        <f t="shared" si="6"/>
        <v>341083.5</v>
      </c>
      <c r="L24" s="267">
        <f t="shared" si="6"/>
        <v>379691.8</v>
      </c>
      <c r="M24" s="267">
        <f t="shared" si="6"/>
        <v>7218660.8999999976</v>
      </c>
      <c r="N24" s="268"/>
      <c r="O24" s="268"/>
    </row>
    <row r="25" spans="1:16" s="36" customFormat="1" x14ac:dyDescent="0.3">
      <c r="A25" s="783"/>
      <c r="B25" s="35"/>
      <c r="C25" s="783"/>
      <c r="D25" s="783"/>
      <c r="E25" s="784"/>
      <c r="F25" s="35"/>
      <c r="G25" s="39" t="s">
        <v>266</v>
      </c>
      <c r="H25" s="269">
        <f t="shared" ref="H25:M25" si="7">SUM(H21:H24)</f>
        <v>11758495.099999998</v>
      </c>
      <c r="I25" s="269">
        <f t="shared" si="7"/>
        <v>972750.3</v>
      </c>
      <c r="J25" s="269">
        <f t="shared" si="7"/>
        <v>1063483.7000000002</v>
      </c>
      <c r="K25" s="269">
        <f t="shared" si="7"/>
        <v>1030062.9</v>
      </c>
      <c r="L25" s="269">
        <f t="shared" si="7"/>
        <v>918393.5</v>
      </c>
      <c r="M25" s="269">
        <f t="shared" si="7"/>
        <v>7773804.6999999974</v>
      </c>
      <c r="N25" s="268"/>
      <c r="O25" s="268"/>
    </row>
    <row r="26" spans="1:16" x14ac:dyDescent="0.3">
      <c r="H26" s="262"/>
      <c r="I26" s="262"/>
      <c r="J26" s="262"/>
      <c r="K26" s="262"/>
      <c r="L26" s="262"/>
      <c r="M26" s="262"/>
      <c r="N26" s="266"/>
      <c r="O26" s="266"/>
    </row>
    <row r="27" spans="1:16" ht="70" x14ac:dyDescent="0.3">
      <c r="H27" s="270" t="s">
        <v>648</v>
      </c>
      <c r="I27" s="276" t="s">
        <v>678</v>
      </c>
      <c r="J27" s="277">
        <f>H25</f>
        <v>11758495.099999998</v>
      </c>
      <c r="K27" s="262">
        <f>SUM(J28:J32)</f>
        <v>11758495.099999998</v>
      </c>
      <c r="L27" s="262"/>
      <c r="M27" s="262"/>
      <c r="N27" s="266"/>
      <c r="O27" s="266"/>
    </row>
    <row r="28" spans="1:16" ht="18" x14ac:dyDescent="0.3">
      <c r="H28" s="270"/>
      <c r="I28" s="272" t="s">
        <v>92</v>
      </c>
      <c r="J28" s="273">
        <f>I25</f>
        <v>972750.3</v>
      </c>
      <c r="K28" s="262"/>
      <c r="L28" s="262"/>
      <c r="M28" s="262"/>
      <c r="N28" s="266"/>
      <c r="O28" s="266"/>
    </row>
    <row r="29" spans="1:16" ht="18" x14ac:dyDescent="0.3">
      <c r="H29" s="270"/>
      <c r="I29" s="272" t="s">
        <v>147</v>
      </c>
      <c r="J29" s="273">
        <f>J25</f>
        <v>1063483.7000000002</v>
      </c>
      <c r="K29" s="262"/>
      <c r="L29" s="262"/>
      <c r="M29" s="262"/>
      <c r="N29" s="266"/>
      <c r="O29" s="266"/>
    </row>
    <row r="30" spans="1:16" ht="18" x14ac:dyDescent="0.3">
      <c r="H30" s="270"/>
      <c r="I30" s="272" t="s">
        <v>217</v>
      </c>
      <c r="J30" s="273">
        <f>K25</f>
        <v>1030062.9</v>
      </c>
      <c r="K30" s="262"/>
      <c r="L30" s="262"/>
      <c r="M30" s="262"/>
      <c r="N30" s="266"/>
      <c r="O30" s="266"/>
    </row>
    <row r="31" spans="1:16" ht="18" x14ac:dyDescent="0.3">
      <c r="H31" s="270"/>
      <c r="I31" s="272" t="s">
        <v>294</v>
      </c>
      <c r="J31" s="273">
        <f>L25</f>
        <v>918393.5</v>
      </c>
      <c r="K31" s="262"/>
      <c r="L31" s="262"/>
      <c r="M31" s="262"/>
      <c r="N31" s="266"/>
      <c r="O31" s="266"/>
    </row>
    <row r="32" spans="1:16" ht="18" x14ac:dyDescent="0.3">
      <c r="H32" s="270"/>
      <c r="I32" s="272" t="s">
        <v>382</v>
      </c>
      <c r="J32" s="273">
        <f>M25</f>
        <v>7773804.6999999974</v>
      </c>
      <c r="K32" s="262"/>
      <c r="L32" s="262"/>
      <c r="M32" s="262"/>
      <c r="N32" s="266"/>
      <c r="O32" s="266"/>
    </row>
    <row r="33" spans="8:15" ht="28" x14ac:dyDescent="0.3">
      <c r="H33" s="270"/>
      <c r="I33" s="278" t="s">
        <v>679</v>
      </c>
      <c r="J33" s="273">
        <f>H21</f>
        <v>2569956.7000000002</v>
      </c>
      <c r="K33" s="262">
        <f>SUM(J34:J38)</f>
        <v>2569956.6999999997</v>
      </c>
      <c r="L33" s="262"/>
      <c r="M33" s="262"/>
      <c r="N33" s="266"/>
      <c r="O33" s="266"/>
    </row>
    <row r="34" spans="8:15" ht="18" x14ac:dyDescent="0.3">
      <c r="H34" s="270"/>
      <c r="I34" s="272" t="s">
        <v>92</v>
      </c>
      <c r="J34" s="273">
        <f>I21</f>
        <v>563617.19999999995</v>
      </c>
      <c r="K34" s="262"/>
      <c r="L34" s="262"/>
      <c r="M34" s="262"/>
      <c r="N34" s="266"/>
      <c r="O34" s="266"/>
    </row>
    <row r="35" spans="8:15" ht="18" x14ac:dyDescent="0.3">
      <c r="H35" s="270"/>
      <c r="I35" s="272" t="s">
        <v>147</v>
      </c>
      <c r="J35" s="273">
        <f>J21</f>
        <v>486937.19999999995</v>
      </c>
      <c r="K35" s="262"/>
      <c r="L35" s="262"/>
      <c r="M35" s="262"/>
      <c r="N35" s="266"/>
      <c r="O35" s="266"/>
    </row>
    <row r="36" spans="8:15" ht="18" x14ac:dyDescent="0.3">
      <c r="H36" s="270"/>
      <c r="I36" s="272" t="s">
        <v>217</v>
      </c>
      <c r="J36" s="273">
        <f>K21</f>
        <v>506593.4</v>
      </c>
      <c r="K36" s="262"/>
      <c r="L36" s="262"/>
      <c r="M36" s="262"/>
      <c r="N36" s="266"/>
      <c r="O36" s="266"/>
    </row>
    <row r="37" spans="8:15" ht="18" x14ac:dyDescent="0.3">
      <c r="H37" s="270"/>
      <c r="I37" s="272" t="s">
        <v>294</v>
      </c>
      <c r="J37" s="273">
        <f>L21</f>
        <v>499075</v>
      </c>
      <c r="K37" s="262"/>
      <c r="L37" s="262"/>
      <c r="M37" s="262"/>
      <c r="N37" s="266"/>
      <c r="O37" s="266"/>
    </row>
    <row r="38" spans="8:15" ht="18" x14ac:dyDescent="0.3">
      <c r="H38" s="270"/>
      <c r="I38" s="272" t="s">
        <v>382</v>
      </c>
      <c r="J38" s="273">
        <f>M21</f>
        <v>513733.9</v>
      </c>
      <c r="K38" s="262"/>
      <c r="L38" s="262"/>
      <c r="M38" s="262"/>
      <c r="N38" s="266"/>
      <c r="O38" s="266"/>
    </row>
    <row r="39" spans="8:15" ht="28" x14ac:dyDescent="0.3">
      <c r="H39" s="270"/>
      <c r="I39" s="278" t="s">
        <v>647</v>
      </c>
      <c r="J39" s="273">
        <f>H22</f>
        <v>272041.40000000002</v>
      </c>
      <c r="K39" s="262">
        <f>SUM(J40:J44)</f>
        <v>272041.40000000002</v>
      </c>
      <c r="L39" s="262"/>
      <c r="M39" s="262"/>
      <c r="N39" s="266"/>
      <c r="O39" s="266"/>
    </row>
    <row r="40" spans="8:15" ht="18" x14ac:dyDescent="0.3">
      <c r="H40" s="270"/>
      <c r="I40" s="272" t="s">
        <v>92</v>
      </c>
      <c r="J40" s="273">
        <f>I22</f>
        <v>42333.4</v>
      </c>
      <c r="K40" s="262"/>
      <c r="L40" s="262"/>
      <c r="M40" s="262"/>
      <c r="N40" s="266"/>
      <c r="O40" s="266"/>
    </row>
    <row r="41" spans="8:15" ht="18" x14ac:dyDescent="0.3">
      <c r="H41" s="270"/>
      <c r="I41" s="272" t="s">
        <v>147</v>
      </c>
      <c r="J41" s="273">
        <f>J22</f>
        <v>93906.400000000009</v>
      </c>
      <c r="K41" s="262"/>
      <c r="L41" s="262"/>
      <c r="M41" s="262"/>
      <c r="N41" s="266"/>
      <c r="O41" s="266"/>
    </row>
    <row r="42" spans="8:15" ht="18" x14ac:dyDescent="0.3">
      <c r="H42" s="270"/>
      <c r="I42" s="272" t="s">
        <v>217</v>
      </c>
      <c r="J42" s="273">
        <f>K22</f>
        <v>80520.5</v>
      </c>
      <c r="K42" s="262"/>
      <c r="L42" s="262"/>
      <c r="M42" s="262"/>
      <c r="N42" s="266"/>
      <c r="O42" s="266"/>
    </row>
    <row r="43" spans="8:15" ht="18" x14ac:dyDescent="0.3">
      <c r="H43" s="270"/>
      <c r="I43" s="272" t="s">
        <v>294</v>
      </c>
      <c r="J43" s="273">
        <f>L22</f>
        <v>27032.3</v>
      </c>
      <c r="K43" s="262"/>
      <c r="L43" s="262"/>
      <c r="M43" s="262"/>
      <c r="N43" s="266"/>
      <c r="O43" s="266"/>
    </row>
    <row r="44" spans="8:15" ht="18" x14ac:dyDescent="0.3">
      <c r="H44" s="270"/>
      <c r="I44" s="272" t="s">
        <v>382</v>
      </c>
      <c r="J44" s="273">
        <f>M22</f>
        <v>28248.799999999999</v>
      </c>
      <c r="K44" s="262"/>
      <c r="L44" s="262"/>
      <c r="M44" s="262"/>
      <c r="N44" s="266"/>
      <c r="O44" s="266"/>
    </row>
    <row r="45" spans="8:15" ht="28" x14ac:dyDescent="0.3">
      <c r="H45" s="270"/>
      <c r="I45" s="278" t="s">
        <v>681</v>
      </c>
      <c r="J45" s="273">
        <f>H23</f>
        <v>361160.2</v>
      </c>
      <c r="K45" s="262">
        <f>SUM(J46:J50)</f>
        <v>361160.2</v>
      </c>
      <c r="L45" s="262"/>
      <c r="M45" s="262"/>
      <c r="N45" s="266"/>
      <c r="O45" s="266"/>
    </row>
    <row r="46" spans="8:15" ht="18" x14ac:dyDescent="0.3">
      <c r="H46" s="270"/>
      <c r="I46" s="272" t="s">
        <v>92</v>
      </c>
      <c r="J46" s="273">
        <f>I23</f>
        <v>60975</v>
      </c>
      <c r="K46" s="262"/>
      <c r="L46" s="262"/>
      <c r="M46" s="262"/>
      <c r="N46" s="266"/>
      <c r="O46" s="266"/>
    </row>
    <row r="47" spans="8:15" ht="18" x14ac:dyDescent="0.3">
      <c r="H47" s="270"/>
      <c r="I47" s="272" t="s">
        <v>147</v>
      </c>
      <c r="J47" s="273">
        <f>J23</f>
        <v>172564.2</v>
      </c>
      <c r="K47" s="262"/>
      <c r="L47" s="262"/>
      <c r="M47" s="262"/>
      <c r="N47" s="266"/>
      <c r="O47" s="266"/>
    </row>
    <row r="48" spans="8:15" ht="18" x14ac:dyDescent="0.3">
      <c r="H48" s="270"/>
      <c r="I48" s="272" t="s">
        <v>217</v>
      </c>
      <c r="J48" s="273">
        <f>K23</f>
        <v>101865.5</v>
      </c>
      <c r="K48" s="262"/>
      <c r="L48" s="262"/>
      <c r="M48" s="262"/>
      <c r="N48" s="266"/>
      <c r="O48" s="266"/>
    </row>
    <row r="49" spans="8:15" ht="18" x14ac:dyDescent="0.3">
      <c r="H49" s="270"/>
      <c r="I49" s="272" t="s">
        <v>294</v>
      </c>
      <c r="J49" s="273">
        <f>L23</f>
        <v>12594.4</v>
      </c>
      <c r="K49" s="262"/>
      <c r="L49" s="262"/>
      <c r="M49" s="262"/>
      <c r="N49" s="266"/>
      <c r="O49" s="266"/>
    </row>
    <row r="50" spans="8:15" ht="18" x14ac:dyDescent="0.3">
      <c r="H50" s="270"/>
      <c r="I50" s="272" t="s">
        <v>382</v>
      </c>
      <c r="J50" s="273">
        <f>M23</f>
        <v>13161.1</v>
      </c>
      <c r="K50" s="262"/>
      <c r="L50" s="262"/>
      <c r="M50" s="262"/>
      <c r="N50" s="266"/>
      <c r="O50" s="266"/>
    </row>
    <row r="51" spans="8:15" ht="28" x14ac:dyDescent="0.3">
      <c r="H51" s="270"/>
      <c r="I51" s="278" t="s">
        <v>680</v>
      </c>
      <c r="J51" s="273">
        <f>H24</f>
        <v>8555336.799999997</v>
      </c>
      <c r="K51" s="262">
        <f>SUM(J52:J56)</f>
        <v>8555336.799999997</v>
      </c>
      <c r="L51" s="262"/>
      <c r="M51" s="262"/>
      <c r="N51" s="266"/>
      <c r="O51" s="266"/>
    </row>
    <row r="52" spans="8:15" ht="18" x14ac:dyDescent="0.3">
      <c r="H52" s="270"/>
      <c r="I52" s="272" t="s">
        <v>92</v>
      </c>
      <c r="J52" s="273">
        <f>I24</f>
        <v>305824.7</v>
      </c>
      <c r="K52" s="262"/>
      <c r="L52" s="262"/>
      <c r="M52" s="262"/>
      <c r="N52" s="266"/>
      <c r="O52" s="266"/>
    </row>
    <row r="53" spans="8:15" ht="18" x14ac:dyDescent="0.3">
      <c r="H53" s="270"/>
      <c r="I53" s="272" t="s">
        <v>147</v>
      </c>
      <c r="J53" s="273">
        <f>J24</f>
        <v>310075.90000000002</v>
      </c>
      <c r="K53" s="262"/>
      <c r="L53" s="262"/>
      <c r="M53" s="262"/>
      <c r="N53" s="266"/>
      <c r="O53" s="266"/>
    </row>
    <row r="54" spans="8:15" ht="18" x14ac:dyDescent="0.3">
      <c r="H54" s="270"/>
      <c r="I54" s="272" t="s">
        <v>217</v>
      </c>
      <c r="J54" s="273">
        <f>K24</f>
        <v>341083.5</v>
      </c>
      <c r="K54" s="262"/>
      <c r="L54" s="262"/>
      <c r="M54" s="262"/>
      <c r="N54" s="266"/>
      <c r="O54" s="266"/>
    </row>
    <row r="55" spans="8:15" ht="18" x14ac:dyDescent="0.4">
      <c r="H55" s="271"/>
      <c r="I55" s="272" t="s">
        <v>294</v>
      </c>
      <c r="J55" s="273">
        <f>L24</f>
        <v>379691.8</v>
      </c>
      <c r="K55" s="262"/>
      <c r="L55" s="262"/>
      <c r="M55" s="262"/>
      <c r="N55" s="266"/>
      <c r="O55" s="266"/>
    </row>
    <row r="56" spans="8:15" x14ac:dyDescent="0.3">
      <c r="H56" s="262"/>
      <c r="I56" s="274" t="s">
        <v>382</v>
      </c>
      <c r="J56" s="275">
        <f>M24</f>
        <v>7218660.8999999976</v>
      </c>
      <c r="K56" s="262"/>
      <c r="L56" s="262"/>
      <c r="M56" s="262"/>
      <c r="N56" s="266"/>
      <c r="O56" s="266"/>
    </row>
    <row r="57" spans="8:15" x14ac:dyDescent="0.3">
      <c r="H57" s="262"/>
      <c r="I57" s="262"/>
      <c r="J57" s="262"/>
      <c r="K57" s="262"/>
      <c r="L57" s="262"/>
      <c r="M57" s="262"/>
      <c r="N57" s="266"/>
      <c r="O57" s="266"/>
    </row>
    <row r="58" spans="8:15" x14ac:dyDescent="0.3">
      <c r="H58" s="262"/>
      <c r="I58" s="262"/>
      <c r="J58" s="262"/>
      <c r="K58" s="262"/>
      <c r="L58" s="262"/>
      <c r="M58" s="262"/>
      <c r="N58" s="266"/>
      <c r="O58" s="266"/>
    </row>
    <row r="59" spans="8:15" x14ac:dyDescent="0.3">
      <c r="H59" s="262"/>
      <c r="I59" s="262"/>
      <c r="J59" s="262"/>
      <c r="K59" s="262"/>
      <c r="L59" s="262"/>
      <c r="M59" s="262"/>
      <c r="N59" s="266"/>
      <c r="O59" s="266"/>
    </row>
    <row r="60" spans="8:15" x14ac:dyDescent="0.3">
      <c r="H60" s="262"/>
      <c r="I60" s="262"/>
      <c r="J60" s="262"/>
      <c r="K60" s="262"/>
      <c r="L60" s="262"/>
      <c r="M60" s="262"/>
      <c r="N60" s="266"/>
      <c r="O60" s="266"/>
    </row>
    <row r="61" spans="8:15" x14ac:dyDescent="0.3">
      <c r="H61" s="262"/>
      <c r="I61" s="262"/>
      <c r="J61" s="262"/>
      <c r="K61" s="262"/>
      <c r="L61" s="262"/>
      <c r="M61" s="262"/>
      <c r="N61" s="266"/>
      <c r="O61" s="266"/>
    </row>
    <row r="62" spans="8:15" x14ac:dyDescent="0.3">
      <c r="H62" s="262"/>
      <c r="I62" s="262"/>
      <c r="J62" s="262"/>
      <c r="K62" s="262"/>
      <c r="L62" s="262"/>
      <c r="M62" s="262"/>
      <c r="N62" s="266"/>
      <c r="O62" s="266"/>
    </row>
    <row r="63" spans="8:15" x14ac:dyDescent="0.3">
      <c r="H63" s="262"/>
      <c r="I63" s="262"/>
      <c r="J63" s="262"/>
      <c r="K63" s="262"/>
      <c r="L63" s="262"/>
      <c r="M63" s="262"/>
      <c r="N63" s="266"/>
      <c r="O63" s="266"/>
    </row>
    <row r="64" spans="8:15" x14ac:dyDescent="0.3">
      <c r="H64" s="262"/>
      <c r="I64" s="262"/>
      <c r="J64" s="262"/>
      <c r="K64" s="262"/>
      <c r="L64" s="262"/>
      <c r="M64" s="262"/>
      <c r="N64" s="266"/>
      <c r="O64" s="266"/>
    </row>
    <row r="65" spans="8:15" x14ac:dyDescent="0.3">
      <c r="H65" s="262"/>
      <c r="I65" s="262"/>
      <c r="J65" s="262"/>
      <c r="K65" s="262"/>
      <c r="L65" s="262"/>
      <c r="M65" s="262"/>
      <c r="N65" s="266"/>
      <c r="O65" s="266"/>
    </row>
    <row r="66" spans="8:15" x14ac:dyDescent="0.3">
      <c r="H66" s="262"/>
      <c r="I66" s="262"/>
      <c r="J66" s="262"/>
      <c r="K66" s="262"/>
      <c r="L66" s="262"/>
      <c r="M66" s="262"/>
      <c r="N66" s="266"/>
      <c r="O66" s="266"/>
    </row>
    <row r="67" spans="8:15" x14ac:dyDescent="0.3">
      <c r="H67" s="262"/>
      <c r="I67" s="262"/>
      <c r="J67" s="262"/>
      <c r="K67" s="262"/>
      <c r="L67" s="262"/>
      <c r="M67" s="262"/>
      <c r="N67" s="266"/>
      <c r="O67" s="266"/>
    </row>
    <row r="68" spans="8:15" x14ac:dyDescent="0.3">
      <c r="H68" s="262"/>
      <c r="I68" s="262"/>
      <c r="J68" s="262"/>
      <c r="K68" s="262"/>
      <c r="L68" s="262"/>
      <c r="M68" s="262"/>
      <c r="N68" s="266"/>
      <c r="O68" s="266"/>
    </row>
    <row r="69" spans="8:15" x14ac:dyDescent="0.3">
      <c r="H69" s="262"/>
      <c r="I69" s="262"/>
      <c r="J69" s="262"/>
      <c r="K69" s="262"/>
      <c r="L69" s="262"/>
      <c r="M69" s="262"/>
      <c r="N69" s="266"/>
      <c r="O69" s="266"/>
    </row>
    <row r="70" spans="8:15" x14ac:dyDescent="0.3">
      <c r="H70" s="262"/>
      <c r="I70" s="262"/>
      <c r="J70" s="262"/>
      <c r="K70" s="262"/>
      <c r="L70" s="262"/>
      <c r="M70" s="262"/>
      <c r="N70" s="266"/>
      <c r="O70" s="266"/>
    </row>
    <row r="71" spans="8:15" x14ac:dyDescent="0.3">
      <c r="H71" s="262"/>
      <c r="I71" s="262"/>
      <c r="J71" s="262"/>
      <c r="K71" s="262"/>
      <c r="L71" s="262"/>
      <c r="M71" s="262"/>
      <c r="N71" s="266"/>
      <c r="O71" s="266"/>
    </row>
  </sheetData>
  <mergeCells count="22">
    <mergeCell ref="C1:L1"/>
    <mergeCell ref="C2:E2"/>
    <mergeCell ref="B4:B7"/>
    <mergeCell ref="B10:B13"/>
    <mergeCell ref="C3:E3"/>
    <mergeCell ref="C10:E13"/>
    <mergeCell ref="F4:F7"/>
    <mergeCell ref="F8:F9"/>
    <mergeCell ref="F10:F13"/>
    <mergeCell ref="A21:A25"/>
    <mergeCell ref="C21:E25"/>
    <mergeCell ref="C4:E7"/>
    <mergeCell ref="C17:E17"/>
    <mergeCell ref="A8:A9"/>
    <mergeCell ref="B8:B9"/>
    <mergeCell ref="C8:E9"/>
    <mergeCell ref="C15:E15"/>
    <mergeCell ref="C14:E14"/>
    <mergeCell ref="C16:E16"/>
    <mergeCell ref="C18:E18"/>
    <mergeCell ref="A10:A13"/>
    <mergeCell ref="A4:A7"/>
  </mergeCells>
  <pageMargins left="0.25" right="0.25" top="0.75" bottom="0.75" header="0.3" footer="0.3"/>
  <pageSetup paperSize="9" scale="7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"/>
  <sheetViews>
    <sheetView topLeftCell="A22" workbookViewId="0">
      <selection activeCell="E17" sqref="E17"/>
    </sheetView>
  </sheetViews>
  <sheetFormatPr defaultColWidth="10.26953125" defaultRowHeight="14.5" x14ac:dyDescent="0.35"/>
  <cols>
    <col min="1" max="1" width="7.453125" style="10" customWidth="1"/>
    <col min="2" max="2" width="48.7265625" style="10" customWidth="1"/>
    <col min="3" max="3" width="9.1796875" style="10"/>
    <col min="4" max="4" width="11" style="10" customWidth="1"/>
    <col min="5" max="5" width="10.81640625" style="10" customWidth="1"/>
    <col min="6" max="10" width="9.1796875" style="10"/>
    <col min="11" max="11" width="25" style="10" customWidth="1"/>
    <col min="12" max="16384" width="10.26953125" style="10"/>
  </cols>
  <sheetData>
    <row r="1" spans="1:12" ht="18" x14ac:dyDescent="0.35">
      <c r="A1" s="811" t="s">
        <v>346</v>
      </c>
      <c r="B1" s="811"/>
      <c r="C1" s="811"/>
      <c r="D1" s="811"/>
      <c r="E1" s="811"/>
      <c r="F1" s="811"/>
      <c r="G1" s="811"/>
      <c r="H1" s="811"/>
      <c r="I1" s="14"/>
      <c r="J1" s="14"/>
    </row>
    <row r="2" spans="1:12" ht="18" x14ac:dyDescent="0.35">
      <c r="A2" s="811" t="s">
        <v>347</v>
      </c>
      <c r="B2" s="811"/>
      <c r="C2" s="811"/>
      <c r="D2" s="811"/>
      <c r="E2" s="811"/>
      <c r="F2" s="811"/>
      <c r="G2" s="811"/>
      <c r="H2" s="811"/>
      <c r="I2" s="14"/>
      <c r="J2" s="14"/>
    </row>
    <row r="3" spans="1:12" ht="18" x14ac:dyDescent="0.35">
      <c r="A3" s="812"/>
      <c r="B3" s="812"/>
      <c r="C3" s="812"/>
      <c r="D3" s="812"/>
      <c r="E3" s="812"/>
      <c r="F3" s="812"/>
      <c r="G3" s="812"/>
      <c r="H3" s="812"/>
      <c r="I3" s="16"/>
      <c r="J3" s="16"/>
    </row>
    <row r="4" spans="1:12" ht="17.25" customHeight="1" x14ac:dyDescent="0.35">
      <c r="A4" s="12" t="s">
        <v>348</v>
      </c>
      <c r="B4" s="12" t="s">
        <v>350</v>
      </c>
      <c r="C4" s="12" t="s">
        <v>353</v>
      </c>
      <c r="D4" s="813" t="s">
        <v>355</v>
      </c>
      <c r="E4" s="813"/>
      <c r="F4" s="813"/>
      <c r="G4" s="813"/>
      <c r="H4" s="813"/>
      <c r="I4" s="813"/>
      <c r="J4" s="813"/>
      <c r="K4" s="17" t="s">
        <v>368</v>
      </c>
      <c r="L4" s="13"/>
    </row>
    <row r="5" spans="1:12" ht="33.75" customHeight="1" x14ac:dyDescent="0.35">
      <c r="A5" s="12" t="s">
        <v>349</v>
      </c>
      <c r="B5" s="12" t="s">
        <v>351</v>
      </c>
      <c r="C5" s="12" t="s">
        <v>354</v>
      </c>
      <c r="D5" s="12" t="s">
        <v>356</v>
      </c>
      <c r="E5" s="12" t="s">
        <v>357</v>
      </c>
      <c r="F5" s="813" t="s">
        <v>358</v>
      </c>
      <c r="G5" s="813"/>
      <c r="H5" s="813"/>
      <c r="I5" s="813"/>
      <c r="J5" s="813"/>
      <c r="K5" s="18" t="s">
        <v>377</v>
      </c>
    </row>
    <row r="6" spans="1:12" ht="16" x14ac:dyDescent="0.35">
      <c r="A6" s="15"/>
      <c r="B6" s="12" t="s">
        <v>352</v>
      </c>
      <c r="C6" s="15"/>
      <c r="D6" s="12">
        <v>2012</v>
      </c>
      <c r="E6" s="12">
        <v>2013</v>
      </c>
      <c r="F6" s="12">
        <v>2014</v>
      </c>
      <c r="G6" s="12">
        <v>2015</v>
      </c>
      <c r="H6" s="12">
        <v>2016</v>
      </c>
      <c r="I6" s="12">
        <v>2017</v>
      </c>
      <c r="J6" s="12">
        <v>2018</v>
      </c>
      <c r="K6" s="12"/>
    </row>
    <row r="7" spans="1:12" ht="16" x14ac:dyDescent="0.3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/>
    </row>
    <row r="8" spans="1:12" ht="16" x14ac:dyDescent="0.35">
      <c r="A8" s="11"/>
      <c r="B8" s="810" t="s">
        <v>359</v>
      </c>
      <c r="C8" s="810"/>
      <c r="D8" s="810"/>
      <c r="E8" s="810"/>
      <c r="F8" s="810"/>
      <c r="G8" s="810"/>
      <c r="H8" s="810"/>
      <c r="I8" s="11"/>
      <c r="J8" s="11"/>
      <c r="K8" s="19"/>
    </row>
    <row r="9" spans="1:12" ht="64" x14ac:dyDescent="0.35">
      <c r="A9" s="12">
        <v>1</v>
      </c>
      <c r="B9" s="11" t="s">
        <v>360</v>
      </c>
      <c r="C9" s="12" t="s">
        <v>66</v>
      </c>
      <c r="D9" s="12">
        <v>90</v>
      </c>
      <c r="E9" s="12">
        <v>91</v>
      </c>
      <c r="F9" s="12">
        <v>91</v>
      </c>
      <c r="G9" s="12">
        <v>91</v>
      </c>
      <c r="H9" s="12">
        <v>91</v>
      </c>
      <c r="I9" s="12">
        <v>91</v>
      </c>
      <c r="J9" s="12">
        <v>91</v>
      </c>
      <c r="K9" s="12"/>
    </row>
    <row r="10" spans="1:12" s="24" customFormat="1" ht="16" x14ac:dyDescent="0.35">
      <c r="A10" s="22"/>
      <c r="B10" s="23" t="s">
        <v>366</v>
      </c>
      <c r="C10" s="22"/>
      <c r="D10" s="22">
        <v>90</v>
      </c>
      <c r="E10" s="22">
        <v>91</v>
      </c>
      <c r="F10" s="22">
        <v>91</v>
      </c>
      <c r="G10" s="22">
        <v>91</v>
      </c>
      <c r="H10" s="22">
        <v>91</v>
      </c>
      <c r="I10" s="22">
        <v>91</v>
      </c>
      <c r="J10" s="22">
        <v>91</v>
      </c>
      <c r="K10" s="22" t="s">
        <v>371</v>
      </c>
      <c r="L10" s="24" t="s">
        <v>373</v>
      </c>
    </row>
    <row r="11" spans="1:12" s="24" customFormat="1" ht="16" x14ac:dyDescent="0.35">
      <c r="A11" s="22"/>
      <c r="B11" s="23" t="s">
        <v>367</v>
      </c>
      <c r="C11" s="22"/>
      <c r="D11" s="22">
        <v>90</v>
      </c>
      <c r="E11" s="22">
        <v>91</v>
      </c>
      <c r="F11" s="22">
        <v>91</v>
      </c>
      <c r="G11" s="22">
        <v>91</v>
      </c>
      <c r="H11" s="22">
        <v>91</v>
      </c>
      <c r="I11" s="22">
        <v>91</v>
      </c>
      <c r="J11" s="22">
        <v>91</v>
      </c>
      <c r="K11" s="22" t="s">
        <v>372</v>
      </c>
      <c r="L11" s="24" t="s">
        <v>374</v>
      </c>
    </row>
    <row r="12" spans="1:12" ht="48" x14ac:dyDescent="0.35">
      <c r="A12" s="12">
        <v>2</v>
      </c>
      <c r="B12" s="11" t="s">
        <v>361</v>
      </c>
      <c r="C12" s="12" t="s">
        <v>19</v>
      </c>
      <c r="D12" s="12">
        <f>SUM(D13:D14)</f>
        <v>685</v>
      </c>
      <c r="E12" s="12">
        <f t="shared" ref="E12:J12" si="0">SUM(E13:E14)</f>
        <v>100</v>
      </c>
      <c r="F12" s="12">
        <f t="shared" si="0"/>
        <v>170</v>
      </c>
      <c r="G12" s="12">
        <f t="shared" si="0"/>
        <v>290</v>
      </c>
      <c r="H12" s="12">
        <f t="shared" si="0"/>
        <v>270</v>
      </c>
      <c r="I12" s="12">
        <f t="shared" si="0"/>
        <v>260</v>
      </c>
      <c r="J12" s="12">
        <f t="shared" si="0"/>
        <v>260</v>
      </c>
      <c r="K12" s="12"/>
    </row>
    <row r="13" spans="1:12" s="24" customFormat="1" ht="16" x14ac:dyDescent="0.35">
      <c r="A13" s="22"/>
      <c r="B13" s="23" t="s">
        <v>366</v>
      </c>
      <c r="C13" s="22"/>
      <c r="D13" s="22">
        <v>640</v>
      </c>
      <c r="E13" s="22">
        <v>70</v>
      </c>
      <c r="F13" s="22">
        <v>140</v>
      </c>
      <c r="G13" s="22">
        <v>270</v>
      </c>
      <c r="H13" s="22">
        <v>250</v>
      </c>
      <c r="I13" s="22">
        <v>240</v>
      </c>
      <c r="J13" s="22">
        <v>240</v>
      </c>
      <c r="K13" s="22" t="s">
        <v>371</v>
      </c>
      <c r="L13" s="24" t="s">
        <v>373</v>
      </c>
    </row>
    <row r="14" spans="1:12" s="24" customFormat="1" ht="16" x14ac:dyDescent="0.35">
      <c r="A14" s="22"/>
      <c r="B14" s="23" t="s">
        <v>367</v>
      </c>
      <c r="C14" s="22"/>
      <c r="D14" s="22">
        <v>45</v>
      </c>
      <c r="E14" s="22">
        <v>30</v>
      </c>
      <c r="F14" s="22">
        <v>30</v>
      </c>
      <c r="G14" s="22">
        <v>20</v>
      </c>
      <c r="H14" s="22">
        <v>20</v>
      </c>
      <c r="I14" s="22">
        <v>20</v>
      </c>
      <c r="J14" s="22">
        <v>20</v>
      </c>
      <c r="K14" s="22" t="s">
        <v>372</v>
      </c>
      <c r="L14" s="24" t="s">
        <v>374</v>
      </c>
    </row>
    <row r="15" spans="1:12" ht="32" x14ac:dyDescent="0.35">
      <c r="A15" s="12">
        <v>3</v>
      </c>
      <c r="B15" s="11" t="s">
        <v>362</v>
      </c>
      <c r="C15" s="12" t="s">
        <v>19</v>
      </c>
      <c r="D15" s="12">
        <f>SUM(D16)</f>
        <v>30</v>
      </c>
      <c r="E15" s="12">
        <f t="shared" ref="E15:J15" si="1">SUM(E16)</f>
        <v>100</v>
      </c>
      <c r="F15" s="12">
        <f t="shared" si="1"/>
        <v>80</v>
      </c>
      <c r="G15" s="12">
        <f t="shared" si="1"/>
        <v>80</v>
      </c>
      <c r="H15" s="12">
        <f t="shared" si="1"/>
        <v>40</v>
      </c>
      <c r="I15" s="12">
        <f t="shared" si="1"/>
        <v>40</v>
      </c>
      <c r="J15" s="12">
        <f t="shared" si="1"/>
        <v>40</v>
      </c>
      <c r="K15" s="12"/>
    </row>
    <row r="16" spans="1:12" s="24" customFormat="1" ht="16" x14ac:dyDescent="0.35">
      <c r="A16" s="22"/>
      <c r="B16" s="23" t="s">
        <v>365</v>
      </c>
      <c r="C16" s="22"/>
      <c r="D16" s="22">
        <v>30</v>
      </c>
      <c r="E16" s="22">
        <v>100</v>
      </c>
      <c r="F16" s="22">
        <v>80</v>
      </c>
      <c r="G16" s="22">
        <v>80</v>
      </c>
      <c r="H16" s="22">
        <v>40</v>
      </c>
      <c r="I16" s="22">
        <v>40</v>
      </c>
      <c r="J16" s="22">
        <v>40</v>
      </c>
      <c r="K16" s="22" t="s">
        <v>369</v>
      </c>
      <c r="L16" s="24" t="s">
        <v>375</v>
      </c>
    </row>
    <row r="17" spans="1:12" ht="77.5" x14ac:dyDescent="0.35">
      <c r="A17" s="20">
        <v>4</v>
      </c>
      <c r="B17" s="21" t="s">
        <v>363</v>
      </c>
      <c r="C17" s="20" t="s">
        <v>19</v>
      </c>
      <c r="D17" s="12">
        <f t="shared" ref="D17:J17" si="2">SUM(D18)</f>
        <v>500</v>
      </c>
      <c r="E17" s="12">
        <f t="shared" si="2"/>
        <v>720</v>
      </c>
      <c r="F17" s="12">
        <f t="shared" si="2"/>
        <v>1115</v>
      </c>
      <c r="G17" s="12">
        <f t="shared" si="2"/>
        <v>1430</v>
      </c>
      <c r="H17" s="12">
        <f t="shared" si="2"/>
        <v>1430</v>
      </c>
      <c r="I17" s="12">
        <f t="shared" si="2"/>
        <v>1430</v>
      </c>
      <c r="J17" s="12">
        <f t="shared" si="2"/>
        <v>1430</v>
      </c>
      <c r="K17" s="12"/>
    </row>
    <row r="18" spans="1:12" s="24" customFormat="1" ht="16" x14ac:dyDescent="0.35">
      <c r="A18" s="22"/>
      <c r="B18" s="23" t="s">
        <v>364</v>
      </c>
      <c r="C18" s="22"/>
      <c r="D18" s="25">
        <v>500</v>
      </c>
      <c r="E18" s="25">
        <v>720</v>
      </c>
      <c r="F18" s="26">
        <v>1115</v>
      </c>
      <c r="G18" s="25">
        <v>1430</v>
      </c>
      <c r="H18" s="25">
        <v>1430</v>
      </c>
      <c r="I18" s="25">
        <v>1430</v>
      </c>
      <c r="J18" s="25">
        <v>1430</v>
      </c>
      <c r="K18" s="22" t="s">
        <v>370</v>
      </c>
      <c r="L18" s="24" t="s">
        <v>376</v>
      </c>
    </row>
    <row r="19" spans="1:12" ht="48" customHeight="1" x14ac:dyDescent="0.35">
      <c r="A19" s="20">
        <v>5</v>
      </c>
      <c r="B19" s="21" t="s">
        <v>393</v>
      </c>
      <c r="C19" s="20" t="s">
        <v>19</v>
      </c>
      <c r="D19" s="20" t="str">
        <f>D20</f>
        <v>-</v>
      </c>
      <c r="E19" s="20" t="str">
        <f t="shared" ref="E19:J19" si="3">E20</f>
        <v>-</v>
      </c>
      <c r="F19" s="20">
        <f t="shared" si="3"/>
        <v>1</v>
      </c>
      <c r="G19" s="20" t="str">
        <f t="shared" si="3"/>
        <v>-</v>
      </c>
      <c r="H19" s="20" t="str">
        <f t="shared" si="3"/>
        <v>-</v>
      </c>
      <c r="I19" s="20" t="str">
        <f t="shared" si="3"/>
        <v>-</v>
      </c>
      <c r="J19" s="20" t="str">
        <f t="shared" si="3"/>
        <v>-</v>
      </c>
      <c r="K19" s="19"/>
    </row>
    <row r="20" spans="1:12" s="24" customFormat="1" ht="16" x14ac:dyDescent="0.35">
      <c r="A20" s="22"/>
      <c r="B20" s="23" t="s">
        <v>396</v>
      </c>
      <c r="C20" s="22"/>
      <c r="D20" s="25" t="s">
        <v>333</v>
      </c>
      <c r="E20" s="25" t="s">
        <v>333</v>
      </c>
      <c r="F20" s="25">
        <v>1</v>
      </c>
      <c r="G20" s="25" t="s">
        <v>333</v>
      </c>
      <c r="H20" s="25" t="s">
        <v>333</v>
      </c>
      <c r="I20" s="25" t="s">
        <v>333</v>
      </c>
      <c r="J20" s="25" t="s">
        <v>333</v>
      </c>
      <c r="K20" s="22" t="s">
        <v>372</v>
      </c>
      <c r="L20" s="24" t="s">
        <v>374</v>
      </c>
    </row>
    <row r="21" spans="1:12" ht="31" x14ac:dyDescent="0.35">
      <c r="A21" s="20">
        <v>6</v>
      </c>
      <c r="B21" s="21" t="s">
        <v>397</v>
      </c>
      <c r="C21" s="20" t="s">
        <v>394</v>
      </c>
      <c r="D21" s="12">
        <f t="shared" ref="D21:J21" si="4">SUM(D22)</f>
        <v>0</v>
      </c>
      <c r="E21" s="12">
        <f t="shared" si="4"/>
        <v>0</v>
      </c>
      <c r="F21" s="12">
        <f t="shared" si="4"/>
        <v>0</v>
      </c>
      <c r="G21" s="12">
        <f t="shared" si="4"/>
        <v>1</v>
      </c>
      <c r="H21" s="12">
        <f t="shared" si="4"/>
        <v>1</v>
      </c>
      <c r="I21" s="12">
        <f t="shared" si="4"/>
        <v>1</v>
      </c>
      <c r="J21" s="12">
        <f t="shared" si="4"/>
        <v>1</v>
      </c>
      <c r="K21" s="12"/>
    </row>
    <row r="22" spans="1:12" s="24" customFormat="1" ht="16" x14ac:dyDescent="0.35">
      <c r="A22" s="22"/>
      <c r="B22" s="23" t="s">
        <v>364</v>
      </c>
      <c r="C22" s="27"/>
      <c r="D22" s="25" t="s">
        <v>395</v>
      </c>
      <c r="E22" s="25" t="s">
        <v>395</v>
      </c>
      <c r="F22" s="25" t="s">
        <v>395</v>
      </c>
      <c r="G22" s="25">
        <v>1</v>
      </c>
      <c r="H22" s="25">
        <v>1</v>
      </c>
      <c r="I22" s="25">
        <v>1</v>
      </c>
      <c r="J22" s="25">
        <v>1</v>
      </c>
      <c r="K22" s="22" t="s">
        <v>370</v>
      </c>
      <c r="L22" s="24" t="s">
        <v>376</v>
      </c>
    </row>
  </sheetData>
  <mergeCells count="6">
    <mergeCell ref="B8:H8"/>
    <mergeCell ref="A1:H1"/>
    <mergeCell ref="A2:H2"/>
    <mergeCell ref="A3:H3"/>
    <mergeCell ref="D4:J4"/>
    <mergeCell ref="F5:J5"/>
  </mergeCells>
  <pageMargins left="0.25" right="0.25" top="0.75" bottom="0.75" header="0.3" footer="0.3"/>
  <pageSetup paperSize="9" scale="77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7"/>
  <sheetViews>
    <sheetView view="pageLayout" topLeftCell="E1" workbookViewId="0">
      <selection activeCell="S1" sqref="A1:S57"/>
    </sheetView>
  </sheetViews>
  <sheetFormatPr defaultRowHeight="14.5" x14ac:dyDescent="0.35"/>
  <cols>
    <col min="1" max="1" width="5.7265625" customWidth="1"/>
    <col min="2" max="2" width="45.453125" customWidth="1"/>
    <col min="3" max="4" width="9.1796875" customWidth="1"/>
    <col min="5" max="5" width="11.81640625" customWidth="1"/>
    <col min="6" max="6" width="11.54296875" customWidth="1"/>
    <col min="7" max="7" width="8.26953125" customWidth="1"/>
    <col min="14" max="14" width="14" customWidth="1"/>
    <col min="15" max="15" width="13.7265625" customWidth="1"/>
    <col min="16" max="16" width="13.1796875" customWidth="1"/>
    <col min="17" max="17" width="12.26953125" customWidth="1"/>
    <col min="18" max="18" width="16.26953125" style="47" customWidth="1"/>
    <col min="19" max="19" width="15.81640625" style="46" customWidth="1"/>
  </cols>
  <sheetData>
    <row r="1" spans="1:21" ht="27.75" customHeight="1" x14ac:dyDescent="0.35">
      <c r="A1" s="437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560" t="s">
        <v>655</v>
      </c>
      <c r="Q1" s="560"/>
      <c r="R1" s="560"/>
    </row>
    <row r="2" spans="1:21" ht="36" customHeight="1" x14ac:dyDescent="0.35">
      <c r="A2" s="580" t="s">
        <v>439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</row>
    <row r="3" spans="1:21" ht="60" customHeight="1" x14ac:dyDescent="0.35">
      <c r="A3" s="578" t="s">
        <v>0</v>
      </c>
      <c r="B3" s="578" t="s">
        <v>1</v>
      </c>
      <c r="C3" s="578" t="s">
        <v>440</v>
      </c>
      <c r="D3" s="578"/>
      <c r="E3" s="581" t="s">
        <v>441</v>
      </c>
      <c r="F3" s="581" t="s">
        <v>442</v>
      </c>
      <c r="G3" s="582" t="s">
        <v>3</v>
      </c>
      <c r="H3" s="579" t="s">
        <v>5</v>
      </c>
      <c r="I3" s="579"/>
      <c r="J3" s="579"/>
      <c r="K3" s="578" t="s">
        <v>6</v>
      </c>
      <c r="L3" s="578"/>
      <c r="M3" s="578"/>
      <c r="N3" s="577" t="s">
        <v>443</v>
      </c>
      <c r="O3" s="577"/>
      <c r="P3" s="577"/>
      <c r="Q3" s="577"/>
      <c r="R3" s="577" t="s">
        <v>444</v>
      </c>
      <c r="S3" s="577" t="s">
        <v>445</v>
      </c>
      <c r="T3" s="48"/>
    </row>
    <row r="4" spans="1:21" x14ac:dyDescent="0.35">
      <c r="A4" s="578"/>
      <c r="B4" s="578"/>
      <c r="C4" s="578" t="s">
        <v>11</v>
      </c>
      <c r="D4" s="578" t="s">
        <v>12</v>
      </c>
      <c r="E4" s="581"/>
      <c r="F4" s="581"/>
      <c r="G4" s="582"/>
      <c r="H4" s="579" t="s">
        <v>8</v>
      </c>
      <c r="I4" s="579" t="s">
        <v>9</v>
      </c>
      <c r="J4" s="579"/>
      <c r="K4" s="578" t="s">
        <v>8</v>
      </c>
      <c r="L4" s="578" t="s">
        <v>9</v>
      </c>
      <c r="M4" s="578"/>
      <c r="N4" s="577" t="s">
        <v>10</v>
      </c>
      <c r="O4" s="577" t="s">
        <v>9</v>
      </c>
      <c r="P4" s="577"/>
      <c r="Q4" s="577"/>
      <c r="R4" s="577"/>
      <c r="S4" s="577"/>
    </row>
    <row r="5" spans="1:21" ht="98.25" customHeight="1" x14ac:dyDescent="0.35">
      <c r="A5" s="578"/>
      <c r="B5" s="578"/>
      <c r="C5" s="578"/>
      <c r="D5" s="578"/>
      <c r="E5" s="581"/>
      <c r="F5" s="581"/>
      <c r="G5" s="582"/>
      <c r="H5" s="579"/>
      <c r="I5" s="49" t="s">
        <v>13</v>
      </c>
      <c r="J5" s="49" t="s">
        <v>14</v>
      </c>
      <c r="K5" s="578"/>
      <c r="L5" s="50" t="s">
        <v>13</v>
      </c>
      <c r="M5" s="50" t="s">
        <v>14</v>
      </c>
      <c r="N5" s="577"/>
      <c r="O5" s="357" t="s">
        <v>15</v>
      </c>
      <c r="P5" s="357" t="s">
        <v>446</v>
      </c>
      <c r="Q5" s="357" t="s">
        <v>16</v>
      </c>
      <c r="R5" s="577"/>
      <c r="S5" s="577"/>
    </row>
    <row r="6" spans="1:21" ht="14.25" customHeight="1" x14ac:dyDescent="0.35">
      <c r="A6" s="578"/>
      <c r="B6" s="578"/>
      <c r="C6" s="578"/>
      <c r="D6" s="578"/>
      <c r="E6" s="581"/>
      <c r="F6" s="581"/>
      <c r="G6" s="359" t="s">
        <v>17</v>
      </c>
      <c r="H6" s="359" t="s">
        <v>19</v>
      </c>
      <c r="I6" s="359" t="s">
        <v>19</v>
      </c>
      <c r="J6" s="359" t="s">
        <v>19</v>
      </c>
      <c r="K6" s="358" t="s">
        <v>18</v>
      </c>
      <c r="L6" s="358" t="s">
        <v>18</v>
      </c>
      <c r="M6" s="358" t="s">
        <v>18</v>
      </c>
      <c r="N6" s="357" t="s">
        <v>67</v>
      </c>
      <c r="O6" s="357" t="s">
        <v>67</v>
      </c>
      <c r="P6" s="357" t="s">
        <v>67</v>
      </c>
      <c r="Q6" s="357" t="s">
        <v>67</v>
      </c>
      <c r="R6" s="357" t="s">
        <v>67</v>
      </c>
      <c r="S6" s="357" t="s">
        <v>67</v>
      </c>
    </row>
    <row r="7" spans="1:21" x14ac:dyDescent="0.35">
      <c r="A7" s="358">
        <v>1</v>
      </c>
      <c r="B7" s="358">
        <v>2</v>
      </c>
      <c r="C7" s="358">
        <v>3</v>
      </c>
      <c r="D7" s="358">
        <v>4</v>
      </c>
      <c r="E7" s="358">
        <v>5</v>
      </c>
      <c r="F7" s="358">
        <v>6</v>
      </c>
      <c r="G7" s="358">
        <v>7</v>
      </c>
      <c r="H7" s="358">
        <v>8</v>
      </c>
      <c r="I7" s="358">
        <v>9</v>
      </c>
      <c r="J7" s="358">
        <v>10</v>
      </c>
      <c r="K7" s="358">
        <v>11</v>
      </c>
      <c r="L7" s="358">
        <v>12</v>
      </c>
      <c r="M7" s="358">
        <v>13</v>
      </c>
      <c r="N7" s="358">
        <v>14</v>
      </c>
      <c r="O7" s="358">
        <v>15</v>
      </c>
      <c r="P7" s="358">
        <v>16</v>
      </c>
      <c r="Q7" s="358">
        <v>17</v>
      </c>
      <c r="R7" s="51">
        <v>18</v>
      </c>
      <c r="S7" s="52">
        <v>19</v>
      </c>
    </row>
    <row r="8" spans="1:21" ht="12.75" customHeight="1" x14ac:dyDescent="0.35">
      <c r="A8" s="569" t="s">
        <v>92</v>
      </c>
      <c r="B8" s="570"/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1"/>
    </row>
    <row r="9" spans="1:21" s="437" customFormat="1" x14ac:dyDescent="0.35">
      <c r="A9" s="7">
        <v>1</v>
      </c>
      <c r="B9" s="53" t="s">
        <v>30</v>
      </c>
      <c r="C9" s="356">
        <v>53</v>
      </c>
      <c r="D9" s="54">
        <v>40200</v>
      </c>
      <c r="E9" s="55" t="s">
        <v>447</v>
      </c>
      <c r="F9" s="55" t="s">
        <v>448</v>
      </c>
      <c r="G9" s="56">
        <v>10</v>
      </c>
      <c r="H9" s="56">
        <f t="shared" ref="H9:H26" si="0">I9+J9</f>
        <v>4</v>
      </c>
      <c r="I9" s="57">
        <v>0</v>
      </c>
      <c r="J9" s="57">
        <v>4</v>
      </c>
      <c r="K9" s="58">
        <f t="shared" ref="K9:K26" si="1">L9+M9</f>
        <v>45.9</v>
      </c>
      <c r="L9" s="58">
        <v>0</v>
      </c>
      <c r="M9" s="4">
        <v>45.9</v>
      </c>
      <c r="N9" s="59">
        <f t="shared" ref="N9:N26" si="2">K9*41</f>
        <v>1881.8999999999999</v>
      </c>
      <c r="O9" s="59">
        <f t="shared" ref="O9:O26" si="3">N9*0.5741006197308</f>
        <v>1080.3999562713923</v>
      </c>
      <c r="P9" s="59">
        <f t="shared" ref="P9:P26" si="4">N9*0.2569876860466</f>
        <v>483.62512637109648</v>
      </c>
      <c r="Q9" s="59">
        <v>317.8</v>
      </c>
      <c r="R9" s="60">
        <f t="shared" ref="R9:R54" si="5">K9*8</f>
        <v>367.2</v>
      </c>
      <c r="S9" s="61">
        <f>(N9+R9)*0.1841</f>
        <v>414.05931000000004</v>
      </c>
      <c r="U9" s="438"/>
    </row>
    <row r="10" spans="1:21" s="437" customFormat="1" x14ac:dyDescent="0.35">
      <c r="A10" s="7">
        <v>2</v>
      </c>
      <c r="B10" s="53" t="s">
        <v>32</v>
      </c>
      <c r="C10" s="356">
        <v>52</v>
      </c>
      <c r="D10" s="54">
        <v>40200</v>
      </c>
      <c r="E10" s="55" t="s">
        <v>447</v>
      </c>
      <c r="F10" s="55" t="s">
        <v>448</v>
      </c>
      <c r="G10" s="56">
        <v>20</v>
      </c>
      <c r="H10" s="56">
        <f t="shared" si="0"/>
        <v>9</v>
      </c>
      <c r="I10" s="57">
        <v>7</v>
      </c>
      <c r="J10" s="57">
        <v>2</v>
      </c>
      <c r="K10" s="58">
        <f t="shared" si="1"/>
        <v>310.89999999999998</v>
      </c>
      <c r="L10" s="58">
        <v>243.8</v>
      </c>
      <c r="M10" s="4">
        <v>67.099999999999994</v>
      </c>
      <c r="N10" s="59">
        <f t="shared" si="2"/>
        <v>12746.9</v>
      </c>
      <c r="O10" s="59">
        <v>7318.1</v>
      </c>
      <c r="P10" s="59">
        <f t="shared" si="4"/>
        <v>3275.7963352674055</v>
      </c>
      <c r="Q10" s="59">
        <v>2153</v>
      </c>
      <c r="R10" s="60">
        <f t="shared" si="5"/>
        <v>2487.1999999999998</v>
      </c>
      <c r="S10" s="61">
        <f t="shared" ref="S10:S27" si="6">(N10+R10)*0.1841</f>
        <v>2804.5978099999998</v>
      </c>
    </row>
    <row r="11" spans="1:21" s="437" customFormat="1" x14ac:dyDescent="0.35">
      <c r="A11" s="7">
        <v>3</v>
      </c>
      <c r="B11" s="53" t="s">
        <v>26</v>
      </c>
      <c r="C11" s="356">
        <v>1872</v>
      </c>
      <c r="D11" s="54">
        <v>40828</v>
      </c>
      <c r="E11" s="55" t="s">
        <v>447</v>
      </c>
      <c r="F11" s="55" t="s">
        <v>448</v>
      </c>
      <c r="G11" s="56">
        <v>22</v>
      </c>
      <c r="H11" s="56">
        <f t="shared" si="0"/>
        <v>10</v>
      </c>
      <c r="I11" s="57">
        <v>5</v>
      </c>
      <c r="J11" s="57">
        <v>5</v>
      </c>
      <c r="K11" s="58">
        <f t="shared" si="1"/>
        <v>377.79999999999995</v>
      </c>
      <c r="L11" s="58">
        <v>184.2</v>
      </c>
      <c r="M11" s="4">
        <f>156.6+37</f>
        <v>193.6</v>
      </c>
      <c r="N11" s="59">
        <f t="shared" si="2"/>
        <v>15489.799999999997</v>
      </c>
      <c r="O11" s="59">
        <f t="shared" si="3"/>
        <v>8892.7037795061442</v>
      </c>
      <c r="P11" s="59">
        <f t="shared" si="4"/>
        <v>3980.6878593246238</v>
      </c>
      <c r="Q11" s="59">
        <v>2616.3000000000002</v>
      </c>
      <c r="R11" s="60">
        <f t="shared" si="5"/>
        <v>3022.3999999999996</v>
      </c>
      <c r="S11" s="61">
        <f t="shared" si="6"/>
        <v>3408.0960199999995</v>
      </c>
    </row>
    <row r="12" spans="1:21" s="437" customFormat="1" x14ac:dyDescent="0.35">
      <c r="A12" s="7">
        <v>4</v>
      </c>
      <c r="B12" s="53" t="s">
        <v>22</v>
      </c>
      <c r="C12" s="356">
        <v>2105</v>
      </c>
      <c r="D12" s="54">
        <v>40848</v>
      </c>
      <c r="E12" s="55" t="s">
        <v>447</v>
      </c>
      <c r="F12" s="55" t="s">
        <v>448</v>
      </c>
      <c r="G12" s="56">
        <v>8</v>
      </c>
      <c r="H12" s="56">
        <f t="shared" si="0"/>
        <v>3</v>
      </c>
      <c r="I12" s="57">
        <v>1</v>
      </c>
      <c r="J12" s="57">
        <v>2</v>
      </c>
      <c r="K12" s="58">
        <f t="shared" si="1"/>
        <v>154.10000000000002</v>
      </c>
      <c r="L12" s="58">
        <f>70.4+5.7</f>
        <v>76.100000000000009</v>
      </c>
      <c r="M12" s="4">
        <v>78</v>
      </c>
      <c r="N12" s="59">
        <f t="shared" si="2"/>
        <v>6318.1000000000013</v>
      </c>
      <c r="O12" s="59">
        <f t="shared" si="3"/>
        <v>3627.2251255211681</v>
      </c>
      <c r="P12" s="59">
        <f t="shared" si="4"/>
        <v>1623.6738992110238</v>
      </c>
      <c r="Q12" s="59">
        <f t="shared" ref="Q12:Q26" si="7">N12*0.1689116942225</f>
        <v>1067.2009752671775</v>
      </c>
      <c r="R12" s="60">
        <f t="shared" si="5"/>
        <v>1232.8000000000002</v>
      </c>
      <c r="S12" s="61">
        <f t="shared" si="6"/>
        <v>1390.1206900000004</v>
      </c>
    </row>
    <row r="13" spans="1:21" s="437" customFormat="1" x14ac:dyDescent="0.35">
      <c r="A13" s="7">
        <v>5</v>
      </c>
      <c r="B13" s="53" t="s">
        <v>24</v>
      </c>
      <c r="C13" s="356">
        <v>2105</v>
      </c>
      <c r="D13" s="54">
        <v>40848</v>
      </c>
      <c r="E13" s="55" t="s">
        <v>447</v>
      </c>
      <c r="F13" s="55" t="s">
        <v>448</v>
      </c>
      <c r="G13" s="56">
        <v>13</v>
      </c>
      <c r="H13" s="56">
        <f t="shared" si="0"/>
        <v>6</v>
      </c>
      <c r="I13" s="57">
        <v>2</v>
      </c>
      <c r="J13" s="57">
        <v>4</v>
      </c>
      <c r="K13" s="58">
        <f t="shared" si="1"/>
        <v>202.89999999999998</v>
      </c>
      <c r="L13" s="58">
        <v>65.7</v>
      </c>
      <c r="M13" s="4">
        <v>137.19999999999999</v>
      </c>
      <c r="N13" s="59">
        <f t="shared" si="2"/>
        <v>8318.9</v>
      </c>
      <c r="O13" s="59">
        <f t="shared" si="3"/>
        <v>4775.8856454785519</v>
      </c>
      <c r="P13" s="59">
        <f t="shared" si="4"/>
        <v>2137.8548614530605</v>
      </c>
      <c r="Q13" s="59">
        <f t="shared" si="7"/>
        <v>1405.1594930675551</v>
      </c>
      <c r="R13" s="60">
        <f t="shared" si="5"/>
        <v>1623.1999999999998</v>
      </c>
      <c r="S13" s="61">
        <f t="shared" si="6"/>
        <v>1830.34061</v>
      </c>
    </row>
    <row r="14" spans="1:21" s="437" customFormat="1" x14ac:dyDescent="0.35">
      <c r="A14" s="7">
        <v>6</v>
      </c>
      <c r="B14" s="53" t="s">
        <v>25</v>
      </c>
      <c r="C14" s="356">
        <v>2105</v>
      </c>
      <c r="D14" s="54">
        <v>40848</v>
      </c>
      <c r="E14" s="55" t="s">
        <v>447</v>
      </c>
      <c r="F14" s="55" t="s">
        <v>448</v>
      </c>
      <c r="G14" s="56">
        <v>16</v>
      </c>
      <c r="H14" s="56">
        <f t="shared" si="0"/>
        <v>9</v>
      </c>
      <c r="I14" s="57">
        <v>5</v>
      </c>
      <c r="J14" s="57">
        <v>4</v>
      </c>
      <c r="K14" s="58">
        <f t="shared" si="1"/>
        <v>190</v>
      </c>
      <c r="L14" s="58">
        <v>106.7</v>
      </c>
      <c r="M14" s="4">
        <v>83.3</v>
      </c>
      <c r="N14" s="59">
        <f t="shared" si="2"/>
        <v>7790</v>
      </c>
      <c r="O14" s="59">
        <f t="shared" si="3"/>
        <v>4472.2438277029314</v>
      </c>
      <c r="P14" s="59">
        <f t="shared" si="4"/>
        <v>2001.9340743030139</v>
      </c>
      <c r="Q14" s="59">
        <f t="shared" si="7"/>
        <v>1315.8220979932748</v>
      </c>
      <c r="R14" s="60">
        <f t="shared" si="5"/>
        <v>1520</v>
      </c>
      <c r="S14" s="61">
        <f t="shared" si="6"/>
        <v>1713.9710000000002</v>
      </c>
    </row>
    <row r="15" spans="1:21" s="437" customFormat="1" x14ac:dyDescent="0.35">
      <c r="A15" s="7">
        <v>7</v>
      </c>
      <c r="B15" s="53" t="s">
        <v>27</v>
      </c>
      <c r="C15" s="356">
        <v>2105</v>
      </c>
      <c r="D15" s="54">
        <v>40848</v>
      </c>
      <c r="E15" s="55" t="s">
        <v>447</v>
      </c>
      <c r="F15" s="55" t="s">
        <v>448</v>
      </c>
      <c r="G15" s="56">
        <v>10</v>
      </c>
      <c r="H15" s="56">
        <f t="shared" si="0"/>
        <v>4</v>
      </c>
      <c r="I15" s="57">
        <v>1</v>
      </c>
      <c r="J15" s="57">
        <v>3</v>
      </c>
      <c r="K15" s="58">
        <f t="shared" si="1"/>
        <v>143.9</v>
      </c>
      <c r="L15" s="58">
        <v>38.5</v>
      </c>
      <c r="M15" s="4">
        <v>105.4</v>
      </c>
      <c r="N15" s="59">
        <f t="shared" si="2"/>
        <v>5899.9000000000005</v>
      </c>
      <c r="O15" s="59">
        <f t="shared" si="3"/>
        <v>3387.1362463497471</v>
      </c>
      <c r="P15" s="59">
        <f t="shared" si="4"/>
        <v>1516.2016489063355</v>
      </c>
      <c r="Q15" s="59">
        <f t="shared" si="7"/>
        <v>996.56210474332784</v>
      </c>
      <c r="R15" s="60">
        <f t="shared" si="5"/>
        <v>1151.2</v>
      </c>
      <c r="S15" s="61">
        <f t="shared" si="6"/>
        <v>1298.1075100000003</v>
      </c>
    </row>
    <row r="16" spans="1:21" s="437" customFormat="1" x14ac:dyDescent="0.35">
      <c r="A16" s="7">
        <v>8</v>
      </c>
      <c r="B16" s="53" t="s">
        <v>28</v>
      </c>
      <c r="C16" s="356">
        <v>2105</v>
      </c>
      <c r="D16" s="54">
        <v>40848</v>
      </c>
      <c r="E16" s="55" t="s">
        <v>447</v>
      </c>
      <c r="F16" s="55" t="s">
        <v>448</v>
      </c>
      <c r="G16" s="56">
        <v>23</v>
      </c>
      <c r="H16" s="56">
        <f t="shared" si="0"/>
        <v>8</v>
      </c>
      <c r="I16" s="57">
        <v>7</v>
      </c>
      <c r="J16" s="57">
        <v>1</v>
      </c>
      <c r="K16" s="58">
        <f t="shared" si="1"/>
        <v>202.89999999999998</v>
      </c>
      <c r="L16" s="58">
        <v>155.1</v>
      </c>
      <c r="M16" s="4">
        <v>47.8</v>
      </c>
      <c r="N16" s="59">
        <f t="shared" si="2"/>
        <v>8318.9</v>
      </c>
      <c r="O16" s="59">
        <f t="shared" si="3"/>
        <v>4775.8856454785519</v>
      </c>
      <c r="P16" s="59">
        <f t="shared" si="4"/>
        <v>2137.8548614530605</v>
      </c>
      <c r="Q16" s="59">
        <f t="shared" si="7"/>
        <v>1405.1594930675551</v>
      </c>
      <c r="R16" s="60">
        <f t="shared" si="5"/>
        <v>1623.1999999999998</v>
      </c>
      <c r="S16" s="61">
        <f t="shared" si="6"/>
        <v>1830.34061</v>
      </c>
    </row>
    <row r="17" spans="1:19" s="437" customFormat="1" x14ac:dyDescent="0.35">
      <c r="A17" s="7">
        <v>9</v>
      </c>
      <c r="B17" s="53" t="s">
        <v>29</v>
      </c>
      <c r="C17" s="356">
        <v>2105</v>
      </c>
      <c r="D17" s="54">
        <v>40848</v>
      </c>
      <c r="E17" s="55" t="s">
        <v>447</v>
      </c>
      <c r="F17" s="55" t="s">
        <v>448</v>
      </c>
      <c r="G17" s="56">
        <v>32</v>
      </c>
      <c r="H17" s="56">
        <f t="shared" si="0"/>
        <v>9</v>
      </c>
      <c r="I17" s="57">
        <v>6</v>
      </c>
      <c r="J17" s="57">
        <v>3</v>
      </c>
      <c r="K17" s="58">
        <f t="shared" si="1"/>
        <v>414.6</v>
      </c>
      <c r="L17" s="58">
        <v>187.3</v>
      </c>
      <c r="M17" s="4">
        <v>227.3</v>
      </c>
      <c r="N17" s="59">
        <f t="shared" si="2"/>
        <v>16998.600000000002</v>
      </c>
      <c r="O17" s="59">
        <f t="shared" si="3"/>
        <v>9758.9067945559782</v>
      </c>
      <c r="P17" s="59">
        <f t="shared" si="4"/>
        <v>4368.4308800317349</v>
      </c>
      <c r="Q17" s="59">
        <f t="shared" si="7"/>
        <v>2871.2623254105888</v>
      </c>
      <c r="R17" s="60">
        <f t="shared" si="5"/>
        <v>3316.8</v>
      </c>
      <c r="S17" s="61">
        <f t="shared" si="6"/>
        <v>3740.0651400000006</v>
      </c>
    </row>
    <row r="18" spans="1:19" s="437" customFormat="1" x14ac:dyDescent="0.35">
      <c r="A18" s="7">
        <v>10</v>
      </c>
      <c r="B18" s="53" t="s">
        <v>31</v>
      </c>
      <c r="C18" s="356">
        <v>2105</v>
      </c>
      <c r="D18" s="54">
        <v>40848</v>
      </c>
      <c r="E18" s="55" t="s">
        <v>447</v>
      </c>
      <c r="F18" s="55" t="s">
        <v>448</v>
      </c>
      <c r="G18" s="56">
        <v>22</v>
      </c>
      <c r="H18" s="56">
        <f t="shared" si="0"/>
        <v>10</v>
      </c>
      <c r="I18" s="57">
        <v>3</v>
      </c>
      <c r="J18" s="57">
        <v>7</v>
      </c>
      <c r="K18" s="58">
        <f t="shared" si="1"/>
        <v>394.6</v>
      </c>
      <c r="L18" s="58">
        <v>99.8</v>
      </c>
      <c r="M18" s="4">
        <v>294.8</v>
      </c>
      <c r="N18" s="59">
        <f t="shared" si="2"/>
        <v>16178.6</v>
      </c>
      <c r="O18" s="59">
        <f t="shared" si="3"/>
        <v>9288.1442863767206</v>
      </c>
      <c r="P18" s="59">
        <f t="shared" si="4"/>
        <v>4157.7009774735225</v>
      </c>
      <c r="Q18" s="59">
        <f t="shared" si="7"/>
        <v>2732.7547361481384</v>
      </c>
      <c r="R18" s="60">
        <f t="shared" si="5"/>
        <v>3156.8</v>
      </c>
      <c r="S18" s="61">
        <f t="shared" si="6"/>
        <v>3559.6471400000005</v>
      </c>
    </row>
    <row r="19" spans="1:19" s="437" customFormat="1" x14ac:dyDescent="0.35">
      <c r="A19" s="7">
        <v>11</v>
      </c>
      <c r="B19" s="53" t="s">
        <v>33</v>
      </c>
      <c r="C19" s="356">
        <v>2105</v>
      </c>
      <c r="D19" s="54">
        <v>40848</v>
      </c>
      <c r="E19" s="55" t="s">
        <v>447</v>
      </c>
      <c r="F19" s="55" t="s">
        <v>448</v>
      </c>
      <c r="G19" s="56">
        <v>67</v>
      </c>
      <c r="H19" s="56">
        <f t="shared" si="0"/>
        <v>28</v>
      </c>
      <c r="I19" s="57">
        <v>8</v>
      </c>
      <c r="J19" s="57">
        <v>20</v>
      </c>
      <c r="K19" s="58">
        <f t="shared" si="1"/>
        <v>1032.0999999999999</v>
      </c>
      <c r="L19" s="58">
        <v>297.7</v>
      </c>
      <c r="M19" s="4">
        <v>734.4</v>
      </c>
      <c r="N19" s="59">
        <f t="shared" si="2"/>
        <v>42316.1</v>
      </c>
      <c r="O19" s="59">
        <f t="shared" si="3"/>
        <v>24293.699234590502</v>
      </c>
      <c r="P19" s="59">
        <f t="shared" si="4"/>
        <v>10874.716621516529</v>
      </c>
      <c r="Q19" s="59">
        <f t="shared" si="7"/>
        <v>7147.6841438887313</v>
      </c>
      <c r="R19" s="60">
        <f t="shared" si="5"/>
        <v>8256.7999999999993</v>
      </c>
      <c r="S19" s="61">
        <f t="shared" si="6"/>
        <v>9310.4708900000005</v>
      </c>
    </row>
    <row r="20" spans="1:19" s="437" customFormat="1" x14ac:dyDescent="0.35">
      <c r="A20" s="7">
        <v>12</v>
      </c>
      <c r="B20" s="53" t="s">
        <v>449</v>
      </c>
      <c r="C20" s="356">
        <v>2797</v>
      </c>
      <c r="D20" s="54">
        <v>40907</v>
      </c>
      <c r="E20" s="55" t="s">
        <v>447</v>
      </c>
      <c r="F20" s="55" t="s">
        <v>448</v>
      </c>
      <c r="G20" s="56">
        <v>21</v>
      </c>
      <c r="H20" s="56">
        <f t="shared" si="0"/>
        <v>8</v>
      </c>
      <c r="I20" s="57">
        <v>2</v>
      </c>
      <c r="J20" s="57">
        <v>6</v>
      </c>
      <c r="K20" s="58">
        <f t="shared" si="1"/>
        <v>371.6</v>
      </c>
      <c r="L20" s="58">
        <v>101</v>
      </c>
      <c r="M20" s="4">
        <v>270.60000000000002</v>
      </c>
      <c r="N20" s="59">
        <f t="shared" si="2"/>
        <v>15235.6</v>
      </c>
      <c r="O20" s="59">
        <f t="shared" si="3"/>
        <v>8746.7674019705755</v>
      </c>
      <c r="P20" s="59">
        <f t="shared" si="4"/>
        <v>3915.3615895315788</v>
      </c>
      <c r="Q20" s="59">
        <f t="shared" si="7"/>
        <v>2573.4710084963208</v>
      </c>
      <c r="R20" s="60">
        <f t="shared" si="5"/>
        <v>2972.8</v>
      </c>
      <c r="S20" s="61">
        <f t="shared" si="6"/>
        <v>3352.1664400000004</v>
      </c>
    </row>
    <row r="21" spans="1:19" s="437" customFormat="1" x14ac:dyDescent="0.35">
      <c r="A21" s="7">
        <v>13</v>
      </c>
      <c r="B21" s="53" t="s">
        <v>450</v>
      </c>
      <c r="C21" s="356">
        <v>2810</v>
      </c>
      <c r="D21" s="54">
        <v>40907</v>
      </c>
      <c r="E21" s="55" t="s">
        <v>447</v>
      </c>
      <c r="F21" s="55" t="s">
        <v>448</v>
      </c>
      <c r="G21" s="56">
        <v>8</v>
      </c>
      <c r="H21" s="56">
        <f t="shared" si="0"/>
        <v>7</v>
      </c>
      <c r="I21" s="57">
        <v>3</v>
      </c>
      <c r="J21" s="57">
        <v>4</v>
      </c>
      <c r="K21" s="58">
        <f t="shared" si="1"/>
        <v>137.39999999999998</v>
      </c>
      <c r="L21" s="58">
        <f>45.3+7</f>
        <v>52.3</v>
      </c>
      <c r="M21" s="4">
        <v>85.1</v>
      </c>
      <c r="N21" s="59">
        <f t="shared" si="2"/>
        <v>5633.3999999999987</v>
      </c>
      <c r="O21" s="59">
        <f t="shared" si="3"/>
        <v>3234.1384311914876</v>
      </c>
      <c r="P21" s="59">
        <f t="shared" si="4"/>
        <v>1447.7144305749162</v>
      </c>
      <c r="Q21" s="59">
        <f t="shared" si="7"/>
        <v>951.54713823303121</v>
      </c>
      <c r="R21" s="60">
        <f t="shared" si="5"/>
        <v>1099.1999999999998</v>
      </c>
      <c r="S21" s="61">
        <f t="shared" si="6"/>
        <v>1239.4716599999999</v>
      </c>
    </row>
    <row r="22" spans="1:19" s="437" customFormat="1" x14ac:dyDescent="0.35">
      <c r="A22" s="7">
        <v>14</v>
      </c>
      <c r="B22" s="53" t="s">
        <v>451</v>
      </c>
      <c r="C22" s="356">
        <v>2809</v>
      </c>
      <c r="D22" s="54">
        <v>40907</v>
      </c>
      <c r="E22" s="55" t="s">
        <v>447</v>
      </c>
      <c r="F22" s="55" t="s">
        <v>448</v>
      </c>
      <c r="G22" s="56">
        <v>12</v>
      </c>
      <c r="H22" s="56">
        <f t="shared" si="0"/>
        <v>5</v>
      </c>
      <c r="I22" s="57">
        <v>4</v>
      </c>
      <c r="J22" s="57">
        <v>1</v>
      </c>
      <c r="K22" s="58">
        <f t="shared" si="1"/>
        <v>229.6</v>
      </c>
      <c r="L22" s="58">
        <v>146</v>
      </c>
      <c r="M22" s="4">
        <v>83.6</v>
      </c>
      <c r="N22" s="59">
        <f t="shared" si="2"/>
        <v>9413.6</v>
      </c>
      <c r="O22" s="59">
        <f t="shared" si="3"/>
        <v>5404.3535938978584</v>
      </c>
      <c r="P22" s="59">
        <f t="shared" si="4"/>
        <v>2419.1792813682737</v>
      </c>
      <c r="Q22" s="59">
        <f t="shared" si="7"/>
        <v>1590.067124732926</v>
      </c>
      <c r="R22" s="60">
        <f t="shared" si="5"/>
        <v>1836.8</v>
      </c>
      <c r="S22" s="61">
        <f t="shared" si="6"/>
        <v>2071.1986400000001</v>
      </c>
    </row>
    <row r="23" spans="1:19" s="437" customFormat="1" x14ac:dyDescent="0.35">
      <c r="A23" s="7">
        <v>15</v>
      </c>
      <c r="B23" s="53" t="s">
        <v>452</v>
      </c>
      <c r="C23" s="356">
        <v>2808</v>
      </c>
      <c r="D23" s="54">
        <v>40907</v>
      </c>
      <c r="E23" s="55" t="s">
        <v>447</v>
      </c>
      <c r="F23" s="55" t="s">
        <v>448</v>
      </c>
      <c r="G23" s="56">
        <v>12</v>
      </c>
      <c r="H23" s="56">
        <f t="shared" si="0"/>
        <v>8</v>
      </c>
      <c r="I23" s="57">
        <v>4</v>
      </c>
      <c r="J23" s="57">
        <v>4</v>
      </c>
      <c r="K23" s="58">
        <f t="shared" si="1"/>
        <v>205.4</v>
      </c>
      <c r="L23" s="58">
        <v>101.7</v>
      </c>
      <c r="M23" s="4">
        <v>103.7</v>
      </c>
      <c r="N23" s="59">
        <f t="shared" si="2"/>
        <v>8421.4</v>
      </c>
      <c r="O23" s="59">
        <f t="shared" si="3"/>
        <v>4834.7309590009581</v>
      </c>
      <c r="P23" s="59">
        <f t="shared" si="4"/>
        <v>2164.1960992728373</v>
      </c>
      <c r="Q23" s="59">
        <f t="shared" si="7"/>
        <v>1422.4729417253614</v>
      </c>
      <c r="R23" s="60">
        <f t="shared" si="5"/>
        <v>1643.2</v>
      </c>
      <c r="S23" s="61">
        <f t="shared" si="6"/>
        <v>1852.8928600000002</v>
      </c>
    </row>
    <row r="24" spans="1:19" s="437" customFormat="1" x14ac:dyDescent="0.35">
      <c r="A24" s="7">
        <v>16</v>
      </c>
      <c r="B24" s="53" t="s">
        <v>23</v>
      </c>
      <c r="C24" s="356">
        <v>2800</v>
      </c>
      <c r="D24" s="54">
        <v>40907</v>
      </c>
      <c r="E24" s="55" t="s">
        <v>447</v>
      </c>
      <c r="F24" s="55" t="s">
        <v>448</v>
      </c>
      <c r="G24" s="56">
        <v>7</v>
      </c>
      <c r="H24" s="56">
        <f t="shared" si="0"/>
        <v>4</v>
      </c>
      <c r="I24" s="57">
        <v>0</v>
      </c>
      <c r="J24" s="57">
        <v>4</v>
      </c>
      <c r="K24" s="58">
        <f t="shared" si="1"/>
        <v>86.2</v>
      </c>
      <c r="L24" s="58">
        <v>0</v>
      </c>
      <c r="M24" s="4">
        <v>86.2</v>
      </c>
      <c r="N24" s="59">
        <f t="shared" si="2"/>
        <v>3534.2000000000003</v>
      </c>
      <c r="O24" s="59">
        <f t="shared" si="3"/>
        <v>2028.9864102525933</v>
      </c>
      <c r="P24" s="59">
        <f t="shared" si="4"/>
        <v>908.24588002589383</v>
      </c>
      <c r="Q24" s="59">
        <f t="shared" si="7"/>
        <v>596.96770972115951</v>
      </c>
      <c r="R24" s="60">
        <f t="shared" si="5"/>
        <v>689.6</v>
      </c>
      <c r="S24" s="61">
        <f t="shared" si="6"/>
        <v>777.60158000000013</v>
      </c>
    </row>
    <row r="25" spans="1:19" s="437" customFormat="1" x14ac:dyDescent="0.35">
      <c r="A25" s="7">
        <v>17</v>
      </c>
      <c r="B25" s="53" t="s">
        <v>38</v>
      </c>
      <c r="C25" s="356">
        <v>2816</v>
      </c>
      <c r="D25" s="54">
        <v>40907</v>
      </c>
      <c r="E25" s="55" t="s">
        <v>447</v>
      </c>
      <c r="F25" s="55" t="s">
        <v>448</v>
      </c>
      <c r="G25" s="56">
        <v>11</v>
      </c>
      <c r="H25" s="56">
        <f t="shared" si="0"/>
        <v>6</v>
      </c>
      <c r="I25" s="57">
        <v>4</v>
      </c>
      <c r="J25" s="57">
        <v>2</v>
      </c>
      <c r="K25" s="58">
        <f t="shared" si="1"/>
        <v>211.9</v>
      </c>
      <c r="L25" s="58">
        <v>142.30000000000001</v>
      </c>
      <c r="M25" s="4">
        <v>69.599999999999994</v>
      </c>
      <c r="N25" s="59">
        <f t="shared" si="2"/>
        <v>8687.9</v>
      </c>
      <c r="O25" s="59">
        <f t="shared" si="3"/>
        <v>4987.7287741592163</v>
      </c>
      <c r="P25" s="59">
        <f t="shared" si="4"/>
        <v>2232.683317604256</v>
      </c>
      <c r="Q25" s="59">
        <f t="shared" si="7"/>
        <v>1467.4879082356576</v>
      </c>
      <c r="R25" s="60">
        <f t="shared" si="5"/>
        <v>1695.2</v>
      </c>
      <c r="S25" s="61">
        <f t="shared" si="6"/>
        <v>1911.5287100000003</v>
      </c>
    </row>
    <row r="26" spans="1:19" s="437" customFormat="1" x14ac:dyDescent="0.35">
      <c r="A26" s="7">
        <v>18</v>
      </c>
      <c r="B26" s="53" t="s">
        <v>39</v>
      </c>
      <c r="C26" s="356">
        <v>2799</v>
      </c>
      <c r="D26" s="54">
        <v>40907</v>
      </c>
      <c r="E26" s="55" t="s">
        <v>447</v>
      </c>
      <c r="F26" s="55" t="s">
        <v>448</v>
      </c>
      <c r="G26" s="56">
        <v>22</v>
      </c>
      <c r="H26" s="56">
        <f t="shared" si="0"/>
        <v>13</v>
      </c>
      <c r="I26" s="57">
        <v>4</v>
      </c>
      <c r="J26" s="57">
        <v>9</v>
      </c>
      <c r="K26" s="58">
        <f t="shared" si="1"/>
        <v>362</v>
      </c>
      <c r="L26" s="58">
        <v>117.7</v>
      </c>
      <c r="M26" s="4">
        <v>244.3</v>
      </c>
      <c r="N26" s="59">
        <f t="shared" si="2"/>
        <v>14842</v>
      </c>
      <c r="O26" s="59">
        <f t="shared" si="3"/>
        <v>8520.8013980445321</v>
      </c>
      <c r="P26" s="59">
        <f t="shared" si="4"/>
        <v>3814.2112363036372</v>
      </c>
      <c r="Q26" s="59">
        <f t="shared" si="7"/>
        <v>2506.9873656503451</v>
      </c>
      <c r="R26" s="60">
        <f t="shared" si="5"/>
        <v>2896</v>
      </c>
      <c r="S26" s="61">
        <v>3265.5</v>
      </c>
    </row>
    <row r="27" spans="1:19" s="437" customFormat="1" ht="12.75" customHeight="1" x14ac:dyDescent="0.35">
      <c r="A27" s="572" t="s">
        <v>453</v>
      </c>
      <c r="B27" s="572"/>
      <c r="C27" s="62" t="s">
        <v>20</v>
      </c>
      <c r="D27" s="62" t="s">
        <v>20</v>
      </c>
      <c r="E27" s="63" t="s">
        <v>20</v>
      </c>
      <c r="F27" s="63" t="s">
        <v>20</v>
      </c>
      <c r="G27" s="64">
        <f t="shared" ref="G27:M27" si="8">SUM(G9:G26)</f>
        <v>336</v>
      </c>
      <c r="H27" s="64">
        <f t="shared" si="8"/>
        <v>151</v>
      </c>
      <c r="I27" s="64">
        <f t="shared" si="8"/>
        <v>66</v>
      </c>
      <c r="J27" s="64">
        <f t="shared" si="8"/>
        <v>85</v>
      </c>
      <c r="K27" s="5">
        <f t="shared" si="8"/>
        <v>5073.7999999999993</v>
      </c>
      <c r="L27" s="5">
        <f t="shared" si="8"/>
        <v>2115.9</v>
      </c>
      <c r="M27" s="5">
        <f t="shared" si="8"/>
        <v>2957.8999999999992</v>
      </c>
      <c r="N27" s="65">
        <f>K27*41</f>
        <v>208025.79999999996</v>
      </c>
      <c r="O27" s="65">
        <f>N27*0.5741006197308</f>
        <v>119427.74069999543</v>
      </c>
      <c r="P27" s="65">
        <f>N27*0.2569876860466</f>
        <v>53460.068979992793</v>
      </c>
      <c r="Q27" s="65">
        <f>N27*0.1689116942225</f>
        <v>35137.990319990931</v>
      </c>
      <c r="R27" s="66">
        <f>K27*8</f>
        <v>40590.399999999994</v>
      </c>
      <c r="S27" s="67">
        <f t="shared" si="6"/>
        <v>45770.242419999995</v>
      </c>
    </row>
    <row r="28" spans="1:19" s="437" customFormat="1" x14ac:dyDescent="0.35">
      <c r="A28" s="573" t="s">
        <v>147</v>
      </c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5"/>
    </row>
    <row r="29" spans="1:19" s="437" customFormat="1" x14ac:dyDescent="0.35">
      <c r="A29" s="7">
        <v>1</v>
      </c>
      <c r="B29" s="53" t="s">
        <v>682</v>
      </c>
      <c r="C29" s="356">
        <v>2806</v>
      </c>
      <c r="D29" s="54">
        <v>40907</v>
      </c>
      <c r="E29" s="55" t="s">
        <v>454</v>
      </c>
      <c r="F29" s="55" t="s">
        <v>455</v>
      </c>
      <c r="G29" s="56">
        <v>28</v>
      </c>
      <c r="H29" s="56">
        <f t="shared" ref="H29:H51" si="9">I29+J29</f>
        <v>14</v>
      </c>
      <c r="I29" s="57">
        <v>8</v>
      </c>
      <c r="J29" s="57">
        <v>6</v>
      </c>
      <c r="K29" s="58">
        <f t="shared" ref="K29:K52" si="10">L29+M29</f>
        <v>386.5</v>
      </c>
      <c r="L29" s="58">
        <v>177.8</v>
      </c>
      <c r="M29" s="4">
        <v>208.7</v>
      </c>
      <c r="N29" s="59">
        <f t="shared" ref="N29:N51" si="11">K29*41</f>
        <v>15846.5</v>
      </c>
      <c r="O29" s="59">
        <f t="shared" ref="O29:O51" si="12">N29*0.5507872562648</f>
        <v>8728.0502564001526</v>
      </c>
      <c r="P29" s="59">
        <v>4295.2</v>
      </c>
      <c r="Q29" s="59">
        <v>2823.3</v>
      </c>
      <c r="R29" s="60">
        <f t="shared" si="5"/>
        <v>3092</v>
      </c>
      <c r="S29" s="61">
        <f>(N29+R29)*0.1841</f>
        <v>3486.5778500000001</v>
      </c>
    </row>
    <row r="30" spans="1:19" s="437" customFormat="1" x14ac:dyDescent="0.35">
      <c r="A30" s="7">
        <v>2</v>
      </c>
      <c r="B30" s="53" t="s">
        <v>456</v>
      </c>
      <c r="C30" s="356">
        <v>2807</v>
      </c>
      <c r="D30" s="54">
        <v>40907</v>
      </c>
      <c r="E30" s="55" t="s">
        <v>454</v>
      </c>
      <c r="F30" s="55" t="s">
        <v>455</v>
      </c>
      <c r="G30" s="56">
        <v>32</v>
      </c>
      <c r="H30" s="56">
        <f t="shared" si="9"/>
        <v>15</v>
      </c>
      <c r="I30" s="57">
        <v>1</v>
      </c>
      <c r="J30" s="57">
        <v>14</v>
      </c>
      <c r="K30" s="58">
        <f t="shared" si="10"/>
        <v>481.40000000000003</v>
      </c>
      <c r="L30" s="58">
        <v>22.8</v>
      </c>
      <c r="M30" s="4">
        <v>458.6</v>
      </c>
      <c r="N30" s="59">
        <f t="shared" si="11"/>
        <v>19737.400000000001</v>
      </c>
      <c r="O30" s="59">
        <f t="shared" si="12"/>
        <v>10871.108391800864</v>
      </c>
      <c r="P30" s="59">
        <f t="shared" ref="P30:P53" si="13">N30*0.2710549695622</f>
        <v>5349.9203562369667</v>
      </c>
      <c r="Q30" s="59">
        <f t="shared" ref="Q30:Q53" si="14">N30*0.1781577741728</f>
        <v>3516.3712519582227</v>
      </c>
      <c r="R30" s="60">
        <f t="shared" si="5"/>
        <v>3851.2000000000003</v>
      </c>
      <c r="S30" s="61">
        <f t="shared" ref="S30:S53" si="15">(N30+R30)*0.1841</f>
        <v>4342.6612600000008</v>
      </c>
    </row>
    <row r="31" spans="1:19" s="437" customFormat="1" x14ac:dyDescent="0.35">
      <c r="A31" s="7">
        <v>3</v>
      </c>
      <c r="B31" s="53" t="s">
        <v>457</v>
      </c>
      <c r="C31" s="356">
        <v>2830</v>
      </c>
      <c r="D31" s="54">
        <v>40907</v>
      </c>
      <c r="E31" s="55" t="s">
        <v>454</v>
      </c>
      <c r="F31" s="55" t="s">
        <v>455</v>
      </c>
      <c r="G31" s="56">
        <v>25</v>
      </c>
      <c r="H31" s="56">
        <f t="shared" si="9"/>
        <v>11</v>
      </c>
      <c r="I31" s="57">
        <v>7</v>
      </c>
      <c r="J31" s="57">
        <v>4</v>
      </c>
      <c r="K31" s="58">
        <f t="shared" si="10"/>
        <v>305.89999999999998</v>
      </c>
      <c r="L31" s="58">
        <v>221.4</v>
      </c>
      <c r="M31" s="4">
        <v>84.5</v>
      </c>
      <c r="N31" s="59">
        <f t="shared" si="11"/>
        <v>12541.9</v>
      </c>
      <c r="O31" s="59">
        <f t="shared" si="12"/>
        <v>6907.9186893474944</v>
      </c>
      <c r="P31" s="59">
        <f t="shared" si="13"/>
        <v>3399.5443227521559</v>
      </c>
      <c r="Q31" s="59">
        <f t="shared" si="14"/>
        <v>2234.43698789784</v>
      </c>
      <c r="R31" s="60">
        <f t="shared" si="5"/>
        <v>2447.1999999999998</v>
      </c>
      <c r="S31" s="61">
        <f t="shared" si="15"/>
        <v>2759.4933099999998</v>
      </c>
    </row>
    <row r="32" spans="1:19" s="437" customFormat="1" x14ac:dyDescent="0.35">
      <c r="A32" s="7">
        <v>4</v>
      </c>
      <c r="B32" s="53" t="s">
        <v>458</v>
      </c>
      <c r="C32" s="356">
        <v>2804</v>
      </c>
      <c r="D32" s="54">
        <v>40907</v>
      </c>
      <c r="E32" s="55" t="s">
        <v>454</v>
      </c>
      <c r="F32" s="55" t="s">
        <v>455</v>
      </c>
      <c r="G32" s="56">
        <v>41</v>
      </c>
      <c r="H32" s="56">
        <f t="shared" si="9"/>
        <v>17</v>
      </c>
      <c r="I32" s="57">
        <v>10</v>
      </c>
      <c r="J32" s="57">
        <v>7</v>
      </c>
      <c r="K32" s="58">
        <f t="shared" si="10"/>
        <v>679.40000000000009</v>
      </c>
      <c r="L32" s="58">
        <v>357.1</v>
      </c>
      <c r="M32" s="4">
        <v>322.3</v>
      </c>
      <c r="N32" s="59">
        <f t="shared" si="11"/>
        <v>27855.400000000005</v>
      </c>
      <c r="O32" s="59">
        <f t="shared" si="12"/>
        <v>15342.399338158511</v>
      </c>
      <c r="P32" s="59">
        <f t="shared" si="13"/>
        <v>7550.3445991429071</v>
      </c>
      <c r="Q32" s="59">
        <f t="shared" si="14"/>
        <v>4962.6560626930141</v>
      </c>
      <c r="R32" s="60">
        <f t="shared" si="5"/>
        <v>5435.2000000000007</v>
      </c>
      <c r="S32" s="61">
        <f t="shared" si="15"/>
        <v>6128.7994600000011</v>
      </c>
    </row>
    <row r="33" spans="1:21" s="437" customFormat="1" x14ac:dyDescent="0.35">
      <c r="A33" s="7">
        <v>5</v>
      </c>
      <c r="B33" s="53" t="s">
        <v>683</v>
      </c>
      <c r="C33" s="356">
        <v>2805</v>
      </c>
      <c r="D33" s="54">
        <v>40907</v>
      </c>
      <c r="E33" s="55" t="s">
        <v>454</v>
      </c>
      <c r="F33" s="55" t="s">
        <v>455</v>
      </c>
      <c r="G33" s="56">
        <v>14</v>
      </c>
      <c r="H33" s="56">
        <f t="shared" si="9"/>
        <v>10</v>
      </c>
      <c r="I33" s="57">
        <v>7</v>
      </c>
      <c r="J33" s="57">
        <v>3</v>
      </c>
      <c r="K33" s="58">
        <f t="shared" si="10"/>
        <v>304.5</v>
      </c>
      <c r="L33" s="58">
        <v>188.8</v>
      </c>
      <c r="M33" s="4">
        <v>115.7</v>
      </c>
      <c r="N33" s="59">
        <f t="shared" si="11"/>
        <v>12484.5</v>
      </c>
      <c r="O33" s="59">
        <f t="shared" si="12"/>
        <v>6876.3035008378947</v>
      </c>
      <c r="P33" s="59">
        <f t="shared" si="13"/>
        <v>3383.9857674992859</v>
      </c>
      <c r="Q33" s="59">
        <f t="shared" si="14"/>
        <v>2224.2107316603215</v>
      </c>
      <c r="R33" s="60">
        <f t="shared" si="5"/>
        <v>2436</v>
      </c>
      <c r="S33" s="61">
        <f t="shared" si="15"/>
        <v>2746.8640500000001</v>
      </c>
    </row>
    <row r="34" spans="1:21" s="437" customFormat="1" x14ac:dyDescent="0.35">
      <c r="A34" s="7">
        <v>6</v>
      </c>
      <c r="B34" s="53" t="s">
        <v>34</v>
      </c>
      <c r="C34" s="356">
        <v>2795</v>
      </c>
      <c r="D34" s="54">
        <v>40907</v>
      </c>
      <c r="E34" s="55" t="s">
        <v>454</v>
      </c>
      <c r="F34" s="55" t="s">
        <v>455</v>
      </c>
      <c r="G34" s="56">
        <v>5</v>
      </c>
      <c r="H34" s="56">
        <f t="shared" si="9"/>
        <v>4</v>
      </c>
      <c r="I34" s="57">
        <v>4</v>
      </c>
      <c r="J34" s="57">
        <v>0</v>
      </c>
      <c r="K34" s="58">
        <f t="shared" si="10"/>
        <v>108.2</v>
      </c>
      <c r="L34" s="58">
        <v>108.2</v>
      </c>
      <c r="M34" s="4">
        <v>0</v>
      </c>
      <c r="N34" s="59">
        <f t="shared" si="11"/>
        <v>4436.2</v>
      </c>
      <c r="O34" s="59">
        <f t="shared" si="12"/>
        <v>2443.4024262419057</v>
      </c>
      <c r="P34" s="59">
        <f t="shared" si="13"/>
        <v>1202.4540559718316</v>
      </c>
      <c r="Q34" s="59">
        <f t="shared" si="14"/>
        <v>790.3435177853753</v>
      </c>
      <c r="R34" s="60">
        <f t="shared" si="5"/>
        <v>865.6</v>
      </c>
      <c r="S34" s="61">
        <f t="shared" si="15"/>
        <v>976.0613800000001</v>
      </c>
    </row>
    <row r="35" spans="1:21" s="437" customFormat="1" x14ac:dyDescent="0.35">
      <c r="A35" s="7">
        <v>7</v>
      </c>
      <c r="B35" s="53" t="s">
        <v>35</v>
      </c>
      <c r="C35" s="356">
        <v>2819</v>
      </c>
      <c r="D35" s="54">
        <v>40907</v>
      </c>
      <c r="E35" s="55" t="s">
        <v>454</v>
      </c>
      <c r="F35" s="55" t="s">
        <v>455</v>
      </c>
      <c r="G35" s="56">
        <v>17</v>
      </c>
      <c r="H35" s="56">
        <f t="shared" si="9"/>
        <v>9</v>
      </c>
      <c r="I35" s="57">
        <v>4</v>
      </c>
      <c r="J35" s="57">
        <v>5</v>
      </c>
      <c r="K35" s="58">
        <f t="shared" si="10"/>
        <v>297.39999999999998</v>
      </c>
      <c r="L35" s="58">
        <v>147.19999999999999</v>
      </c>
      <c r="M35" s="4">
        <v>150.19999999999999</v>
      </c>
      <c r="N35" s="59">
        <f t="shared" si="11"/>
        <v>12193.4</v>
      </c>
      <c r="O35" s="59">
        <f t="shared" si="12"/>
        <v>6715.969330539212</v>
      </c>
      <c r="P35" s="59">
        <f t="shared" si="13"/>
        <v>3305.0816658597291</v>
      </c>
      <c r="Q35" s="59">
        <f t="shared" si="14"/>
        <v>2172.3490035986192</v>
      </c>
      <c r="R35" s="60">
        <f t="shared" si="5"/>
        <v>2379.1999999999998</v>
      </c>
      <c r="S35" s="61">
        <f t="shared" si="15"/>
        <v>2682.8156599999998</v>
      </c>
    </row>
    <row r="36" spans="1:21" s="437" customFormat="1" x14ac:dyDescent="0.35">
      <c r="A36" s="7">
        <v>8</v>
      </c>
      <c r="B36" s="53" t="s">
        <v>36</v>
      </c>
      <c r="C36" s="356">
        <v>2818</v>
      </c>
      <c r="D36" s="54">
        <v>40907</v>
      </c>
      <c r="E36" s="55" t="s">
        <v>454</v>
      </c>
      <c r="F36" s="55" t="s">
        <v>455</v>
      </c>
      <c r="G36" s="56">
        <v>17</v>
      </c>
      <c r="H36" s="56">
        <f t="shared" si="9"/>
        <v>8</v>
      </c>
      <c r="I36" s="57">
        <v>3</v>
      </c>
      <c r="J36" s="57">
        <v>5</v>
      </c>
      <c r="K36" s="58">
        <f t="shared" si="10"/>
        <v>272.5</v>
      </c>
      <c r="L36" s="58">
        <v>62.9</v>
      </c>
      <c r="M36" s="4">
        <v>209.6</v>
      </c>
      <c r="N36" s="59">
        <f t="shared" si="11"/>
        <v>11172.5</v>
      </c>
      <c r="O36" s="59">
        <f t="shared" si="12"/>
        <v>6153.6706206184772</v>
      </c>
      <c r="P36" s="59">
        <f t="shared" si="13"/>
        <v>3028.3616474336795</v>
      </c>
      <c r="Q36" s="59">
        <f t="shared" si="14"/>
        <v>1990.467731945608</v>
      </c>
      <c r="R36" s="60">
        <f t="shared" si="5"/>
        <v>2180</v>
      </c>
      <c r="S36" s="61">
        <f t="shared" si="15"/>
        <v>2458.1952500000002</v>
      </c>
    </row>
    <row r="37" spans="1:21" s="437" customFormat="1" x14ac:dyDescent="0.35">
      <c r="A37" s="7">
        <v>9</v>
      </c>
      <c r="B37" s="53" t="s">
        <v>37</v>
      </c>
      <c r="C37" s="356">
        <v>2817</v>
      </c>
      <c r="D37" s="54">
        <v>40907</v>
      </c>
      <c r="E37" s="55" t="s">
        <v>454</v>
      </c>
      <c r="F37" s="55" t="s">
        <v>455</v>
      </c>
      <c r="G37" s="56">
        <v>7</v>
      </c>
      <c r="H37" s="56">
        <f t="shared" si="9"/>
        <v>4</v>
      </c>
      <c r="I37" s="57">
        <v>2</v>
      </c>
      <c r="J37" s="57">
        <v>2</v>
      </c>
      <c r="K37" s="58">
        <f t="shared" si="10"/>
        <v>103.4</v>
      </c>
      <c r="L37" s="58">
        <v>36.5</v>
      </c>
      <c r="M37" s="4">
        <v>66.900000000000006</v>
      </c>
      <c r="N37" s="59">
        <f t="shared" si="11"/>
        <v>4239.4000000000005</v>
      </c>
      <c r="O37" s="59">
        <f t="shared" si="12"/>
        <v>2335.0074942089932</v>
      </c>
      <c r="P37" s="59">
        <f t="shared" si="13"/>
        <v>1149.1104379619908</v>
      </c>
      <c r="Q37" s="59">
        <f t="shared" si="14"/>
        <v>755.28206782816835</v>
      </c>
      <c r="R37" s="60">
        <f t="shared" si="5"/>
        <v>827.2</v>
      </c>
      <c r="S37" s="61">
        <f t="shared" si="15"/>
        <v>932.76106000000016</v>
      </c>
    </row>
    <row r="38" spans="1:21" s="437" customFormat="1" x14ac:dyDescent="0.35">
      <c r="A38" s="7">
        <v>10</v>
      </c>
      <c r="B38" s="53" t="s">
        <v>40</v>
      </c>
      <c r="C38" s="356">
        <v>2790</v>
      </c>
      <c r="D38" s="54">
        <v>40907</v>
      </c>
      <c r="E38" s="55" t="s">
        <v>454</v>
      </c>
      <c r="F38" s="55" t="s">
        <v>455</v>
      </c>
      <c r="G38" s="56">
        <v>28</v>
      </c>
      <c r="H38" s="56">
        <f t="shared" si="9"/>
        <v>8</v>
      </c>
      <c r="I38" s="57">
        <v>6</v>
      </c>
      <c r="J38" s="57">
        <v>2</v>
      </c>
      <c r="K38" s="58">
        <f t="shared" si="10"/>
        <v>268.5</v>
      </c>
      <c r="L38" s="58">
        <v>202.4</v>
      </c>
      <c r="M38" s="4">
        <v>66.099999999999994</v>
      </c>
      <c r="N38" s="59">
        <f t="shared" si="11"/>
        <v>11008.5</v>
      </c>
      <c r="O38" s="59">
        <f t="shared" si="12"/>
        <v>6063.3415105910508</v>
      </c>
      <c r="P38" s="59">
        <f t="shared" si="13"/>
        <v>2983.9086324254786</v>
      </c>
      <c r="Q38" s="59">
        <f t="shared" si="14"/>
        <v>1961.2498569812687</v>
      </c>
      <c r="R38" s="60">
        <f t="shared" si="5"/>
        <v>2148</v>
      </c>
      <c r="S38" s="61">
        <f t="shared" si="15"/>
        <v>2422.1116500000003</v>
      </c>
    </row>
    <row r="39" spans="1:21" s="437" customFormat="1" x14ac:dyDescent="0.35">
      <c r="A39" s="7">
        <v>11</v>
      </c>
      <c r="B39" s="53" t="s">
        <v>41</v>
      </c>
      <c r="C39" s="356">
        <v>2801</v>
      </c>
      <c r="D39" s="54">
        <v>40907</v>
      </c>
      <c r="E39" s="55" t="s">
        <v>454</v>
      </c>
      <c r="F39" s="55" t="s">
        <v>455</v>
      </c>
      <c r="G39" s="56">
        <v>26</v>
      </c>
      <c r="H39" s="56">
        <f t="shared" si="9"/>
        <v>13</v>
      </c>
      <c r="I39" s="57">
        <v>7</v>
      </c>
      <c r="J39" s="57">
        <v>6</v>
      </c>
      <c r="K39" s="58">
        <f t="shared" si="10"/>
        <v>566.70000000000005</v>
      </c>
      <c r="L39" s="58">
        <v>288.89999999999998</v>
      </c>
      <c r="M39" s="4">
        <v>277.8</v>
      </c>
      <c r="N39" s="59">
        <f t="shared" si="11"/>
        <v>23234.7</v>
      </c>
      <c r="O39" s="59">
        <f t="shared" si="12"/>
        <v>12797.376663135748</v>
      </c>
      <c r="P39" s="59">
        <f t="shared" si="13"/>
        <v>6297.8809012868478</v>
      </c>
      <c r="Q39" s="59">
        <f t="shared" si="14"/>
        <v>4139.442435572756</v>
      </c>
      <c r="R39" s="60">
        <f t="shared" si="5"/>
        <v>4533.6000000000004</v>
      </c>
      <c r="S39" s="61">
        <f t="shared" si="15"/>
        <v>5112.1440300000013</v>
      </c>
      <c r="U39" s="438"/>
    </row>
    <row r="40" spans="1:21" s="437" customFormat="1" x14ac:dyDescent="0.35">
      <c r="A40" s="7">
        <v>12</v>
      </c>
      <c r="B40" s="53" t="s">
        <v>42</v>
      </c>
      <c r="C40" s="356">
        <v>2798</v>
      </c>
      <c r="D40" s="54">
        <v>40907</v>
      </c>
      <c r="E40" s="55" t="s">
        <v>454</v>
      </c>
      <c r="F40" s="55" t="s">
        <v>455</v>
      </c>
      <c r="G40" s="56">
        <v>8</v>
      </c>
      <c r="H40" s="56">
        <f t="shared" si="9"/>
        <v>4</v>
      </c>
      <c r="I40" s="57">
        <v>1</v>
      </c>
      <c r="J40" s="57">
        <v>3</v>
      </c>
      <c r="K40" s="58">
        <f t="shared" si="10"/>
        <v>65.900000000000006</v>
      </c>
      <c r="L40" s="58">
        <v>23.3</v>
      </c>
      <c r="M40" s="4">
        <v>42.6</v>
      </c>
      <c r="N40" s="59">
        <f t="shared" si="11"/>
        <v>2701.9</v>
      </c>
      <c r="O40" s="59">
        <f t="shared" si="12"/>
        <v>1488.1720877018631</v>
      </c>
      <c r="P40" s="59">
        <f t="shared" si="13"/>
        <v>732.36342226010822</v>
      </c>
      <c r="Q40" s="59">
        <f t="shared" si="14"/>
        <v>481.36449003748828</v>
      </c>
      <c r="R40" s="60">
        <f t="shared" si="5"/>
        <v>527.20000000000005</v>
      </c>
      <c r="S40" s="61">
        <f t="shared" si="15"/>
        <v>594.4773100000001</v>
      </c>
    </row>
    <row r="41" spans="1:21" s="437" customFormat="1" x14ac:dyDescent="0.35">
      <c r="A41" s="7">
        <v>13</v>
      </c>
      <c r="B41" s="53" t="s">
        <v>43</v>
      </c>
      <c r="C41" s="356">
        <v>2811</v>
      </c>
      <c r="D41" s="54">
        <v>40907</v>
      </c>
      <c r="E41" s="55" t="s">
        <v>454</v>
      </c>
      <c r="F41" s="55" t="s">
        <v>455</v>
      </c>
      <c r="G41" s="56">
        <v>13</v>
      </c>
      <c r="H41" s="56">
        <f t="shared" si="9"/>
        <v>7</v>
      </c>
      <c r="I41" s="57">
        <v>2</v>
      </c>
      <c r="J41" s="57">
        <v>5</v>
      </c>
      <c r="K41" s="58">
        <f t="shared" si="10"/>
        <v>177.29999999999998</v>
      </c>
      <c r="L41" s="58">
        <v>49.1</v>
      </c>
      <c r="M41" s="4">
        <v>128.19999999999999</v>
      </c>
      <c r="N41" s="59">
        <f t="shared" si="11"/>
        <v>7269.2999999999993</v>
      </c>
      <c r="O41" s="59">
        <f t="shared" si="12"/>
        <v>4003.8378019657098</v>
      </c>
      <c r="P41" s="59">
        <f t="shared" si="13"/>
        <v>1970.3798902385001</v>
      </c>
      <c r="Q41" s="59">
        <f t="shared" si="14"/>
        <v>1295.0823077943348</v>
      </c>
      <c r="R41" s="60">
        <f t="shared" si="5"/>
        <v>1418.3999999999999</v>
      </c>
      <c r="S41" s="61">
        <f t="shared" si="15"/>
        <v>1599.4055699999999</v>
      </c>
    </row>
    <row r="42" spans="1:21" s="437" customFormat="1" x14ac:dyDescent="0.35">
      <c r="A42" s="7">
        <v>14</v>
      </c>
      <c r="B42" s="53" t="s">
        <v>44</v>
      </c>
      <c r="C42" s="356">
        <v>2813</v>
      </c>
      <c r="D42" s="54">
        <v>40907</v>
      </c>
      <c r="E42" s="55" t="s">
        <v>454</v>
      </c>
      <c r="F42" s="55" t="s">
        <v>455</v>
      </c>
      <c r="G42" s="56">
        <v>35</v>
      </c>
      <c r="H42" s="56">
        <f t="shared" si="9"/>
        <v>14</v>
      </c>
      <c r="I42" s="57">
        <v>10</v>
      </c>
      <c r="J42" s="57">
        <v>4</v>
      </c>
      <c r="K42" s="58">
        <f t="shared" si="10"/>
        <v>395.2</v>
      </c>
      <c r="L42" s="58">
        <v>287.7</v>
      </c>
      <c r="M42" s="4">
        <v>107.5</v>
      </c>
      <c r="N42" s="59">
        <f t="shared" si="11"/>
        <v>16203.199999999999</v>
      </c>
      <c r="O42" s="59">
        <f t="shared" si="12"/>
        <v>8924.5160707098057</v>
      </c>
      <c r="P42" s="59">
        <f t="shared" si="13"/>
        <v>4391.9578828102385</v>
      </c>
      <c r="Q42" s="59">
        <f t="shared" si="14"/>
        <v>2886.7260464767128</v>
      </c>
      <c r="R42" s="60">
        <f t="shared" si="5"/>
        <v>3161.6</v>
      </c>
      <c r="S42" s="61">
        <f t="shared" si="15"/>
        <v>3565.0596800000003</v>
      </c>
    </row>
    <row r="43" spans="1:21" s="437" customFormat="1" x14ac:dyDescent="0.35">
      <c r="A43" s="7">
        <v>15</v>
      </c>
      <c r="B43" s="53" t="s">
        <v>45</v>
      </c>
      <c r="C43" s="356">
        <v>2812</v>
      </c>
      <c r="D43" s="54">
        <v>40907</v>
      </c>
      <c r="E43" s="55" t="s">
        <v>454</v>
      </c>
      <c r="F43" s="55" t="s">
        <v>455</v>
      </c>
      <c r="G43" s="56">
        <v>25</v>
      </c>
      <c r="H43" s="56">
        <f t="shared" si="9"/>
        <v>12</v>
      </c>
      <c r="I43" s="57">
        <v>7</v>
      </c>
      <c r="J43" s="57">
        <v>5</v>
      </c>
      <c r="K43" s="58">
        <f t="shared" si="10"/>
        <v>400.4</v>
      </c>
      <c r="L43" s="58">
        <v>200</v>
      </c>
      <c r="M43" s="4">
        <v>200.4</v>
      </c>
      <c r="N43" s="59">
        <f>K43*41</f>
        <v>16416.399999999998</v>
      </c>
      <c r="O43" s="59">
        <f t="shared" si="12"/>
        <v>9041.943913745461</v>
      </c>
      <c r="P43" s="59">
        <f t="shared" si="13"/>
        <v>4449.7468023208994</v>
      </c>
      <c r="Q43" s="59">
        <f t="shared" si="14"/>
        <v>2924.7092839303532</v>
      </c>
      <c r="R43" s="60">
        <f t="shared" si="5"/>
        <v>3203.2</v>
      </c>
      <c r="S43" s="61">
        <f t="shared" si="15"/>
        <v>3611.9683599999998</v>
      </c>
    </row>
    <row r="44" spans="1:21" s="437" customFormat="1" x14ac:dyDescent="0.35">
      <c r="A44" s="7">
        <v>16</v>
      </c>
      <c r="B44" s="53" t="s">
        <v>46</v>
      </c>
      <c r="C44" s="356">
        <v>2794</v>
      </c>
      <c r="D44" s="54">
        <v>40907</v>
      </c>
      <c r="E44" s="55" t="s">
        <v>454</v>
      </c>
      <c r="F44" s="55" t="s">
        <v>455</v>
      </c>
      <c r="G44" s="56">
        <v>23</v>
      </c>
      <c r="H44" s="56">
        <f t="shared" si="9"/>
        <v>12</v>
      </c>
      <c r="I44" s="57">
        <v>8</v>
      </c>
      <c r="J44" s="57">
        <v>4</v>
      </c>
      <c r="K44" s="58">
        <f t="shared" si="10"/>
        <v>384.79999999999995</v>
      </c>
      <c r="L44" s="58">
        <v>121.4</v>
      </c>
      <c r="M44" s="4">
        <v>263.39999999999998</v>
      </c>
      <c r="N44" s="59">
        <f t="shared" si="11"/>
        <v>15776.799999999997</v>
      </c>
      <c r="O44" s="59">
        <f t="shared" si="12"/>
        <v>8689.6603846384951</v>
      </c>
      <c r="P44" s="59">
        <v>4276.3</v>
      </c>
      <c r="Q44" s="59">
        <v>2810.7</v>
      </c>
      <c r="R44" s="60">
        <f t="shared" si="5"/>
        <v>3078.3999999999996</v>
      </c>
      <c r="S44" s="61">
        <f t="shared" si="15"/>
        <v>3471.2423199999998</v>
      </c>
    </row>
    <row r="45" spans="1:21" s="437" customFormat="1" x14ac:dyDescent="0.35">
      <c r="A45" s="7">
        <v>17</v>
      </c>
      <c r="B45" s="53" t="s">
        <v>47</v>
      </c>
      <c r="C45" s="356">
        <v>2796</v>
      </c>
      <c r="D45" s="54">
        <v>40906</v>
      </c>
      <c r="E45" s="55" t="s">
        <v>454</v>
      </c>
      <c r="F45" s="55" t="s">
        <v>455</v>
      </c>
      <c r="G45" s="56">
        <v>17</v>
      </c>
      <c r="H45" s="56">
        <f t="shared" si="9"/>
        <v>10</v>
      </c>
      <c r="I45" s="57">
        <v>6</v>
      </c>
      <c r="J45" s="57">
        <v>4</v>
      </c>
      <c r="K45" s="58">
        <f t="shared" si="10"/>
        <v>280.8</v>
      </c>
      <c r="L45" s="58">
        <v>183.1</v>
      </c>
      <c r="M45" s="4">
        <v>97.7</v>
      </c>
      <c r="N45" s="59">
        <f t="shared" si="11"/>
        <v>11512.800000000001</v>
      </c>
      <c r="O45" s="59">
        <f t="shared" si="12"/>
        <v>6341.1035239253897</v>
      </c>
      <c r="P45" s="59">
        <f t="shared" si="13"/>
        <v>3120.6016535756962</v>
      </c>
      <c r="Q45" s="59">
        <f t="shared" si="14"/>
        <v>2051.0948224966119</v>
      </c>
      <c r="R45" s="60">
        <f t="shared" si="5"/>
        <v>2246.4</v>
      </c>
      <c r="S45" s="61">
        <f t="shared" si="15"/>
        <v>2533.0687200000002</v>
      </c>
    </row>
    <row r="46" spans="1:21" s="437" customFormat="1" x14ac:dyDescent="0.35">
      <c r="A46" s="7">
        <v>18</v>
      </c>
      <c r="B46" s="53" t="s">
        <v>48</v>
      </c>
      <c r="C46" s="356">
        <v>2802</v>
      </c>
      <c r="D46" s="54">
        <v>40907</v>
      </c>
      <c r="E46" s="55" t="s">
        <v>454</v>
      </c>
      <c r="F46" s="55" t="s">
        <v>455</v>
      </c>
      <c r="G46" s="56">
        <v>40</v>
      </c>
      <c r="H46" s="56">
        <f t="shared" si="9"/>
        <v>18</v>
      </c>
      <c r="I46" s="57">
        <v>9</v>
      </c>
      <c r="J46" s="57">
        <v>9</v>
      </c>
      <c r="K46" s="58">
        <f t="shared" si="10"/>
        <v>507.40000000000003</v>
      </c>
      <c r="L46" s="58">
        <v>268.10000000000002</v>
      </c>
      <c r="M46" s="4">
        <v>239.3</v>
      </c>
      <c r="N46" s="59">
        <f t="shared" si="11"/>
        <v>20803.400000000001</v>
      </c>
      <c r="O46" s="59">
        <f t="shared" si="12"/>
        <v>11458.247606979141</v>
      </c>
      <c r="P46" s="59">
        <f t="shared" si="13"/>
        <v>5638.864953790272</v>
      </c>
      <c r="Q46" s="59">
        <f t="shared" si="14"/>
        <v>3706.2874392264275</v>
      </c>
      <c r="R46" s="60">
        <f t="shared" si="5"/>
        <v>4059.2000000000003</v>
      </c>
      <c r="S46" s="61">
        <f t="shared" si="15"/>
        <v>4577.2046600000003</v>
      </c>
    </row>
    <row r="47" spans="1:21" s="437" customFormat="1" x14ac:dyDescent="0.35">
      <c r="A47" s="7">
        <v>19</v>
      </c>
      <c r="B47" s="53" t="s">
        <v>49</v>
      </c>
      <c r="C47" s="356">
        <v>2791</v>
      </c>
      <c r="D47" s="54">
        <v>40907</v>
      </c>
      <c r="E47" s="55" t="s">
        <v>454</v>
      </c>
      <c r="F47" s="55" t="s">
        <v>455</v>
      </c>
      <c r="G47" s="56">
        <v>18</v>
      </c>
      <c r="H47" s="56">
        <f t="shared" si="9"/>
        <v>12</v>
      </c>
      <c r="I47" s="57">
        <v>8</v>
      </c>
      <c r="J47" s="57">
        <v>4</v>
      </c>
      <c r="K47" s="58">
        <f t="shared" si="10"/>
        <v>261.10000000000002</v>
      </c>
      <c r="L47" s="58">
        <v>167.1</v>
      </c>
      <c r="M47" s="4">
        <v>94</v>
      </c>
      <c r="N47" s="59">
        <f t="shared" si="11"/>
        <v>10705.1</v>
      </c>
      <c r="O47" s="59">
        <f t="shared" si="12"/>
        <v>5896.2326570403102</v>
      </c>
      <c r="P47" s="59">
        <f t="shared" si="13"/>
        <v>2901.6705546603071</v>
      </c>
      <c r="Q47" s="59">
        <f t="shared" si="14"/>
        <v>1907.1967882972413</v>
      </c>
      <c r="R47" s="60">
        <f t="shared" si="5"/>
        <v>2088.8000000000002</v>
      </c>
      <c r="S47" s="61">
        <f t="shared" si="15"/>
        <v>2355.3569900000002</v>
      </c>
    </row>
    <row r="48" spans="1:21" s="437" customFormat="1" x14ac:dyDescent="0.35">
      <c r="A48" s="7">
        <v>20</v>
      </c>
      <c r="B48" s="53" t="s">
        <v>50</v>
      </c>
      <c r="C48" s="356">
        <v>2786</v>
      </c>
      <c r="D48" s="54">
        <v>40907</v>
      </c>
      <c r="E48" s="55" t="s">
        <v>454</v>
      </c>
      <c r="F48" s="55" t="s">
        <v>455</v>
      </c>
      <c r="G48" s="56">
        <v>34</v>
      </c>
      <c r="H48" s="56">
        <f t="shared" si="9"/>
        <v>11</v>
      </c>
      <c r="I48" s="57">
        <v>8</v>
      </c>
      <c r="J48" s="57">
        <v>3</v>
      </c>
      <c r="K48" s="58">
        <f t="shared" si="10"/>
        <v>352.7</v>
      </c>
      <c r="L48" s="58">
        <v>283.89999999999998</v>
      </c>
      <c r="M48" s="4">
        <v>68.8</v>
      </c>
      <c r="N48" s="59">
        <f t="shared" si="11"/>
        <v>14460.699999999999</v>
      </c>
      <c r="O48" s="59">
        <f t="shared" si="12"/>
        <v>7964.7692766683922</v>
      </c>
      <c r="P48" s="59">
        <f t="shared" si="13"/>
        <v>3919.6445983481049</v>
      </c>
      <c r="Q48" s="59">
        <f t="shared" si="14"/>
        <v>2576.2861249806087</v>
      </c>
      <c r="R48" s="60">
        <f t="shared" si="5"/>
        <v>2821.6</v>
      </c>
      <c r="S48" s="61">
        <f t="shared" si="15"/>
        <v>3181.6714300000003</v>
      </c>
    </row>
    <row r="49" spans="1:19" s="437" customFormat="1" x14ac:dyDescent="0.35">
      <c r="A49" s="7">
        <v>21</v>
      </c>
      <c r="B49" s="53" t="s">
        <v>51</v>
      </c>
      <c r="C49" s="356">
        <v>2788</v>
      </c>
      <c r="D49" s="54">
        <v>40907</v>
      </c>
      <c r="E49" s="55" t="s">
        <v>454</v>
      </c>
      <c r="F49" s="55" t="s">
        <v>455</v>
      </c>
      <c r="G49" s="56">
        <v>7</v>
      </c>
      <c r="H49" s="56">
        <f t="shared" si="9"/>
        <v>6</v>
      </c>
      <c r="I49" s="57">
        <v>0</v>
      </c>
      <c r="J49" s="57">
        <v>6</v>
      </c>
      <c r="K49" s="58">
        <f t="shared" si="10"/>
        <v>255.8</v>
      </c>
      <c r="L49" s="58">
        <v>0</v>
      </c>
      <c r="M49" s="4">
        <v>255.8</v>
      </c>
      <c r="N49" s="59">
        <f t="shared" si="11"/>
        <v>10487.800000000001</v>
      </c>
      <c r="O49" s="59">
        <f t="shared" si="12"/>
        <v>5776.5465862539695</v>
      </c>
      <c r="P49" s="59">
        <f t="shared" si="13"/>
        <v>2842.7703097744411</v>
      </c>
      <c r="Q49" s="59">
        <f t="shared" si="14"/>
        <v>1868.4831039694918</v>
      </c>
      <c r="R49" s="60">
        <f t="shared" si="5"/>
        <v>2046.4</v>
      </c>
      <c r="S49" s="61">
        <f t="shared" si="15"/>
        <v>2307.5462200000002</v>
      </c>
    </row>
    <row r="50" spans="1:19" s="437" customFormat="1" x14ac:dyDescent="0.35">
      <c r="A50" s="7">
        <v>22</v>
      </c>
      <c r="B50" s="53" t="s">
        <v>52</v>
      </c>
      <c r="C50" s="356">
        <v>2803</v>
      </c>
      <c r="D50" s="54">
        <v>40907</v>
      </c>
      <c r="E50" s="55" t="s">
        <v>454</v>
      </c>
      <c r="F50" s="55" t="s">
        <v>455</v>
      </c>
      <c r="G50" s="56">
        <v>37</v>
      </c>
      <c r="H50" s="56">
        <f t="shared" si="9"/>
        <v>16</v>
      </c>
      <c r="I50" s="57">
        <v>11</v>
      </c>
      <c r="J50" s="57">
        <v>5</v>
      </c>
      <c r="K50" s="58">
        <f t="shared" si="10"/>
        <v>580.70000000000005</v>
      </c>
      <c r="L50" s="58">
        <v>333.1</v>
      </c>
      <c r="M50" s="4">
        <v>247.6</v>
      </c>
      <c r="N50" s="59">
        <f t="shared" si="11"/>
        <v>23808.7</v>
      </c>
      <c r="O50" s="59">
        <f t="shared" si="12"/>
        <v>13113.528548231743</v>
      </c>
      <c r="P50" s="59">
        <f t="shared" si="13"/>
        <v>6453.4664538155512</v>
      </c>
      <c r="Q50" s="59">
        <f t="shared" si="14"/>
        <v>4241.7049979479434</v>
      </c>
      <c r="R50" s="60">
        <f t="shared" si="5"/>
        <v>4645.6000000000004</v>
      </c>
      <c r="S50" s="61">
        <f t="shared" si="15"/>
        <v>5238.4366300000011</v>
      </c>
    </row>
    <row r="51" spans="1:19" s="437" customFormat="1" x14ac:dyDescent="0.35">
      <c r="A51" s="7">
        <v>23</v>
      </c>
      <c r="B51" s="53" t="s">
        <v>53</v>
      </c>
      <c r="C51" s="356">
        <v>2821</v>
      </c>
      <c r="D51" s="54">
        <v>40907</v>
      </c>
      <c r="E51" s="55" t="s">
        <v>454</v>
      </c>
      <c r="F51" s="55" t="s">
        <v>455</v>
      </c>
      <c r="G51" s="56">
        <v>33</v>
      </c>
      <c r="H51" s="56">
        <f t="shared" si="9"/>
        <v>13</v>
      </c>
      <c r="I51" s="57">
        <v>12</v>
      </c>
      <c r="J51" s="57">
        <v>1</v>
      </c>
      <c r="K51" s="58">
        <f t="shared" si="10"/>
        <v>420.9</v>
      </c>
      <c r="L51" s="58">
        <v>376.5</v>
      </c>
      <c r="M51" s="4">
        <v>44.4</v>
      </c>
      <c r="N51" s="59">
        <f t="shared" si="11"/>
        <v>17256.899999999998</v>
      </c>
      <c r="O51" s="59">
        <f t="shared" si="12"/>
        <v>9504.8806026360253</v>
      </c>
      <c r="P51" s="59">
        <f t="shared" si="13"/>
        <v>4677.5685042379282</v>
      </c>
      <c r="Q51" s="59">
        <f t="shared" si="14"/>
        <v>3074.4508931225919</v>
      </c>
      <c r="R51" s="60">
        <f t="shared" si="5"/>
        <v>3367.2</v>
      </c>
      <c r="S51" s="61">
        <f t="shared" si="15"/>
        <v>3796.8968100000002</v>
      </c>
    </row>
    <row r="52" spans="1:19" s="437" customFormat="1" ht="12.75" customHeight="1" x14ac:dyDescent="0.35">
      <c r="A52" s="7">
        <v>24</v>
      </c>
      <c r="B52" s="53" t="s">
        <v>459</v>
      </c>
      <c r="C52" s="356">
        <v>2789</v>
      </c>
      <c r="D52" s="54">
        <v>40908</v>
      </c>
      <c r="E52" s="55" t="s">
        <v>454</v>
      </c>
      <c r="F52" s="55" t="s">
        <v>460</v>
      </c>
      <c r="G52" s="56">
        <v>14</v>
      </c>
      <c r="H52" s="56">
        <v>5</v>
      </c>
      <c r="I52" s="57">
        <v>0</v>
      </c>
      <c r="J52" s="57">
        <v>5</v>
      </c>
      <c r="K52" s="58">
        <f t="shared" si="10"/>
        <v>195.2</v>
      </c>
      <c r="L52" s="58">
        <v>0</v>
      </c>
      <c r="M52" s="4">
        <v>195.2</v>
      </c>
      <c r="N52" s="59">
        <v>8003.3</v>
      </c>
      <c r="O52" s="59">
        <v>4408.2</v>
      </c>
      <c r="P52" s="59">
        <f t="shared" si="13"/>
        <v>2169.3342378971552</v>
      </c>
      <c r="Q52" s="59">
        <v>1425.8</v>
      </c>
      <c r="R52" s="60">
        <f t="shared" si="5"/>
        <v>1561.6</v>
      </c>
      <c r="S52" s="61">
        <v>1760.7</v>
      </c>
    </row>
    <row r="53" spans="1:19" s="437" customFormat="1" ht="12.75" customHeight="1" x14ac:dyDescent="0.35">
      <c r="A53" s="572" t="s">
        <v>461</v>
      </c>
      <c r="B53" s="572"/>
      <c r="C53" s="62" t="s">
        <v>20</v>
      </c>
      <c r="D53" s="62" t="s">
        <v>20</v>
      </c>
      <c r="E53" s="63" t="s">
        <v>20</v>
      </c>
      <c r="F53" s="63" t="s">
        <v>20</v>
      </c>
      <c r="G53" s="68">
        <f t="shared" ref="G53:N53" si="16">SUM(G29:G52)</f>
        <v>544</v>
      </c>
      <c r="H53" s="68">
        <f t="shared" si="16"/>
        <v>253</v>
      </c>
      <c r="I53" s="8">
        <f t="shared" si="16"/>
        <v>141</v>
      </c>
      <c r="J53" s="8">
        <f t="shared" si="16"/>
        <v>112</v>
      </c>
      <c r="K53" s="9">
        <f t="shared" si="16"/>
        <v>8052.6</v>
      </c>
      <c r="L53" s="9">
        <f t="shared" si="16"/>
        <v>4107.3</v>
      </c>
      <c r="M53" s="5">
        <f t="shared" si="16"/>
        <v>3945.3</v>
      </c>
      <c r="N53" s="65">
        <f t="shared" si="16"/>
        <v>330156.7</v>
      </c>
      <c r="O53" s="65">
        <f>SUM(O29:O52)</f>
        <v>181846.18728237666</v>
      </c>
      <c r="P53" s="65">
        <f t="shared" si="13"/>
        <v>89490.614269256403</v>
      </c>
      <c r="Q53" s="65">
        <f t="shared" si="14"/>
        <v>58819.982800236874</v>
      </c>
      <c r="R53" s="66">
        <f>SUM(R29:R52)</f>
        <v>64420.800000000003</v>
      </c>
      <c r="S53" s="67">
        <f t="shared" si="15"/>
        <v>72641.717750000011</v>
      </c>
    </row>
    <row r="54" spans="1:19" s="72" customFormat="1" ht="13" x14ac:dyDescent="0.3">
      <c r="A54" s="576" t="s">
        <v>462</v>
      </c>
      <c r="B54" s="576"/>
      <c r="C54" s="69" t="s">
        <v>20</v>
      </c>
      <c r="D54" s="69" t="s">
        <v>20</v>
      </c>
      <c r="E54" s="69" t="s">
        <v>20</v>
      </c>
      <c r="F54" s="69" t="s">
        <v>20</v>
      </c>
      <c r="G54" s="70">
        <f t="shared" ref="G54:M54" si="17">G27+G53</f>
        <v>880</v>
      </c>
      <c r="H54" s="70">
        <f t="shared" si="17"/>
        <v>404</v>
      </c>
      <c r="I54" s="70">
        <f t="shared" si="17"/>
        <v>207</v>
      </c>
      <c r="J54" s="70">
        <f t="shared" si="17"/>
        <v>197</v>
      </c>
      <c r="K54" s="71">
        <f t="shared" si="17"/>
        <v>13126.4</v>
      </c>
      <c r="L54" s="71">
        <f t="shared" si="17"/>
        <v>6223.2000000000007</v>
      </c>
      <c r="M54" s="71">
        <f t="shared" si="17"/>
        <v>6903.1999999999989</v>
      </c>
      <c r="N54" s="65">
        <f>N27+N53</f>
        <v>538182.5</v>
      </c>
      <c r="O54" s="65">
        <f>O27+O53</f>
        <v>301273.92798237212</v>
      </c>
      <c r="P54" s="65">
        <f>P27+P53</f>
        <v>142950.68324924918</v>
      </c>
      <c r="Q54" s="65">
        <f>Q27+Q53</f>
        <v>93957.973120227805</v>
      </c>
      <c r="R54" s="66">
        <f t="shared" si="5"/>
        <v>105011.2</v>
      </c>
      <c r="S54" s="67">
        <f>S27+S53</f>
        <v>118411.96017000001</v>
      </c>
    </row>
    <row r="55" spans="1:19" x14ac:dyDescent="0.35">
      <c r="N55" s="439"/>
    </row>
    <row r="56" spans="1:19" x14ac:dyDescent="0.35">
      <c r="N56" s="439"/>
      <c r="O56" s="439"/>
    </row>
    <row r="57" spans="1:19" x14ac:dyDescent="0.35">
      <c r="F57" s="440"/>
      <c r="G57" s="440"/>
      <c r="H57" s="440"/>
      <c r="I57" s="440"/>
      <c r="J57" s="440"/>
      <c r="K57" s="440"/>
      <c r="L57" s="440"/>
      <c r="M57" s="440"/>
    </row>
  </sheetData>
  <mergeCells count="26">
    <mergeCell ref="P1:R1"/>
    <mergeCell ref="A2:Q2"/>
    <mergeCell ref="A3:A6"/>
    <mergeCell ref="B3:B6"/>
    <mergeCell ref="C3:D3"/>
    <mergeCell ref="E3:E6"/>
    <mergeCell ref="F3:F6"/>
    <mergeCell ref="G3:G5"/>
    <mergeCell ref="H3:J3"/>
    <mergeCell ref="K3:M3"/>
    <mergeCell ref="N3:Q3"/>
    <mergeCell ref="R3:R5"/>
    <mergeCell ref="S3:S5"/>
    <mergeCell ref="C4:C6"/>
    <mergeCell ref="D4:D6"/>
    <mergeCell ref="H4:H5"/>
    <mergeCell ref="I4:J4"/>
    <mergeCell ref="K4:K5"/>
    <mergeCell ref="L4:M4"/>
    <mergeCell ref="N4:N5"/>
    <mergeCell ref="O4:Q4"/>
    <mergeCell ref="A8:S8"/>
    <mergeCell ref="A27:B27"/>
    <mergeCell ref="A28:S28"/>
    <mergeCell ref="A53:B53"/>
    <mergeCell ref="A54:B54"/>
  </mergeCells>
  <pageMargins left="0.23622047244094491" right="0.23622047244094491" top="0.74803149606299213" bottom="0.55118110236220474" header="0.31496062992125984" footer="0.31496062992125984"/>
  <pageSetup paperSize="9" scale="57" firstPageNumber="19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39"/>
  <sheetViews>
    <sheetView view="pageLayout" topLeftCell="K9" workbookViewId="0">
      <selection activeCell="V1" sqref="A1:V38"/>
    </sheetView>
  </sheetViews>
  <sheetFormatPr defaultRowHeight="14.5" x14ac:dyDescent="0.35"/>
  <cols>
    <col min="2" max="2" width="53.453125" customWidth="1"/>
    <col min="4" max="4" width="11" customWidth="1"/>
    <col min="5" max="13" width="9.1796875" customWidth="1"/>
    <col min="14" max="14" width="12.54296875" customWidth="1"/>
    <col min="15" max="15" width="13.7265625" customWidth="1"/>
    <col min="16" max="16" width="12.453125" customWidth="1"/>
    <col min="17" max="17" width="11.26953125" customWidth="1"/>
    <col min="18" max="18" width="11.54296875" customWidth="1"/>
    <col min="19" max="19" width="12" customWidth="1"/>
    <col min="20" max="20" width="10.54296875" customWidth="1"/>
    <col min="21" max="21" width="10.81640625" style="73" customWidth="1"/>
    <col min="22" max="22" width="12.81640625" customWidth="1"/>
  </cols>
  <sheetData>
    <row r="1" spans="1:23" ht="69.75" customHeight="1" x14ac:dyDescent="0.35">
      <c r="A1" s="437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Q1" s="560" t="s">
        <v>656</v>
      </c>
      <c r="R1" s="560"/>
      <c r="S1" s="560"/>
      <c r="T1" s="560"/>
    </row>
    <row r="2" spans="1:23" ht="37.5" customHeight="1" x14ac:dyDescent="0.35">
      <c r="A2" s="580" t="s">
        <v>463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74"/>
      <c r="W2" s="74"/>
    </row>
    <row r="3" spans="1:23" ht="79.5" customHeight="1" x14ac:dyDescent="0.35">
      <c r="A3" s="586" t="s">
        <v>0</v>
      </c>
      <c r="B3" s="586" t="s">
        <v>1</v>
      </c>
      <c r="C3" s="586" t="s">
        <v>440</v>
      </c>
      <c r="D3" s="586"/>
      <c r="E3" s="589" t="s">
        <v>441</v>
      </c>
      <c r="F3" s="589" t="s">
        <v>464</v>
      </c>
      <c r="G3" s="591" t="s">
        <v>3</v>
      </c>
      <c r="H3" s="587" t="s">
        <v>5</v>
      </c>
      <c r="I3" s="587"/>
      <c r="J3" s="587"/>
      <c r="K3" s="586" t="s">
        <v>6</v>
      </c>
      <c r="L3" s="586"/>
      <c r="M3" s="586"/>
      <c r="N3" s="588" t="s">
        <v>7</v>
      </c>
      <c r="O3" s="588"/>
      <c r="P3" s="588"/>
      <c r="Q3" s="588"/>
      <c r="R3" s="588" t="s">
        <v>465</v>
      </c>
      <c r="S3" s="588"/>
      <c r="T3" s="588"/>
      <c r="U3" s="592" t="s">
        <v>444</v>
      </c>
      <c r="V3" s="583" t="s">
        <v>657</v>
      </c>
    </row>
    <row r="4" spans="1:23" ht="15" customHeight="1" x14ac:dyDescent="0.35">
      <c r="A4" s="586"/>
      <c r="B4" s="586"/>
      <c r="C4" s="586" t="s">
        <v>11</v>
      </c>
      <c r="D4" s="586" t="s">
        <v>12</v>
      </c>
      <c r="E4" s="589"/>
      <c r="F4" s="589"/>
      <c r="G4" s="591"/>
      <c r="H4" s="587" t="s">
        <v>8</v>
      </c>
      <c r="I4" s="587" t="s">
        <v>9</v>
      </c>
      <c r="J4" s="587"/>
      <c r="K4" s="586" t="s">
        <v>8</v>
      </c>
      <c r="L4" s="586" t="s">
        <v>9</v>
      </c>
      <c r="M4" s="586"/>
      <c r="N4" s="588" t="s">
        <v>10</v>
      </c>
      <c r="O4" s="588" t="s">
        <v>9</v>
      </c>
      <c r="P4" s="588"/>
      <c r="Q4" s="588"/>
      <c r="R4" s="588" t="s">
        <v>10</v>
      </c>
      <c r="S4" s="588" t="s">
        <v>9</v>
      </c>
      <c r="T4" s="588"/>
      <c r="U4" s="592"/>
      <c r="V4" s="584"/>
    </row>
    <row r="5" spans="1:23" ht="183.75" customHeight="1" x14ac:dyDescent="0.35">
      <c r="A5" s="586"/>
      <c r="B5" s="586"/>
      <c r="C5" s="586"/>
      <c r="D5" s="586"/>
      <c r="E5" s="589"/>
      <c r="F5" s="589"/>
      <c r="G5" s="591"/>
      <c r="H5" s="587"/>
      <c r="I5" s="75" t="s">
        <v>13</v>
      </c>
      <c r="J5" s="75" t="s">
        <v>14</v>
      </c>
      <c r="K5" s="586"/>
      <c r="L5" s="76" t="s">
        <v>13</v>
      </c>
      <c r="M5" s="76" t="s">
        <v>14</v>
      </c>
      <c r="N5" s="588"/>
      <c r="O5" s="362" t="s">
        <v>15</v>
      </c>
      <c r="P5" s="362" t="s">
        <v>446</v>
      </c>
      <c r="Q5" s="362" t="s">
        <v>16</v>
      </c>
      <c r="R5" s="588"/>
      <c r="S5" s="362" t="s">
        <v>446</v>
      </c>
      <c r="T5" s="362" t="s">
        <v>16</v>
      </c>
      <c r="U5" s="592"/>
      <c r="V5" s="585"/>
    </row>
    <row r="6" spans="1:23" ht="18.75" customHeight="1" x14ac:dyDescent="0.35">
      <c r="A6" s="586"/>
      <c r="B6" s="586"/>
      <c r="C6" s="586"/>
      <c r="D6" s="586"/>
      <c r="E6" s="589"/>
      <c r="F6" s="589"/>
      <c r="G6" s="361" t="s">
        <v>17</v>
      </c>
      <c r="H6" s="361" t="s">
        <v>19</v>
      </c>
      <c r="I6" s="361" t="s">
        <v>19</v>
      </c>
      <c r="J6" s="361" t="s">
        <v>19</v>
      </c>
      <c r="K6" s="360" t="s">
        <v>18</v>
      </c>
      <c r="L6" s="360" t="s">
        <v>18</v>
      </c>
      <c r="M6" s="360" t="s">
        <v>18</v>
      </c>
      <c r="N6" s="362" t="s">
        <v>67</v>
      </c>
      <c r="O6" s="362" t="s">
        <v>67</v>
      </c>
      <c r="P6" s="362" t="s">
        <v>67</v>
      </c>
      <c r="Q6" s="362" t="s">
        <v>67</v>
      </c>
      <c r="R6" s="362" t="s">
        <v>67</v>
      </c>
      <c r="S6" s="362" t="s">
        <v>67</v>
      </c>
      <c r="T6" s="362" t="s">
        <v>67</v>
      </c>
      <c r="U6" s="362" t="s">
        <v>67</v>
      </c>
      <c r="V6" s="362" t="s">
        <v>67</v>
      </c>
    </row>
    <row r="7" spans="1:23" x14ac:dyDescent="0.35">
      <c r="A7" s="360">
        <v>1</v>
      </c>
      <c r="B7" s="360">
        <v>2</v>
      </c>
      <c r="C7" s="360">
        <v>3</v>
      </c>
      <c r="D7" s="360">
        <v>4</v>
      </c>
      <c r="E7" s="360">
        <v>5</v>
      </c>
      <c r="F7" s="360">
        <v>6</v>
      </c>
      <c r="G7" s="360">
        <v>7</v>
      </c>
      <c r="H7" s="360">
        <v>8</v>
      </c>
      <c r="I7" s="360">
        <v>9</v>
      </c>
      <c r="J7" s="360">
        <v>10</v>
      </c>
      <c r="K7" s="360">
        <v>11</v>
      </c>
      <c r="L7" s="360">
        <v>12</v>
      </c>
      <c r="M7" s="360">
        <v>13</v>
      </c>
      <c r="N7" s="360">
        <v>14</v>
      </c>
      <c r="O7" s="360">
        <v>15</v>
      </c>
      <c r="P7" s="360">
        <v>16</v>
      </c>
      <c r="Q7" s="360">
        <v>17</v>
      </c>
      <c r="R7" s="360">
        <v>18</v>
      </c>
      <c r="S7" s="360">
        <v>19</v>
      </c>
      <c r="T7" s="360">
        <v>20</v>
      </c>
      <c r="U7" s="77">
        <v>21</v>
      </c>
      <c r="V7" s="78">
        <v>22</v>
      </c>
    </row>
    <row r="8" spans="1:23" x14ac:dyDescent="0.35">
      <c r="A8" s="79">
        <v>1</v>
      </c>
      <c r="B8" s="80" t="s">
        <v>449</v>
      </c>
      <c r="C8" s="360">
        <v>2797</v>
      </c>
      <c r="D8" s="81">
        <v>40907</v>
      </c>
      <c r="E8" s="82" t="s">
        <v>447</v>
      </c>
      <c r="F8" s="82" t="s">
        <v>448</v>
      </c>
      <c r="G8" s="83">
        <v>13</v>
      </c>
      <c r="H8" s="83">
        <f t="shared" ref="H8:H34" si="0">I8+J8</f>
        <v>2</v>
      </c>
      <c r="I8" s="84">
        <v>1</v>
      </c>
      <c r="J8" s="84">
        <v>1</v>
      </c>
      <c r="K8" s="85">
        <f>L8+M8</f>
        <v>86.4</v>
      </c>
      <c r="L8" s="85">
        <v>43.4</v>
      </c>
      <c r="M8" s="86">
        <v>43</v>
      </c>
      <c r="N8" s="290">
        <f t="shared" ref="N8:N34" si="1">K8*34.4</f>
        <v>2972.16</v>
      </c>
      <c r="O8" s="290">
        <v>2218.4</v>
      </c>
      <c r="P8" s="290">
        <f t="shared" ref="P8:P33" si="2">N8*0.228195892</f>
        <v>678.23470236671994</v>
      </c>
      <c r="Q8" s="290">
        <f t="shared" ref="Q8:Q34" si="3">N8*0.025355099</f>
        <v>75.359411043839998</v>
      </c>
      <c r="R8" s="290">
        <f t="shared" ref="R8:R33" si="4">(41-34.4)*K8</f>
        <v>570.24000000000012</v>
      </c>
      <c r="S8" s="290">
        <f>R8/2</f>
        <v>285.12000000000006</v>
      </c>
      <c r="T8" s="290">
        <f>S8</f>
        <v>285.12000000000006</v>
      </c>
      <c r="U8" s="87">
        <f t="shared" ref="U8:U34" si="5">K8*2.5</f>
        <v>216</v>
      </c>
      <c r="V8" s="88">
        <v>248</v>
      </c>
    </row>
    <row r="9" spans="1:23" x14ac:dyDescent="0.35">
      <c r="A9" s="79">
        <v>2</v>
      </c>
      <c r="B9" s="80" t="s">
        <v>682</v>
      </c>
      <c r="C9" s="360">
        <v>2806</v>
      </c>
      <c r="D9" s="81">
        <v>40907</v>
      </c>
      <c r="E9" s="82" t="s">
        <v>454</v>
      </c>
      <c r="F9" s="82" t="s">
        <v>455</v>
      </c>
      <c r="G9" s="83">
        <v>9</v>
      </c>
      <c r="H9" s="83">
        <f t="shared" si="0"/>
        <v>3</v>
      </c>
      <c r="I9" s="84">
        <v>1</v>
      </c>
      <c r="J9" s="84">
        <v>2</v>
      </c>
      <c r="K9" s="85">
        <f t="shared" ref="K9:K34" si="6">L9+M9</f>
        <v>106.1</v>
      </c>
      <c r="L9" s="85">
        <v>27.6</v>
      </c>
      <c r="M9" s="86">
        <v>78.5</v>
      </c>
      <c r="N9" s="290">
        <f t="shared" si="1"/>
        <v>3649.8399999999997</v>
      </c>
      <c r="O9" s="290">
        <v>2724.3</v>
      </c>
      <c r="P9" s="290">
        <f t="shared" si="2"/>
        <v>832.87849445728</v>
      </c>
      <c r="Q9" s="290">
        <f t="shared" si="3"/>
        <v>92.542054534159988</v>
      </c>
      <c r="R9" s="290">
        <f t="shared" si="4"/>
        <v>700.2600000000001</v>
      </c>
      <c r="S9" s="290">
        <v>350.1</v>
      </c>
      <c r="T9" s="290">
        <f t="shared" ref="T9:T33" si="7">S9</f>
        <v>350.1</v>
      </c>
      <c r="U9" s="87">
        <f t="shared" si="5"/>
        <v>265.25</v>
      </c>
      <c r="V9" s="88">
        <v>836.9</v>
      </c>
    </row>
    <row r="10" spans="1:23" x14ac:dyDescent="0.35">
      <c r="A10" s="79">
        <v>3</v>
      </c>
      <c r="B10" s="80" t="s">
        <v>450</v>
      </c>
      <c r="C10" s="360">
        <v>2810</v>
      </c>
      <c r="D10" s="81">
        <v>40907</v>
      </c>
      <c r="E10" s="82" t="s">
        <v>447</v>
      </c>
      <c r="F10" s="82" t="s">
        <v>448</v>
      </c>
      <c r="G10" s="83">
        <v>13</v>
      </c>
      <c r="H10" s="83">
        <f t="shared" si="0"/>
        <v>5</v>
      </c>
      <c r="I10" s="84">
        <v>2</v>
      </c>
      <c r="J10" s="84">
        <v>3</v>
      </c>
      <c r="K10" s="85">
        <f t="shared" si="6"/>
        <v>245.2</v>
      </c>
      <c r="L10" s="85">
        <v>107.6</v>
      </c>
      <c r="M10" s="86">
        <v>137.6</v>
      </c>
      <c r="N10" s="290">
        <f t="shared" si="1"/>
        <v>8434.8799999999992</v>
      </c>
      <c r="O10" s="290">
        <f t="shared" ref="O10:O34" si="8">N10*0.746449009</f>
        <v>6296.2078170339191</v>
      </c>
      <c r="P10" s="290">
        <f t="shared" si="2"/>
        <v>1924.8049655129598</v>
      </c>
      <c r="Q10" s="290">
        <f t="shared" si="3"/>
        <v>213.86721745311996</v>
      </c>
      <c r="R10" s="290">
        <f t="shared" si="4"/>
        <v>1618.3200000000002</v>
      </c>
      <c r="S10" s="290">
        <v>809.1</v>
      </c>
      <c r="T10" s="290">
        <f t="shared" si="7"/>
        <v>809.1</v>
      </c>
      <c r="U10" s="87">
        <f t="shared" si="5"/>
        <v>613</v>
      </c>
      <c r="V10" s="88">
        <v>335</v>
      </c>
    </row>
    <row r="11" spans="1:23" x14ac:dyDescent="0.35">
      <c r="A11" s="79">
        <v>4</v>
      </c>
      <c r="B11" s="80" t="s">
        <v>451</v>
      </c>
      <c r="C11" s="360">
        <v>2809</v>
      </c>
      <c r="D11" s="81">
        <v>40907</v>
      </c>
      <c r="E11" s="82" t="s">
        <v>447</v>
      </c>
      <c r="F11" s="82" t="s">
        <v>448</v>
      </c>
      <c r="G11" s="83">
        <v>18</v>
      </c>
      <c r="H11" s="83">
        <f t="shared" si="0"/>
        <v>5</v>
      </c>
      <c r="I11" s="84">
        <v>2</v>
      </c>
      <c r="J11" s="84">
        <v>3</v>
      </c>
      <c r="K11" s="85">
        <f t="shared" si="6"/>
        <v>210.10000000000002</v>
      </c>
      <c r="L11" s="85">
        <v>43.7</v>
      </c>
      <c r="M11" s="86">
        <v>166.4</v>
      </c>
      <c r="N11" s="290">
        <f t="shared" si="1"/>
        <v>7227.4400000000005</v>
      </c>
      <c r="O11" s="290">
        <v>5394.9</v>
      </c>
      <c r="P11" s="290">
        <f t="shared" si="2"/>
        <v>1649.2721176764801</v>
      </c>
      <c r="Q11" s="290">
        <v>183.2</v>
      </c>
      <c r="R11" s="290">
        <f t="shared" si="4"/>
        <v>1386.6600000000005</v>
      </c>
      <c r="S11" s="290">
        <f t="shared" ref="S11:S34" si="9">R11/2</f>
        <v>693.33000000000027</v>
      </c>
      <c r="T11" s="290">
        <f t="shared" si="7"/>
        <v>693.33000000000027</v>
      </c>
      <c r="U11" s="87">
        <f t="shared" si="5"/>
        <v>525.25</v>
      </c>
      <c r="V11" s="88">
        <v>771.3</v>
      </c>
    </row>
    <row r="12" spans="1:23" x14ac:dyDescent="0.35">
      <c r="A12" s="79">
        <v>5</v>
      </c>
      <c r="B12" s="80" t="s">
        <v>466</v>
      </c>
      <c r="C12" s="360">
        <v>2808</v>
      </c>
      <c r="D12" s="81">
        <v>40907</v>
      </c>
      <c r="E12" s="82" t="s">
        <v>447</v>
      </c>
      <c r="F12" s="82" t="s">
        <v>448</v>
      </c>
      <c r="G12" s="83">
        <v>15</v>
      </c>
      <c r="H12" s="83">
        <f t="shared" si="0"/>
        <v>6</v>
      </c>
      <c r="I12" s="84">
        <v>0</v>
      </c>
      <c r="J12" s="84">
        <v>6</v>
      </c>
      <c r="K12" s="85">
        <f t="shared" si="6"/>
        <v>214.5</v>
      </c>
      <c r="L12" s="85">
        <v>0</v>
      </c>
      <c r="M12" s="86">
        <v>214.5</v>
      </c>
      <c r="N12" s="290">
        <f t="shared" si="1"/>
        <v>7378.7999999999993</v>
      </c>
      <c r="O12" s="290">
        <f t="shared" si="8"/>
        <v>5507.897947609199</v>
      </c>
      <c r="P12" s="290">
        <f t="shared" si="2"/>
        <v>1683.8118478895999</v>
      </c>
      <c r="Q12" s="290">
        <v>187</v>
      </c>
      <c r="R12" s="290">
        <f t="shared" si="4"/>
        <v>1415.7000000000003</v>
      </c>
      <c r="S12" s="290">
        <f t="shared" si="9"/>
        <v>707.85000000000014</v>
      </c>
      <c r="T12" s="290">
        <f t="shared" si="7"/>
        <v>707.85000000000014</v>
      </c>
      <c r="U12" s="87">
        <f t="shared" si="5"/>
        <v>536.25</v>
      </c>
      <c r="V12" s="88">
        <v>822.2</v>
      </c>
    </row>
    <row r="13" spans="1:23" x14ac:dyDescent="0.35">
      <c r="A13" s="79">
        <v>6</v>
      </c>
      <c r="B13" s="80" t="s">
        <v>467</v>
      </c>
      <c r="C13" s="360">
        <v>2807</v>
      </c>
      <c r="D13" s="81">
        <v>40907</v>
      </c>
      <c r="E13" s="82" t="s">
        <v>454</v>
      </c>
      <c r="F13" s="82" t="s">
        <v>455</v>
      </c>
      <c r="G13" s="83">
        <v>1</v>
      </c>
      <c r="H13" s="83">
        <f t="shared" si="0"/>
        <v>1</v>
      </c>
      <c r="I13" s="84">
        <v>1</v>
      </c>
      <c r="J13" s="84">
        <v>0</v>
      </c>
      <c r="K13" s="85">
        <f t="shared" si="6"/>
        <v>31.4</v>
      </c>
      <c r="L13" s="85">
        <v>31.4</v>
      </c>
      <c r="M13" s="86">
        <v>0</v>
      </c>
      <c r="N13" s="290">
        <f t="shared" si="1"/>
        <v>1080.1599999999999</v>
      </c>
      <c r="O13" s="290">
        <f t="shared" si="8"/>
        <v>806.28436156143994</v>
      </c>
      <c r="P13" s="290">
        <f t="shared" si="2"/>
        <v>246.48807470271998</v>
      </c>
      <c r="Q13" s="290">
        <f t="shared" si="3"/>
        <v>27.387563735839993</v>
      </c>
      <c r="R13" s="290">
        <f t="shared" si="4"/>
        <v>207.24000000000004</v>
      </c>
      <c r="S13" s="290">
        <f t="shared" si="9"/>
        <v>103.62000000000002</v>
      </c>
      <c r="T13" s="290">
        <f t="shared" si="7"/>
        <v>103.62000000000002</v>
      </c>
      <c r="U13" s="87">
        <f t="shared" si="5"/>
        <v>78.5</v>
      </c>
      <c r="V13" s="88">
        <v>13.1</v>
      </c>
    </row>
    <row r="14" spans="1:23" x14ac:dyDescent="0.35">
      <c r="A14" s="79">
        <v>7</v>
      </c>
      <c r="B14" s="80" t="s">
        <v>457</v>
      </c>
      <c r="C14" s="360">
        <v>2830</v>
      </c>
      <c r="D14" s="81">
        <v>40907</v>
      </c>
      <c r="E14" s="82" t="s">
        <v>454</v>
      </c>
      <c r="F14" s="82" t="s">
        <v>455</v>
      </c>
      <c r="G14" s="83">
        <v>4</v>
      </c>
      <c r="H14" s="83">
        <f t="shared" si="0"/>
        <v>2</v>
      </c>
      <c r="I14" s="84">
        <v>2</v>
      </c>
      <c r="J14" s="84">
        <v>0</v>
      </c>
      <c r="K14" s="85">
        <f t="shared" si="6"/>
        <v>107.1</v>
      </c>
      <c r="L14" s="85">
        <v>107.1</v>
      </c>
      <c r="M14" s="86">
        <v>0</v>
      </c>
      <c r="N14" s="290">
        <f t="shared" si="1"/>
        <v>3684.24</v>
      </c>
      <c r="O14" s="290">
        <f t="shared" si="8"/>
        <v>2750.0972969181598</v>
      </c>
      <c r="P14" s="290">
        <f t="shared" si="2"/>
        <v>840.72843314208001</v>
      </c>
      <c r="Q14" s="290">
        <f t="shared" si="3"/>
        <v>93.41426993975999</v>
      </c>
      <c r="R14" s="290">
        <f t="shared" si="4"/>
        <v>706.86000000000013</v>
      </c>
      <c r="S14" s="290">
        <f t="shared" si="9"/>
        <v>353.43000000000006</v>
      </c>
      <c r="T14" s="290">
        <f t="shared" si="7"/>
        <v>353.43000000000006</v>
      </c>
      <c r="U14" s="87">
        <f t="shared" si="5"/>
        <v>267.75</v>
      </c>
      <c r="V14" s="88">
        <v>114.8</v>
      </c>
    </row>
    <row r="15" spans="1:23" x14ac:dyDescent="0.35">
      <c r="A15" s="79">
        <v>8</v>
      </c>
      <c r="B15" s="80" t="s">
        <v>468</v>
      </c>
      <c r="C15" s="360">
        <v>2822</v>
      </c>
      <c r="D15" s="81">
        <v>40907</v>
      </c>
      <c r="E15" s="82" t="s">
        <v>469</v>
      </c>
      <c r="F15" s="82" t="s">
        <v>470</v>
      </c>
      <c r="G15" s="83">
        <v>1</v>
      </c>
      <c r="H15" s="83">
        <f t="shared" si="0"/>
        <v>1</v>
      </c>
      <c r="I15" s="84">
        <v>0</v>
      </c>
      <c r="J15" s="84">
        <v>1</v>
      </c>
      <c r="K15" s="85">
        <f t="shared" si="6"/>
        <v>25</v>
      </c>
      <c r="L15" s="85">
        <v>25</v>
      </c>
      <c r="M15" s="86">
        <v>0</v>
      </c>
      <c r="N15" s="290">
        <f t="shared" si="1"/>
        <v>860</v>
      </c>
      <c r="O15" s="290">
        <f t="shared" si="8"/>
        <v>641.94614774000001</v>
      </c>
      <c r="P15" s="290">
        <f t="shared" si="2"/>
        <v>196.24846712000002</v>
      </c>
      <c r="Q15" s="290">
        <f t="shared" si="3"/>
        <v>21.805385139999999</v>
      </c>
      <c r="R15" s="290">
        <f t="shared" si="4"/>
        <v>165.00000000000003</v>
      </c>
      <c r="S15" s="290">
        <f t="shared" si="9"/>
        <v>82.500000000000014</v>
      </c>
      <c r="T15" s="290">
        <f t="shared" si="7"/>
        <v>82.500000000000014</v>
      </c>
      <c r="U15" s="87">
        <f t="shared" si="5"/>
        <v>62.5</v>
      </c>
      <c r="V15" s="88">
        <v>269.7</v>
      </c>
    </row>
    <row r="16" spans="1:23" x14ac:dyDescent="0.35">
      <c r="A16" s="79">
        <v>9</v>
      </c>
      <c r="B16" s="80" t="s">
        <v>22</v>
      </c>
      <c r="C16" s="360">
        <v>2105</v>
      </c>
      <c r="D16" s="81">
        <v>40848</v>
      </c>
      <c r="E16" s="82" t="s">
        <v>447</v>
      </c>
      <c r="F16" s="82" t="s">
        <v>448</v>
      </c>
      <c r="G16" s="83">
        <v>13</v>
      </c>
      <c r="H16" s="83">
        <f t="shared" si="0"/>
        <v>5</v>
      </c>
      <c r="I16" s="84">
        <v>3</v>
      </c>
      <c r="J16" s="84">
        <v>2</v>
      </c>
      <c r="K16" s="85">
        <f t="shared" si="6"/>
        <v>158.4</v>
      </c>
      <c r="L16" s="85">
        <v>105.9</v>
      </c>
      <c r="M16" s="86">
        <v>52.5</v>
      </c>
      <c r="N16" s="290">
        <f t="shared" si="1"/>
        <v>5448.96</v>
      </c>
      <c r="O16" s="290">
        <f t="shared" si="8"/>
        <v>4067.3707920806401</v>
      </c>
      <c r="P16" s="290">
        <f t="shared" si="2"/>
        <v>1243.43028767232</v>
      </c>
      <c r="Q16" s="290">
        <f t="shared" si="3"/>
        <v>138.15892024703999</v>
      </c>
      <c r="R16" s="290">
        <f t="shared" si="4"/>
        <v>1045.4400000000003</v>
      </c>
      <c r="S16" s="290">
        <f t="shared" si="9"/>
        <v>522.72000000000014</v>
      </c>
      <c r="T16" s="290">
        <f t="shared" si="7"/>
        <v>522.72000000000014</v>
      </c>
      <c r="U16" s="87">
        <f t="shared" si="5"/>
        <v>396</v>
      </c>
      <c r="V16" s="88">
        <v>1296.3</v>
      </c>
    </row>
    <row r="17" spans="1:22" x14ac:dyDescent="0.35">
      <c r="A17" s="79">
        <v>10</v>
      </c>
      <c r="B17" s="80" t="s">
        <v>23</v>
      </c>
      <c r="C17" s="360">
        <v>2800</v>
      </c>
      <c r="D17" s="81">
        <v>40907</v>
      </c>
      <c r="E17" s="82" t="s">
        <v>447</v>
      </c>
      <c r="F17" s="82" t="s">
        <v>448</v>
      </c>
      <c r="G17" s="83">
        <v>19</v>
      </c>
      <c r="H17" s="83">
        <f t="shared" si="0"/>
        <v>5</v>
      </c>
      <c r="I17" s="84">
        <v>1</v>
      </c>
      <c r="J17" s="84">
        <v>4</v>
      </c>
      <c r="K17" s="85">
        <f t="shared" si="6"/>
        <v>229.5</v>
      </c>
      <c r="L17" s="85">
        <v>43.5</v>
      </c>
      <c r="M17" s="86">
        <v>186</v>
      </c>
      <c r="N17" s="290">
        <f t="shared" si="1"/>
        <v>7894.7999999999993</v>
      </c>
      <c r="O17" s="290">
        <f t="shared" si="8"/>
        <v>5893.065636253199</v>
      </c>
      <c r="P17" s="290">
        <f t="shared" si="2"/>
        <v>1801.5609281616</v>
      </c>
      <c r="Q17" s="290">
        <f t="shared" si="3"/>
        <v>200.17343558519997</v>
      </c>
      <c r="R17" s="290">
        <f t="shared" si="4"/>
        <v>1514.7000000000003</v>
      </c>
      <c r="S17" s="290">
        <f t="shared" si="9"/>
        <v>757.35000000000014</v>
      </c>
      <c r="T17" s="290">
        <f t="shared" si="7"/>
        <v>757.35000000000014</v>
      </c>
      <c r="U17" s="87">
        <v>573.6</v>
      </c>
      <c r="V17" s="88">
        <v>896.1</v>
      </c>
    </row>
    <row r="18" spans="1:22" x14ac:dyDescent="0.35">
      <c r="A18" s="79">
        <v>11</v>
      </c>
      <c r="B18" s="80" t="s">
        <v>24</v>
      </c>
      <c r="C18" s="360">
        <v>2105</v>
      </c>
      <c r="D18" s="81">
        <v>40848</v>
      </c>
      <c r="E18" s="89" t="s">
        <v>447</v>
      </c>
      <c r="F18" s="89" t="s">
        <v>448</v>
      </c>
      <c r="G18" s="83">
        <v>9</v>
      </c>
      <c r="H18" s="83">
        <f t="shared" si="0"/>
        <v>3</v>
      </c>
      <c r="I18" s="84">
        <v>2</v>
      </c>
      <c r="J18" s="84">
        <v>1</v>
      </c>
      <c r="K18" s="85">
        <f t="shared" si="6"/>
        <v>82.4</v>
      </c>
      <c r="L18" s="85">
        <v>53.6</v>
      </c>
      <c r="M18" s="86">
        <v>28.8</v>
      </c>
      <c r="N18" s="290">
        <f t="shared" si="1"/>
        <v>2834.56</v>
      </c>
      <c r="O18" s="290">
        <f t="shared" si="8"/>
        <v>2115.8545029510401</v>
      </c>
      <c r="P18" s="290">
        <f t="shared" si="2"/>
        <v>646.83494762752002</v>
      </c>
      <c r="Q18" s="290">
        <f t="shared" si="3"/>
        <v>71.870549421439989</v>
      </c>
      <c r="R18" s="290">
        <f t="shared" si="4"/>
        <v>543.84000000000015</v>
      </c>
      <c r="S18" s="290">
        <f t="shared" si="9"/>
        <v>271.92000000000007</v>
      </c>
      <c r="T18" s="290">
        <f t="shared" si="7"/>
        <v>271.92000000000007</v>
      </c>
      <c r="U18" s="87">
        <f t="shared" si="5"/>
        <v>206</v>
      </c>
      <c r="V18" s="88">
        <v>535.1</v>
      </c>
    </row>
    <row r="19" spans="1:22" x14ac:dyDescent="0.35">
      <c r="A19" s="79">
        <v>12</v>
      </c>
      <c r="B19" s="80" t="s">
        <v>458</v>
      </c>
      <c r="C19" s="360">
        <v>2804</v>
      </c>
      <c r="D19" s="81">
        <v>40907</v>
      </c>
      <c r="E19" s="82" t="s">
        <v>454</v>
      </c>
      <c r="F19" s="82" t="s">
        <v>455</v>
      </c>
      <c r="G19" s="83">
        <v>18</v>
      </c>
      <c r="H19" s="83">
        <f t="shared" si="0"/>
        <v>5</v>
      </c>
      <c r="I19" s="84">
        <v>4</v>
      </c>
      <c r="J19" s="84">
        <v>1</v>
      </c>
      <c r="K19" s="85">
        <f t="shared" si="6"/>
        <v>143.4</v>
      </c>
      <c r="L19" s="85">
        <v>112.9</v>
      </c>
      <c r="M19" s="86">
        <v>30.5</v>
      </c>
      <c r="N19" s="290">
        <f t="shared" si="1"/>
        <v>4932.96</v>
      </c>
      <c r="O19" s="290">
        <f t="shared" si="8"/>
        <v>3682.20310343664</v>
      </c>
      <c r="P19" s="290">
        <f t="shared" si="2"/>
        <v>1125.6812074003201</v>
      </c>
      <c r="Q19" s="290">
        <f t="shared" si="3"/>
        <v>125.07568916304</v>
      </c>
      <c r="R19" s="290">
        <f t="shared" si="4"/>
        <v>946.44000000000028</v>
      </c>
      <c r="S19" s="290">
        <f t="shared" si="9"/>
        <v>473.22000000000014</v>
      </c>
      <c r="T19" s="290">
        <f t="shared" si="7"/>
        <v>473.22000000000014</v>
      </c>
      <c r="U19" s="87">
        <f t="shared" si="5"/>
        <v>358.5</v>
      </c>
      <c r="V19" s="88">
        <v>590.70000000000005</v>
      </c>
    </row>
    <row r="20" spans="1:22" x14ac:dyDescent="0.35">
      <c r="A20" s="79">
        <v>13</v>
      </c>
      <c r="B20" s="80" t="s">
        <v>684</v>
      </c>
      <c r="C20" s="360">
        <v>2805</v>
      </c>
      <c r="D20" s="81">
        <v>40907</v>
      </c>
      <c r="E20" s="82" t="s">
        <v>454</v>
      </c>
      <c r="F20" s="82" t="s">
        <v>455</v>
      </c>
      <c r="G20" s="83">
        <v>5</v>
      </c>
      <c r="H20" s="83">
        <f t="shared" si="0"/>
        <v>2</v>
      </c>
      <c r="I20" s="84">
        <v>2</v>
      </c>
      <c r="J20" s="84">
        <v>0</v>
      </c>
      <c r="K20" s="85">
        <f t="shared" si="6"/>
        <v>59.6</v>
      </c>
      <c r="L20" s="85">
        <v>59.6</v>
      </c>
      <c r="M20" s="86">
        <v>0</v>
      </c>
      <c r="N20" s="290">
        <f t="shared" si="1"/>
        <v>2050.2399999999998</v>
      </c>
      <c r="O20" s="290">
        <f t="shared" si="8"/>
        <v>1530.3996162121598</v>
      </c>
      <c r="P20" s="290">
        <f t="shared" si="2"/>
        <v>467.85634561408</v>
      </c>
      <c r="Q20" s="290">
        <f t="shared" si="3"/>
        <v>51.984038173759991</v>
      </c>
      <c r="R20" s="290">
        <f t="shared" si="4"/>
        <v>393.36000000000007</v>
      </c>
      <c r="S20" s="290">
        <f t="shared" si="9"/>
        <v>196.68000000000004</v>
      </c>
      <c r="T20" s="290">
        <f t="shared" si="7"/>
        <v>196.68000000000004</v>
      </c>
      <c r="U20" s="87">
        <f t="shared" si="5"/>
        <v>149</v>
      </c>
      <c r="V20" s="88">
        <v>121.8</v>
      </c>
    </row>
    <row r="21" spans="1:22" x14ac:dyDescent="0.35">
      <c r="A21" s="79">
        <v>14</v>
      </c>
      <c r="B21" s="80" t="s">
        <v>34</v>
      </c>
      <c r="C21" s="360">
        <v>2795</v>
      </c>
      <c r="D21" s="81">
        <v>40907</v>
      </c>
      <c r="E21" s="89" t="s">
        <v>454</v>
      </c>
      <c r="F21" s="89" t="s">
        <v>455</v>
      </c>
      <c r="G21" s="83">
        <v>9</v>
      </c>
      <c r="H21" s="83">
        <f t="shared" si="0"/>
        <v>3</v>
      </c>
      <c r="I21" s="84">
        <v>1</v>
      </c>
      <c r="J21" s="84">
        <v>2</v>
      </c>
      <c r="K21" s="85">
        <f t="shared" si="6"/>
        <v>130.30000000000001</v>
      </c>
      <c r="L21" s="85">
        <v>43.9</v>
      </c>
      <c r="M21" s="86">
        <v>86.4</v>
      </c>
      <c r="N21" s="290">
        <f t="shared" si="1"/>
        <v>4482.3200000000006</v>
      </c>
      <c r="O21" s="290">
        <f t="shared" si="8"/>
        <v>3345.8233220208804</v>
      </c>
      <c r="P21" s="290">
        <f t="shared" si="2"/>
        <v>1022.8470106294402</v>
      </c>
      <c r="Q21" s="290">
        <f t="shared" si="3"/>
        <v>113.64966734968002</v>
      </c>
      <c r="R21" s="290">
        <f t="shared" si="4"/>
        <v>859.98000000000025</v>
      </c>
      <c r="S21" s="290">
        <f t="shared" si="9"/>
        <v>429.99000000000012</v>
      </c>
      <c r="T21" s="290">
        <f t="shared" si="7"/>
        <v>429.99000000000012</v>
      </c>
      <c r="U21" s="87">
        <v>325.60000000000002</v>
      </c>
      <c r="V21" s="88">
        <v>430.7</v>
      </c>
    </row>
    <row r="22" spans="1:22" x14ac:dyDescent="0.35">
      <c r="A22" s="79">
        <v>15</v>
      </c>
      <c r="B22" s="80" t="s">
        <v>25</v>
      </c>
      <c r="C22" s="360">
        <v>2105</v>
      </c>
      <c r="D22" s="81">
        <v>40848</v>
      </c>
      <c r="E22" s="89" t="s">
        <v>447</v>
      </c>
      <c r="F22" s="89" t="s">
        <v>448</v>
      </c>
      <c r="G22" s="83">
        <v>6</v>
      </c>
      <c r="H22" s="83">
        <f t="shared" si="0"/>
        <v>3</v>
      </c>
      <c r="I22" s="84">
        <v>1</v>
      </c>
      <c r="J22" s="84">
        <v>2</v>
      </c>
      <c r="K22" s="85">
        <f t="shared" si="6"/>
        <v>125.4</v>
      </c>
      <c r="L22" s="85">
        <v>41.6</v>
      </c>
      <c r="M22" s="86">
        <v>83.8</v>
      </c>
      <c r="N22" s="290">
        <f t="shared" si="1"/>
        <v>4313.76</v>
      </c>
      <c r="O22" s="290">
        <f t="shared" si="8"/>
        <v>3220.0018770638403</v>
      </c>
      <c r="P22" s="290">
        <f t="shared" si="2"/>
        <v>984.38231107392005</v>
      </c>
      <c r="Q22" s="290">
        <f t="shared" si="3"/>
        <v>109.37581186224</v>
      </c>
      <c r="R22" s="290">
        <f t="shared" si="4"/>
        <v>827.64000000000021</v>
      </c>
      <c r="S22" s="290">
        <f t="shared" si="9"/>
        <v>413.82000000000011</v>
      </c>
      <c r="T22" s="290">
        <f t="shared" si="7"/>
        <v>413.82000000000011</v>
      </c>
      <c r="U22" s="87">
        <f t="shared" si="5"/>
        <v>313.5</v>
      </c>
      <c r="V22" s="88">
        <v>604.70000000000005</v>
      </c>
    </row>
    <row r="23" spans="1:22" x14ac:dyDescent="0.35">
      <c r="A23" s="79">
        <v>16</v>
      </c>
      <c r="B23" s="80" t="s">
        <v>471</v>
      </c>
      <c r="C23" s="360">
        <v>1872</v>
      </c>
      <c r="D23" s="81">
        <v>40828</v>
      </c>
      <c r="E23" s="89" t="s">
        <v>447</v>
      </c>
      <c r="F23" s="89" t="s">
        <v>448</v>
      </c>
      <c r="G23" s="83">
        <v>9</v>
      </c>
      <c r="H23" s="83">
        <f t="shared" si="0"/>
        <v>3</v>
      </c>
      <c r="I23" s="84">
        <v>2</v>
      </c>
      <c r="J23" s="84">
        <v>1</v>
      </c>
      <c r="K23" s="85">
        <f t="shared" si="6"/>
        <v>114.19999999999999</v>
      </c>
      <c r="L23" s="85">
        <v>74.8</v>
      </c>
      <c r="M23" s="86">
        <v>39.4</v>
      </c>
      <c r="N23" s="290">
        <f t="shared" si="1"/>
        <v>3928.4799999999996</v>
      </c>
      <c r="O23" s="290">
        <f t="shared" si="8"/>
        <v>2932.4100028763196</v>
      </c>
      <c r="P23" s="290">
        <f t="shared" si="2"/>
        <v>896.46299780415995</v>
      </c>
      <c r="Q23" s="290">
        <f t="shared" si="3"/>
        <v>99.606999319519986</v>
      </c>
      <c r="R23" s="290">
        <f t="shared" si="4"/>
        <v>753.72000000000014</v>
      </c>
      <c r="S23" s="290">
        <f t="shared" si="9"/>
        <v>376.86000000000007</v>
      </c>
      <c r="T23" s="290">
        <f t="shared" si="7"/>
        <v>376.86000000000007</v>
      </c>
      <c r="U23" s="87">
        <f t="shared" si="5"/>
        <v>285.5</v>
      </c>
      <c r="V23" s="88">
        <v>1153.2</v>
      </c>
    </row>
    <row r="24" spans="1:22" x14ac:dyDescent="0.35">
      <c r="A24" s="79">
        <v>17</v>
      </c>
      <c r="B24" s="80" t="s">
        <v>27</v>
      </c>
      <c r="C24" s="360">
        <v>2105</v>
      </c>
      <c r="D24" s="81">
        <v>40848</v>
      </c>
      <c r="E24" s="89" t="s">
        <v>447</v>
      </c>
      <c r="F24" s="89" t="s">
        <v>448</v>
      </c>
      <c r="G24" s="83">
        <v>10</v>
      </c>
      <c r="H24" s="83">
        <f t="shared" si="0"/>
        <v>4</v>
      </c>
      <c r="I24" s="84">
        <v>4</v>
      </c>
      <c r="J24" s="84">
        <v>0</v>
      </c>
      <c r="K24" s="85">
        <f t="shared" si="6"/>
        <v>166.2</v>
      </c>
      <c r="L24" s="85">
        <v>166.2</v>
      </c>
      <c r="M24" s="86">
        <v>0</v>
      </c>
      <c r="N24" s="290">
        <f t="shared" si="1"/>
        <v>5717.28</v>
      </c>
      <c r="O24" s="290">
        <f t="shared" si="8"/>
        <v>4267.6579901755194</v>
      </c>
      <c r="P24" s="290">
        <f t="shared" si="2"/>
        <v>1304.6598094137601</v>
      </c>
      <c r="Q24" s="290">
        <f t="shared" si="3"/>
        <v>144.96220041071999</v>
      </c>
      <c r="R24" s="290">
        <f t="shared" si="4"/>
        <v>1096.92</v>
      </c>
      <c r="S24" s="290">
        <f t="shared" si="9"/>
        <v>548.46</v>
      </c>
      <c r="T24" s="290">
        <f t="shared" si="7"/>
        <v>548.46</v>
      </c>
      <c r="U24" s="87">
        <f t="shared" si="5"/>
        <v>415.5</v>
      </c>
      <c r="V24" s="88">
        <v>1154.9000000000001</v>
      </c>
    </row>
    <row r="25" spans="1:22" x14ac:dyDescent="0.35">
      <c r="A25" s="79">
        <v>18</v>
      </c>
      <c r="B25" s="80" t="s">
        <v>35</v>
      </c>
      <c r="C25" s="360">
        <v>2819</v>
      </c>
      <c r="D25" s="81">
        <v>40907</v>
      </c>
      <c r="E25" s="89" t="s">
        <v>454</v>
      </c>
      <c r="F25" s="89" t="s">
        <v>455</v>
      </c>
      <c r="G25" s="83">
        <v>15</v>
      </c>
      <c r="H25" s="83">
        <f t="shared" si="0"/>
        <v>6</v>
      </c>
      <c r="I25" s="84">
        <v>2</v>
      </c>
      <c r="J25" s="84">
        <v>4</v>
      </c>
      <c r="K25" s="85">
        <f t="shared" si="6"/>
        <v>160.19999999999999</v>
      </c>
      <c r="L25" s="85">
        <v>53.5</v>
      </c>
      <c r="M25" s="86">
        <v>106.7</v>
      </c>
      <c r="N25" s="290">
        <f t="shared" si="1"/>
        <v>5510.8799999999992</v>
      </c>
      <c r="O25" s="290">
        <f t="shared" si="8"/>
        <v>4113.5909147179191</v>
      </c>
      <c r="P25" s="290">
        <f t="shared" si="2"/>
        <v>1257.5601773049598</v>
      </c>
      <c r="Q25" s="290">
        <f t="shared" si="3"/>
        <v>139.72890797711997</v>
      </c>
      <c r="R25" s="290">
        <f t="shared" si="4"/>
        <v>1057.3200000000002</v>
      </c>
      <c r="S25" s="290">
        <v>528.6</v>
      </c>
      <c r="T25" s="290">
        <f t="shared" si="7"/>
        <v>528.6</v>
      </c>
      <c r="U25" s="87">
        <f t="shared" si="5"/>
        <v>400.5</v>
      </c>
      <c r="V25" s="88">
        <v>1178.4000000000001</v>
      </c>
    </row>
    <row r="26" spans="1:22" x14ac:dyDescent="0.35">
      <c r="A26" s="79">
        <v>19</v>
      </c>
      <c r="B26" s="80" t="s">
        <v>36</v>
      </c>
      <c r="C26" s="360">
        <v>2818</v>
      </c>
      <c r="D26" s="81">
        <v>40907</v>
      </c>
      <c r="E26" s="89" t="s">
        <v>454</v>
      </c>
      <c r="F26" s="89" t="s">
        <v>455</v>
      </c>
      <c r="G26" s="83">
        <v>12</v>
      </c>
      <c r="H26" s="83">
        <f t="shared" si="0"/>
        <v>4</v>
      </c>
      <c r="I26" s="84">
        <v>2</v>
      </c>
      <c r="J26" s="84">
        <v>2</v>
      </c>
      <c r="K26" s="85">
        <f t="shared" si="6"/>
        <v>107.2</v>
      </c>
      <c r="L26" s="85">
        <v>53.6</v>
      </c>
      <c r="M26" s="86">
        <v>53.6</v>
      </c>
      <c r="N26" s="290">
        <f t="shared" si="1"/>
        <v>3687.68</v>
      </c>
      <c r="O26" s="290">
        <f t="shared" si="8"/>
        <v>2752.6650815091198</v>
      </c>
      <c r="P26" s="290">
        <f t="shared" si="2"/>
        <v>841.51342701056001</v>
      </c>
      <c r="Q26" s="290">
        <f t="shared" si="3"/>
        <v>93.501491480319999</v>
      </c>
      <c r="R26" s="290">
        <f t="shared" si="4"/>
        <v>707.52000000000021</v>
      </c>
      <c r="S26" s="290">
        <v>353.7</v>
      </c>
      <c r="T26" s="290">
        <f t="shared" si="7"/>
        <v>353.7</v>
      </c>
      <c r="U26" s="87">
        <f t="shared" si="5"/>
        <v>268</v>
      </c>
      <c r="V26" s="88">
        <v>1038.3</v>
      </c>
    </row>
    <row r="27" spans="1:22" x14ac:dyDescent="0.35">
      <c r="A27" s="79">
        <v>20</v>
      </c>
      <c r="B27" s="80" t="s">
        <v>37</v>
      </c>
      <c r="C27" s="360">
        <v>2817</v>
      </c>
      <c r="D27" s="81">
        <v>40907</v>
      </c>
      <c r="E27" s="89" t="s">
        <v>454</v>
      </c>
      <c r="F27" s="89" t="s">
        <v>455</v>
      </c>
      <c r="G27" s="83">
        <v>16</v>
      </c>
      <c r="H27" s="83">
        <f t="shared" si="0"/>
        <v>5</v>
      </c>
      <c r="I27" s="84">
        <v>2</v>
      </c>
      <c r="J27" s="84">
        <v>3</v>
      </c>
      <c r="K27" s="85">
        <f t="shared" si="6"/>
        <v>256.10000000000002</v>
      </c>
      <c r="L27" s="85">
        <v>119.5</v>
      </c>
      <c r="M27" s="86">
        <v>136.6</v>
      </c>
      <c r="N27" s="290">
        <f t="shared" si="1"/>
        <v>8809.84</v>
      </c>
      <c r="O27" s="290">
        <f t="shared" si="8"/>
        <v>6576.09633744856</v>
      </c>
      <c r="P27" s="290">
        <f t="shared" si="2"/>
        <v>2010.36929717728</v>
      </c>
      <c r="Q27" s="290">
        <f t="shared" si="3"/>
        <v>223.37436537415999</v>
      </c>
      <c r="R27" s="290">
        <f t="shared" si="4"/>
        <v>1690.2600000000004</v>
      </c>
      <c r="S27" s="290">
        <f t="shared" si="9"/>
        <v>845.13000000000022</v>
      </c>
      <c r="T27" s="290">
        <f t="shared" si="7"/>
        <v>845.13000000000022</v>
      </c>
      <c r="U27" s="87">
        <f t="shared" si="5"/>
        <v>640.25</v>
      </c>
      <c r="V27" s="88">
        <v>561.20000000000005</v>
      </c>
    </row>
    <row r="28" spans="1:22" x14ac:dyDescent="0.35">
      <c r="A28" s="79">
        <v>21</v>
      </c>
      <c r="B28" s="80" t="s">
        <v>28</v>
      </c>
      <c r="C28" s="360">
        <v>2105</v>
      </c>
      <c r="D28" s="81">
        <v>40848</v>
      </c>
      <c r="E28" s="89" t="s">
        <v>447</v>
      </c>
      <c r="F28" s="89" t="s">
        <v>448</v>
      </c>
      <c r="G28" s="83">
        <v>4</v>
      </c>
      <c r="H28" s="83">
        <f t="shared" si="0"/>
        <v>3</v>
      </c>
      <c r="I28" s="84">
        <v>2</v>
      </c>
      <c r="J28" s="84">
        <v>1</v>
      </c>
      <c r="K28" s="85">
        <f t="shared" si="6"/>
        <v>134.5</v>
      </c>
      <c r="L28" s="85">
        <v>91.5</v>
      </c>
      <c r="M28" s="86">
        <v>43</v>
      </c>
      <c r="N28" s="290">
        <f t="shared" si="1"/>
        <v>4626.8</v>
      </c>
      <c r="O28" s="290">
        <f t="shared" si="8"/>
        <v>3453.6702748411999</v>
      </c>
      <c r="P28" s="290">
        <f t="shared" si="2"/>
        <v>1055.8167531056001</v>
      </c>
      <c r="Q28" s="290">
        <f t="shared" si="3"/>
        <v>117.3129720532</v>
      </c>
      <c r="R28" s="290">
        <f t="shared" si="4"/>
        <v>887.70000000000016</v>
      </c>
      <c r="S28" s="290">
        <v>443.8</v>
      </c>
      <c r="T28" s="290">
        <f t="shared" si="7"/>
        <v>443.8</v>
      </c>
      <c r="U28" s="87">
        <f t="shared" si="5"/>
        <v>336.25</v>
      </c>
      <c r="V28" s="88">
        <v>369.8</v>
      </c>
    </row>
    <row r="29" spans="1:22" x14ac:dyDescent="0.35">
      <c r="A29" s="79">
        <v>22</v>
      </c>
      <c r="B29" s="80" t="s">
        <v>38</v>
      </c>
      <c r="C29" s="360">
        <v>2816</v>
      </c>
      <c r="D29" s="81">
        <v>40907</v>
      </c>
      <c r="E29" s="89" t="s">
        <v>447</v>
      </c>
      <c r="F29" s="89" t="s">
        <v>448</v>
      </c>
      <c r="G29" s="83">
        <v>6</v>
      </c>
      <c r="H29" s="83">
        <f t="shared" si="0"/>
        <v>2</v>
      </c>
      <c r="I29" s="84">
        <v>1</v>
      </c>
      <c r="J29" s="84">
        <v>1</v>
      </c>
      <c r="K29" s="85">
        <f t="shared" si="6"/>
        <v>93.3</v>
      </c>
      <c r="L29" s="85">
        <v>46.8</v>
      </c>
      <c r="M29" s="86">
        <v>46.5</v>
      </c>
      <c r="N29" s="290">
        <f t="shared" si="1"/>
        <v>3209.52</v>
      </c>
      <c r="O29" s="290">
        <f t="shared" si="8"/>
        <v>2395.7430233656801</v>
      </c>
      <c r="P29" s="290">
        <f t="shared" si="2"/>
        <v>732.39927929184</v>
      </c>
      <c r="Q29" s="290">
        <f t="shared" si="3"/>
        <v>81.377697342479991</v>
      </c>
      <c r="R29" s="290">
        <f t="shared" si="4"/>
        <v>615.78000000000009</v>
      </c>
      <c r="S29" s="290">
        <f t="shared" si="9"/>
        <v>307.89000000000004</v>
      </c>
      <c r="T29" s="290">
        <f t="shared" si="7"/>
        <v>307.89000000000004</v>
      </c>
      <c r="U29" s="87">
        <f t="shared" si="5"/>
        <v>233.25</v>
      </c>
      <c r="V29" s="88">
        <v>34.799999999999997</v>
      </c>
    </row>
    <row r="30" spans="1:22" x14ac:dyDescent="0.35">
      <c r="A30" s="79">
        <v>23</v>
      </c>
      <c r="B30" s="80" t="s">
        <v>39</v>
      </c>
      <c r="C30" s="360">
        <v>2799</v>
      </c>
      <c r="D30" s="81">
        <v>40907</v>
      </c>
      <c r="E30" s="89" t="s">
        <v>447</v>
      </c>
      <c r="F30" s="89" t="s">
        <v>448</v>
      </c>
      <c r="G30" s="83">
        <v>9</v>
      </c>
      <c r="H30" s="83">
        <f t="shared" si="0"/>
        <v>3</v>
      </c>
      <c r="I30" s="84">
        <v>0</v>
      </c>
      <c r="J30" s="84">
        <v>3</v>
      </c>
      <c r="K30" s="85">
        <f t="shared" si="6"/>
        <v>112.2</v>
      </c>
      <c r="L30" s="85">
        <v>0</v>
      </c>
      <c r="M30" s="86">
        <v>112.2</v>
      </c>
      <c r="N30" s="290">
        <f t="shared" si="1"/>
        <v>3859.68</v>
      </c>
      <c r="O30" s="290">
        <f t="shared" si="8"/>
        <v>2881.0543110571198</v>
      </c>
      <c r="P30" s="290">
        <f t="shared" si="2"/>
        <v>880.76312043456005</v>
      </c>
      <c r="Q30" s="290">
        <f t="shared" si="3"/>
        <v>97.862568508319995</v>
      </c>
      <c r="R30" s="290">
        <f t="shared" si="4"/>
        <v>740.52000000000021</v>
      </c>
      <c r="S30" s="290">
        <v>370.2</v>
      </c>
      <c r="T30" s="290">
        <f t="shared" si="7"/>
        <v>370.2</v>
      </c>
      <c r="U30" s="87">
        <f t="shared" si="5"/>
        <v>280.5</v>
      </c>
      <c r="V30" s="88">
        <v>717.8</v>
      </c>
    </row>
    <row r="31" spans="1:22" x14ac:dyDescent="0.35">
      <c r="A31" s="79">
        <v>24</v>
      </c>
      <c r="B31" s="80" t="s">
        <v>472</v>
      </c>
      <c r="C31" s="360">
        <v>2105</v>
      </c>
      <c r="D31" s="81">
        <v>40848</v>
      </c>
      <c r="E31" s="82" t="s">
        <v>469</v>
      </c>
      <c r="F31" s="82" t="s">
        <v>470</v>
      </c>
      <c r="G31" s="83">
        <v>22</v>
      </c>
      <c r="H31" s="83">
        <f t="shared" si="0"/>
        <v>9</v>
      </c>
      <c r="I31" s="84">
        <v>4</v>
      </c>
      <c r="J31" s="84">
        <v>5</v>
      </c>
      <c r="K31" s="85">
        <f t="shared" si="6"/>
        <v>428.20000000000005</v>
      </c>
      <c r="L31" s="85">
        <v>167.9</v>
      </c>
      <c r="M31" s="86">
        <v>260.3</v>
      </c>
      <c r="N31" s="290">
        <f t="shared" si="1"/>
        <v>14730.080000000002</v>
      </c>
      <c r="O31" s="290">
        <f t="shared" si="8"/>
        <v>10995.253618490722</v>
      </c>
      <c r="P31" s="290">
        <f t="shared" si="2"/>
        <v>3361.3437448313607</v>
      </c>
      <c r="Q31" s="290">
        <f t="shared" si="3"/>
        <v>373.48263667792003</v>
      </c>
      <c r="R31" s="290">
        <v>2826.2</v>
      </c>
      <c r="S31" s="290">
        <f t="shared" si="9"/>
        <v>1413.1</v>
      </c>
      <c r="T31" s="290">
        <f t="shared" si="7"/>
        <v>1413.1</v>
      </c>
      <c r="U31" s="87">
        <f t="shared" si="5"/>
        <v>1070.5</v>
      </c>
      <c r="V31" s="88">
        <v>2121.4</v>
      </c>
    </row>
    <row r="32" spans="1:22" x14ac:dyDescent="0.35">
      <c r="A32" s="79">
        <v>25</v>
      </c>
      <c r="B32" s="80" t="s">
        <v>473</v>
      </c>
      <c r="C32" s="360">
        <v>2793</v>
      </c>
      <c r="D32" s="81">
        <v>40907</v>
      </c>
      <c r="E32" s="82" t="s">
        <v>469</v>
      </c>
      <c r="F32" s="82" t="s">
        <v>470</v>
      </c>
      <c r="G32" s="83">
        <v>26</v>
      </c>
      <c r="H32" s="83">
        <f t="shared" si="0"/>
        <v>14</v>
      </c>
      <c r="I32" s="84">
        <v>4</v>
      </c>
      <c r="J32" s="84">
        <v>10</v>
      </c>
      <c r="K32" s="85">
        <f t="shared" si="6"/>
        <v>549.20000000000005</v>
      </c>
      <c r="L32" s="85">
        <v>90.5</v>
      </c>
      <c r="M32" s="86">
        <v>458.7</v>
      </c>
      <c r="N32" s="290">
        <f t="shared" si="1"/>
        <v>18892.48</v>
      </c>
      <c r="O32" s="290">
        <f t="shared" si="8"/>
        <v>14102.272973552319</v>
      </c>
      <c r="P32" s="290">
        <f t="shared" si="2"/>
        <v>4311.1863256921597</v>
      </c>
      <c r="Q32" s="290">
        <f t="shared" si="3"/>
        <v>479.02070075551995</v>
      </c>
      <c r="R32" s="290">
        <f t="shared" si="4"/>
        <v>3624.7200000000012</v>
      </c>
      <c r="S32" s="290">
        <v>1812.3</v>
      </c>
      <c r="T32" s="290">
        <f t="shared" si="7"/>
        <v>1812.3</v>
      </c>
      <c r="U32" s="87">
        <f t="shared" si="5"/>
        <v>1373</v>
      </c>
      <c r="V32" s="88">
        <v>2493.8000000000002</v>
      </c>
    </row>
    <row r="33" spans="1:24" x14ac:dyDescent="0.35">
      <c r="A33" s="79">
        <v>26</v>
      </c>
      <c r="B33" s="80" t="s">
        <v>474</v>
      </c>
      <c r="C33" s="360">
        <v>2792</v>
      </c>
      <c r="D33" s="81">
        <v>40907</v>
      </c>
      <c r="E33" s="82" t="s">
        <v>469</v>
      </c>
      <c r="F33" s="82" t="s">
        <v>470</v>
      </c>
      <c r="G33" s="83">
        <v>49</v>
      </c>
      <c r="H33" s="83">
        <f t="shared" si="0"/>
        <v>19</v>
      </c>
      <c r="I33" s="84">
        <v>12</v>
      </c>
      <c r="J33" s="84">
        <v>7</v>
      </c>
      <c r="K33" s="85">
        <f t="shared" si="6"/>
        <v>536</v>
      </c>
      <c r="L33" s="85">
        <v>317.39999999999998</v>
      </c>
      <c r="M33" s="86">
        <v>218.6</v>
      </c>
      <c r="N33" s="290">
        <v>18438.3</v>
      </c>
      <c r="O33" s="290">
        <v>13763.5</v>
      </c>
      <c r="P33" s="290">
        <f t="shared" si="2"/>
        <v>4207.5443154636005</v>
      </c>
      <c r="Q33" s="290">
        <f t="shared" si="3"/>
        <v>467.50492189169995</v>
      </c>
      <c r="R33" s="290">
        <f t="shared" si="4"/>
        <v>3537.6000000000008</v>
      </c>
      <c r="S33" s="290">
        <f t="shared" si="9"/>
        <v>1768.8000000000004</v>
      </c>
      <c r="T33" s="290">
        <f t="shared" si="7"/>
        <v>1768.8000000000004</v>
      </c>
      <c r="U33" s="87">
        <f t="shared" si="5"/>
        <v>1340</v>
      </c>
      <c r="V33" s="88">
        <v>4911</v>
      </c>
    </row>
    <row r="34" spans="1:24" x14ac:dyDescent="0.35">
      <c r="A34" s="79">
        <v>27</v>
      </c>
      <c r="B34" s="80" t="s">
        <v>42</v>
      </c>
      <c r="C34" s="360">
        <v>2798</v>
      </c>
      <c r="D34" s="81">
        <v>40907</v>
      </c>
      <c r="E34" s="89" t="s">
        <v>454</v>
      </c>
      <c r="F34" s="89" t="s">
        <v>455</v>
      </c>
      <c r="G34" s="83">
        <v>13</v>
      </c>
      <c r="H34" s="83">
        <f t="shared" si="0"/>
        <v>5</v>
      </c>
      <c r="I34" s="84">
        <v>1</v>
      </c>
      <c r="J34" s="84">
        <v>4</v>
      </c>
      <c r="K34" s="85">
        <f t="shared" si="6"/>
        <v>191.60000000000002</v>
      </c>
      <c r="L34" s="85">
        <v>41.7</v>
      </c>
      <c r="M34" s="86">
        <v>149.9</v>
      </c>
      <c r="N34" s="290">
        <f t="shared" si="1"/>
        <v>6591.0400000000009</v>
      </c>
      <c r="O34" s="290">
        <f t="shared" si="8"/>
        <v>4919.8752762793611</v>
      </c>
      <c r="P34" s="290">
        <v>1504.1</v>
      </c>
      <c r="Q34" s="290">
        <f t="shared" si="3"/>
        <v>167.11647171296002</v>
      </c>
      <c r="R34" s="290">
        <v>1264.5999999999999</v>
      </c>
      <c r="S34" s="290">
        <f t="shared" si="9"/>
        <v>632.29999999999995</v>
      </c>
      <c r="T34" s="290">
        <v>632.29999999999995</v>
      </c>
      <c r="U34" s="87">
        <f t="shared" si="5"/>
        <v>479.00000000000006</v>
      </c>
      <c r="V34" s="88">
        <v>1203.5999999999999</v>
      </c>
      <c r="X34" s="441"/>
    </row>
    <row r="35" spans="1:24" x14ac:dyDescent="0.35">
      <c r="A35" s="590" t="s">
        <v>475</v>
      </c>
      <c r="B35" s="590"/>
      <c r="C35" s="90" t="s">
        <v>20</v>
      </c>
      <c r="D35" s="90" t="s">
        <v>20</v>
      </c>
      <c r="E35" s="91" t="s">
        <v>20</v>
      </c>
      <c r="F35" s="91" t="s">
        <v>20</v>
      </c>
      <c r="G35" s="92">
        <f t="shared" ref="G35:M35" si="10">SUM(G8:G34)</f>
        <v>344</v>
      </c>
      <c r="H35" s="92">
        <f t="shared" si="10"/>
        <v>128</v>
      </c>
      <c r="I35" s="92">
        <f t="shared" si="10"/>
        <v>59</v>
      </c>
      <c r="J35" s="92">
        <f t="shared" si="10"/>
        <v>69</v>
      </c>
      <c r="K35" s="93">
        <f t="shared" si="10"/>
        <v>4803.7</v>
      </c>
      <c r="L35" s="93">
        <f t="shared" si="10"/>
        <v>2070.1999999999998</v>
      </c>
      <c r="M35" s="93">
        <f t="shared" si="10"/>
        <v>2733.5</v>
      </c>
      <c r="N35" s="94">
        <f>165247.3</f>
        <v>165247.29999999999</v>
      </c>
      <c r="O35" s="94">
        <v>123348.7</v>
      </c>
      <c r="P35" s="94">
        <v>37708.699999999997</v>
      </c>
      <c r="Q35" s="94">
        <v>4189.8999999999996</v>
      </c>
      <c r="R35" s="94">
        <v>31704.400000000001</v>
      </c>
      <c r="S35" s="94">
        <f>R35/2</f>
        <v>15852.2</v>
      </c>
      <c r="T35" s="94">
        <f>R35/2</f>
        <v>15852.2</v>
      </c>
      <c r="U35" s="95">
        <f>K35*2.5</f>
        <v>12009.25</v>
      </c>
      <c r="V35" s="96">
        <f>SUM(V8:V34)</f>
        <v>24824.599999999995</v>
      </c>
    </row>
    <row r="36" spans="1:24" x14ac:dyDescent="0.35">
      <c r="A36" s="442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97"/>
    </row>
    <row r="38" spans="1:24" x14ac:dyDescent="0.35">
      <c r="F38" s="440"/>
      <c r="G38" s="440"/>
      <c r="H38" s="440"/>
      <c r="I38" s="440"/>
      <c r="J38" s="440"/>
      <c r="K38" s="440"/>
      <c r="L38" s="440"/>
      <c r="M38" s="440"/>
    </row>
    <row r="39" spans="1:24" x14ac:dyDescent="0.35">
      <c r="T39" s="439"/>
    </row>
  </sheetData>
  <mergeCells count="25">
    <mergeCell ref="Q1:T1"/>
    <mergeCell ref="A2:U2"/>
    <mergeCell ref="A3:A6"/>
    <mergeCell ref="B3:B6"/>
    <mergeCell ref="C3:D3"/>
    <mergeCell ref="G3:G5"/>
    <mergeCell ref="H3:J3"/>
    <mergeCell ref="U3:U5"/>
    <mergeCell ref="A35:B35"/>
    <mergeCell ref="N3:Q3"/>
    <mergeCell ref="R3:T3"/>
    <mergeCell ref="K3:M3"/>
    <mergeCell ref="K4:K5"/>
    <mergeCell ref="L4:M4"/>
    <mergeCell ref="O4:Q4"/>
    <mergeCell ref="R4:R5"/>
    <mergeCell ref="V3:V5"/>
    <mergeCell ref="C4:C6"/>
    <mergeCell ref="D4:D6"/>
    <mergeCell ref="H4:H5"/>
    <mergeCell ref="I4:J4"/>
    <mergeCell ref="N4:N5"/>
    <mergeCell ref="S4:T4"/>
    <mergeCell ref="E3:E6"/>
    <mergeCell ref="F3:F6"/>
  </mergeCells>
  <pageMargins left="0.23622047244094491" right="0.23622047244094491" top="0.74803149606299213" bottom="0.74803149606299213" header="0.31496062992125984" footer="0.31496062992125984"/>
  <pageSetup paperSize="9" scale="50" firstPageNumber="21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"/>
  <sheetViews>
    <sheetView view="pageLayout" zoomScale="90" zoomScalePageLayoutView="90" workbookViewId="0">
      <selection activeCell="K1" sqref="A1:N12"/>
    </sheetView>
  </sheetViews>
  <sheetFormatPr defaultRowHeight="14.5" x14ac:dyDescent="0.35"/>
  <cols>
    <col min="1" max="1" width="6.1796875" customWidth="1"/>
    <col min="2" max="2" width="40" customWidth="1"/>
    <col min="3" max="3" width="9.26953125" bestFit="1" customWidth="1"/>
    <col min="4" max="4" width="11.26953125" bestFit="1" customWidth="1"/>
    <col min="5" max="6" width="11.26953125" customWidth="1"/>
    <col min="7" max="13" width="9.26953125" bestFit="1" customWidth="1"/>
    <col min="14" max="14" width="10" customWidth="1"/>
  </cols>
  <sheetData>
    <row r="1" spans="1:14" ht="51.75" customHeight="1" x14ac:dyDescent="0.35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560" t="s">
        <v>658</v>
      </c>
      <c r="L1" s="560"/>
      <c r="M1" s="560"/>
      <c r="N1" s="560"/>
    </row>
    <row r="2" spans="1:14" ht="56.25" customHeight="1" x14ac:dyDescent="0.35">
      <c r="A2" s="596" t="s">
        <v>476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8"/>
    </row>
    <row r="3" spans="1:14" ht="105.75" customHeight="1" x14ac:dyDescent="0.35">
      <c r="A3" s="595" t="s">
        <v>0</v>
      </c>
      <c r="B3" s="595" t="s">
        <v>1</v>
      </c>
      <c r="C3" s="595" t="s">
        <v>440</v>
      </c>
      <c r="D3" s="595"/>
      <c r="E3" s="595" t="s">
        <v>477</v>
      </c>
      <c r="F3" s="595"/>
      <c r="G3" s="599" t="s">
        <v>478</v>
      </c>
      <c r="H3" s="600" t="s">
        <v>479</v>
      </c>
      <c r="I3" s="600" t="s">
        <v>480</v>
      </c>
      <c r="J3" s="601" t="s">
        <v>481</v>
      </c>
      <c r="K3" s="594" t="s">
        <v>482</v>
      </c>
      <c r="L3" s="594"/>
      <c r="M3" s="594"/>
      <c r="N3" s="594"/>
    </row>
    <row r="4" spans="1:14" ht="15.75" customHeight="1" x14ac:dyDescent="0.35">
      <c r="A4" s="595"/>
      <c r="B4" s="595"/>
      <c r="C4" s="595" t="s">
        <v>11</v>
      </c>
      <c r="D4" s="595" t="s">
        <v>12</v>
      </c>
      <c r="E4" s="595" t="s">
        <v>11</v>
      </c>
      <c r="F4" s="595" t="s">
        <v>12</v>
      </c>
      <c r="G4" s="599"/>
      <c r="H4" s="600"/>
      <c r="I4" s="600"/>
      <c r="J4" s="601"/>
      <c r="K4" s="594" t="s">
        <v>10</v>
      </c>
      <c r="L4" s="594" t="s">
        <v>9</v>
      </c>
      <c r="M4" s="594"/>
      <c r="N4" s="594"/>
    </row>
    <row r="5" spans="1:14" ht="152.25" customHeight="1" x14ac:dyDescent="0.35">
      <c r="A5" s="595"/>
      <c r="B5" s="595"/>
      <c r="C5" s="595"/>
      <c r="D5" s="595"/>
      <c r="E5" s="595"/>
      <c r="F5" s="595"/>
      <c r="G5" s="599"/>
      <c r="H5" s="600"/>
      <c r="I5" s="600"/>
      <c r="J5" s="601"/>
      <c r="K5" s="594"/>
      <c r="L5" s="286" t="s">
        <v>15</v>
      </c>
      <c r="M5" s="286" t="s">
        <v>446</v>
      </c>
      <c r="N5" s="286" t="s">
        <v>16</v>
      </c>
    </row>
    <row r="6" spans="1:14" ht="15.75" customHeight="1" x14ac:dyDescent="0.35">
      <c r="A6" s="595"/>
      <c r="B6" s="595"/>
      <c r="C6" s="595"/>
      <c r="D6" s="595"/>
      <c r="E6" s="595"/>
      <c r="F6" s="595"/>
      <c r="G6" s="599"/>
      <c r="H6" s="98" t="s">
        <v>17</v>
      </c>
      <c r="I6" s="98" t="s">
        <v>19</v>
      </c>
      <c r="J6" s="287" t="s">
        <v>18</v>
      </c>
      <c r="K6" s="286" t="s">
        <v>67</v>
      </c>
      <c r="L6" s="286" t="s">
        <v>67</v>
      </c>
      <c r="M6" s="286" t="s">
        <v>67</v>
      </c>
      <c r="N6" s="286" t="s">
        <v>67</v>
      </c>
    </row>
    <row r="7" spans="1:14" ht="15.5" x14ac:dyDescent="0.35">
      <c r="A7" s="287">
        <v>1</v>
      </c>
      <c r="B7" s="287">
        <v>2</v>
      </c>
      <c r="C7" s="287">
        <v>3</v>
      </c>
      <c r="D7" s="287">
        <v>4</v>
      </c>
      <c r="E7" s="287">
        <v>5</v>
      </c>
      <c r="F7" s="287">
        <v>6</v>
      </c>
      <c r="G7" s="287">
        <v>7</v>
      </c>
      <c r="H7" s="287">
        <v>8</v>
      </c>
      <c r="I7" s="287">
        <v>9</v>
      </c>
      <c r="J7" s="287">
        <v>10</v>
      </c>
      <c r="K7" s="287">
        <v>11</v>
      </c>
      <c r="L7" s="287">
        <v>12</v>
      </c>
      <c r="M7" s="287">
        <v>13</v>
      </c>
      <c r="N7" s="287">
        <v>14</v>
      </c>
    </row>
    <row r="8" spans="1:14" ht="15" x14ac:dyDescent="0.35">
      <c r="A8" s="593" t="s">
        <v>453</v>
      </c>
      <c r="B8" s="593"/>
      <c r="C8" s="99" t="s">
        <v>20</v>
      </c>
      <c r="D8" s="99" t="s">
        <v>20</v>
      </c>
      <c r="E8" s="99" t="s">
        <v>20</v>
      </c>
      <c r="F8" s="99" t="s">
        <v>20</v>
      </c>
      <c r="G8" s="100" t="s">
        <v>20</v>
      </c>
      <c r="H8" s="101">
        <v>20</v>
      </c>
      <c r="I8" s="101">
        <v>7</v>
      </c>
      <c r="J8" s="102">
        <v>293.5</v>
      </c>
      <c r="K8" s="103" t="s">
        <v>483</v>
      </c>
      <c r="L8" s="102">
        <v>0</v>
      </c>
      <c r="M8" s="102">
        <v>0</v>
      </c>
      <c r="N8" s="102">
        <v>3227.9</v>
      </c>
    </row>
    <row r="9" spans="1:14" ht="15.5" x14ac:dyDescent="0.35">
      <c r="A9" s="104">
        <v>1</v>
      </c>
      <c r="B9" s="105" t="s">
        <v>484</v>
      </c>
      <c r="C9" s="106">
        <v>2789</v>
      </c>
      <c r="D9" s="107">
        <v>40908</v>
      </c>
      <c r="E9" s="108">
        <v>614</v>
      </c>
      <c r="F9" s="109">
        <v>41705</v>
      </c>
      <c r="G9" s="110" t="s">
        <v>460</v>
      </c>
      <c r="H9" s="111">
        <v>20</v>
      </c>
      <c r="I9" s="111">
        <v>7</v>
      </c>
      <c r="J9" s="112">
        <v>293.5</v>
      </c>
      <c r="K9" s="113">
        <v>3227.9</v>
      </c>
      <c r="L9" s="113">
        <v>0</v>
      </c>
      <c r="M9" s="113">
        <v>0</v>
      </c>
      <c r="N9" s="113">
        <v>3227.9</v>
      </c>
    </row>
    <row r="12" spans="1:14" x14ac:dyDescent="0.35">
      <c r="C12" s="440"/>
      <c r="D12" s="440"/>
      <c r="E12" s="440"/>
      <c r="F12" s="440"/>
      <c r="G12" s="440"/>
      <c r="H12" s="440"/>
      <c r="I12" s="440"/>
      <c r="J12" s="444"/>
    </row>
  </sheetData>
  <mergeCells count="18">
    <mergeCell ref="K1:N1"/>
    <mergeCell ref="A2:N2"/>
    <mergeCell ref="A3:A6"/>
    <mergeCell ref="B3:B6"/>
    <mergeCell ref="C3:D3"/>
    <mergeCell ref="E3:F3"/>
    <mergeCell ref="G3:G6"/>
    <mergeCell ref="H3:H5"/>
    <mergeCell ref="I3:I5"/>
    <mergeCell ref="J3:J5"/>
    <mergeCell ref="A8:B8"/>
    <mergeCell ref="K3:N3"/>
    <mergeCell ref="C4:C6"/>
    <mergeCell ref="D4:D6"/>
    <mergeCell ref="E4:E6"/>
    <mergeCell ref="F4:F6"/>
    <mergeCell ref="K4:K5"/>
    <mergeCell ref="L4:N4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&amp;C22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24"/>
  <sheetViews>
    <sheetView view="pageLayout" topLeftCell="A3" zoomScale="72" zoomScalePageLayoutView="72" workbookViewId="0">
      <selection activeCell="G11" sqref="G11"/>
    </sheetView>
  </sheetViews>
  <sheetFormatPr defaultColWidth="9.1796875" defaultRowHeight="14.5" x14ac:dyDescent="0.35"/>
  <cols>
    <col min="1" max="1" width="5.26953125" style="389" customWidth="1"/>
    <col min="2" max="2" width="29.26953125" style="389" customWidth="1"/>
    <col min="3" max="3" width="9.1796875" style="389"/>
    <col min="4" max="4" width="10.54296875" style="389" customWidth="1"/>
    <col min="5" max="5" width="18.453125" style="389" customWidth="1"/>
    <col min="6" max="6" width="15.1796875" style="389" customWidth="1"/>
    <col min="7" max="7" width="12.26953125" style="389" customWidth="1"/>
    <col min="8" max="8" width="13.81640625" style="389" customWidth="1"/>
    <col min="9" max="9" width="14.81640625" style="389" customWidth="1"/>
    <col min="10" max="10" width="17.1796875" style="389" customWidth="1"/>
    <col min="11" max="11" width="20.7265625" style="409" customWidth="1"/>
    <col min="12" max="14" width="9.1796875" style="389"/>
    <col min="15" max="15" width="11.54296875" style="389" customWidth="1"/>
    <col min="16" max="16" width="14.1796875" style="389" customWidth="1"/>
    <col min="17" max="17" width="15.54296875" style="389" customWidth="1"/>
    <col min="18" max="18" width="18.453125" style="389" customWidth="1"/>
    <col min="19" max="16384" width="9.1796875" style="389"/>
  </cols>
  <sheetData>
    <row r="1" spans="1:18" s="385" customFormat="1" ht="39" customHeight="1" x14ac:dyDescent="0.35">
      <c r="A1" s="382"/>
      <c r="B1" s="383"/>
      <c r="C1" s="382"/>
      <c r="D1" s="382"/>
      <c r="E1" s="382"/>
      <c r="F1" s="382"/>
      <c r="G1" s="382"/>
      <c r="H1" s="382"/>
      <c r="I1" s="382"/>
      <c r="J1" s="382"/>
      <c r="K1" s="384"/>
      <c r="M1" s="386"/>
      <c r="N1" s="386"/>
      <c r="O1" s="620" t="s">
        <v>662</v>
      </c>
      <c r="P1" s="620"/>
      <c r="Q1" s="620"/>
      <c r="R1" s="620"/>
    </row>
    <row r="2" spans="1:18" s="385" customFormat="1" ht="18.5" x14ac:dyDescent="0.35">
      <c r="A2" s="621" t="s">
        <v>378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</row>
    <row r="3" spans="1:18" x14ac:dyDescent="0.35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8"/>
      <c r="L3" s="387"/>
      <c r="M3" s="387"/>
      <c r="N3" s="387"/>
      <c r="O3" s="387"/>
      <c r="P3" s="387"/>
      <c r="Q3" s="387"/>
      <c r="R3" s="387"/>
    </row>
    <row r="4" spans="1:18" ht="105" customHeight="1" x14ac:dyDescent="0.35">
      <c r="A4" s="611" t="s">
        <v>0</v>
      </c>
      <c r="B4" s="611" t="s">
        <v>485</v>
      </c>
      <c r="C4" s="611" t="s">
        <v>295</v>
      </c>
      <c r="D4" s="611" t="s">
        <v>301</v>
      </c>
      <c r="E4" s="623" t="s">
        <v>288</v>
      </c>
      <c r="F4" s="624"/>
      <c r="G4" s="624"/>
      <c r="H4" s="624"/>
      <c r="I4" s="624"/>
      <c r="J4" s="625"/>
      <c r="K4" s="623" t="s">
        <v>343</v>
      </c>
      <c r="L4" s="624"/>
      <c r="M4" s="624"/>
      <c r="N4" s="624"/>
      <c r="O4" s="624"/>
      <c r="P4" s="624"/>
      <c r="Q4" s="625"/>
      <c r="R4" s="611" t="s">
        <v>304</v>
      </c>
    </row>
    <row r="5" spans="1:18" ht="60" x14ac:dyDescent="0.35">
      <c r="A5" s="613"/>
      <c r="B5" s="613"/>
      <c r="C5" s="613"/>
      <c r="D5" s="613"/>
      <c r="E5" s="390" t="s">
        <v>8</v>
      </c>
      <c r="F5" s="390" t="s">
        <v>92</v>
      </c>
      <c r="G5" s="390" t="s">
        <v>147</v>
      </c>
      <c r="H5" s="390" t="s">
        <v>217</v>
      </c>
      <c r="I5" s="390" t="s">
        <v>294</v>
      </c>
      <c r="J5" s="390" t="s">
        <v>382</v>
      </c>
      <c r="K5" s="391" t="s">
        <v>290</v>
      </c>
      <c r="L5" s="390" t="s">
        <v>92</v>
      </c>
      <c r="M5" s="390" t="s">
        <v>147</v>
      </c>
      <c r="N5" s="390" t="s">
        <v>217</v>
      </c>
      <c r="O5" s="392" t="s">
        <v>294</v>
      </c>
      <c r="P5" s="392" t="s">
        <v>382</v>
      </c>
      <c r="Q5" s="392" t="s">
        <v>8</v>
      </c>
      <c r="R5" s="613"/>
    </row>
    <row r="6" spans="1:18" s="495" customFormat="1" ht="15" x14ac:dyDescent="0.35">
      <c r="A6" s="494">
        <v>1</v>
      </c>
      <c r="B6" s="494">
        <v>2</v>
      </c>
      <c r="C6" s="494">
        <v>3</v>
      </c>
      <c r="D6" s="494">
        <v>4</v>
      </c>
      <c r="E6" s="494">
        <v>5</v>
      </c>
      <c r="F6" s="494">
        <v>6</v>
      </c>
      <c r="G6" s="494">
        <v>7</v>
      </c>
      <c r="H6" s="494">
        <v>8</v>
      </c>
      <c r="I6" s="494">
        <v>9</v>
      </c>
      <c r="J6" s="494">
        <v>10</v>
      </c>
      <c r="K6" s="494">
        <v>11</v>
      </c>
      <c r="L6" s="494">
        <v>12</v>
      </c>
      <c r="M6" s="494">
        <v>13</v>
      </c>
      <c r="N6" s="494">
        <v>14</v>
      </c>
      <c r="O6" s="494">
        <v>15</v>
      </c>
      <c r="P6" s="494">
        <v>16</v>
      </c>
      <c r="Q6" s="494">
        <v>17</v>
      </c>
      <c r="R6" s="494">
        <v>18</v>
      </c>
    </row>
    <row r="7" spans="1:18" ht="22.5" customHeight="1" x14ac:dyDescent="0.35">
      <c r="A7" s="602" t="s">
        <v>486</v>
      </c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4"/>
    </row>
    <row r="8" spans="1:18" ht="23.25" customHeight="1" x14ac:dyDescent="0.35">
      <c r="A8" s="393" t="s">
        <v>430</v>
      </c>
      <c r="B8" s="617" t="s">
        <v>291</v>
      </c>
      <c r="C8" s="611" t="s">
        <v>383</v>
      </c>
      <c r="D8" s="391" t="s">
        <v>307</v>
      </c>
      <c r="E8" s="394">
        <f>F8+G8+H8+I8</f>
        <v>11150</v>
      </c>
      <c r="F8" s="394">
        <v>750</v>
      </c>
      <c r="G8" s="394">
        <v>3450</v>
      </c>
      <c r="H8" s="394">
        <v>3450</v>
      </c>
      <c r="I8" s="394">
        <v>3500</v>
      </c>
      <c r="J8" s="394">
        <v>0</v>
      </c>
      <c r="K8" s="617" t="s">
        <v>663</v>
      </c>
      <c r="L8" s="608">
        <v>15</v>
      </c>
      <c r="M8" s="608">
        <v>69</v>
      </c>
      <c r="N8" s="608">
        <v>69</v>
      </c>
      <c r="O8" s="608">
        <v>70</v>
      </c>
      <c r="P8" s="608" t="s">
        <v>333</v>
      </c>
      <c r="Q8" s="608">
        <v>223</v>
      </c>
      <c r="R8" s="611" t="s">
        <v>694</v>
      </c>
    </row>
    <row r="9" spans="1:18" ht="21.75" customHeight="1" x14ac:dyDescent="0.35">
      <c r="A9" s="395"/>
      <c r="B9" s="618"/>
      <c r="C9" s="612"/>
      <c r="D9" s="391" t="s">
        <v>309</v>
      </c>
      <c r="E9" s="394">
        <v>0</v>
      </c>
      <c r="F9" s="394">
        <v>0</v>
      </c>
      <c r="G9" s="394">
        <v>0</v>
      </c>
      <c r="H9" s="394">
        <v>0</v>
      </c>
      <c r="I9" s="394">
        <v>0</v>
      </c>
      <c r="J9" s="394">
        <v>0</v>
      </c>
      <c r="K9" s="618"/>
      <c r="L9" s="609"/>
      <c r="M9" s="609"/>
      <c r="N9" s="609"/>
      <c r="O9" s="609"/>
      <c r="P9" s="609"/>
      <c r="Q9" s="609"/>
      <c r="R9" s="612"/>
    </row>
    <row r="10" spans="1:18" ht="96.75" customHeight="1" x14ac:dyDescent="0.35">
      <c r="A10" s="396"/>
      <c r="B10" s="619"/>
      <c r="C10" s="613"/>
      <c r="D10" s="391" t="s">
        <v>266</v>
      </c>
      <c r="E10" s="394">
        <f>E8+E9</f>
        <v>11150</v>
      </c>
      <c r="F10" s="394">
        <f>F8+F9</f>
        <v>750</v>
      </c>
      <c r="G10" s="394">
        <v>3450</v>
      </c>
      <c r="H10" s="394">
        <v>3450</v>
      </c>
      <c r="I10" s="394">
        <v>3500</v>
      </c>
      <c r="J10" s="397">
        <v>0</v>
      </c>
      <c r="K10" s="619"/>
      <c r="L10" s="610"/>
      <c r="M10" s="610"/>
      <c r="N10" s="610"/>
      <c r="O10" s="610"/>
      <c r="P10" s="610"/>
      <c r="Q10" s="610"/>
      <c r="R10" s="613"/>
    </row>
    <row r="11" spans="1:18" ht="30" customHeight="1" x14ac:dyDescent="0.35">
      <c r="A11" s="393" t="s">
        <v>433</v>
      </c>
      <c r="B11" s="617" t="s">
        <v>487</v>
      </c>
      <c r="C11" s="611" t="s">
        <v>383</v>
      </c>
      <c r="D11" s="398" t="s">
        <v>307</v>
      </c>
      <c r="E11" s="394">
        <f>F11+G11+H11+I11+J11</f>
        <v>684280.1</v>
      </c>
      <c r="F11" s="394">
        <v>59062.6</v>
      </c>
      <c r="G11" s="394">
        <v>18667.5</v>
      </c>
      <c r="H11" s="394">
        <v>190550</v>
      </c>
      <c r="I11" s="394">
        <v>186000</v>
      </c>
      <c r="J11" s="394">
        <v>230000</v>
      </c>
      <c r="K11" s="639" t="s">
        <v>292</v>
      </c>
      <c r="L11" s="614">
        <f>'[2]Приложение 2'!M33</f>
        <v>1544.5</v>
      </c>
      <c r="M11" s="614">
        <f>'[2]Приложение 2'!M37</f>
        <v>381</v>
      </c>
      <c r="N11" s="614">
        <f>'[2]Приложение 2'!M48</f>
        <v>4031.3</v>
      </c>
      <c r="O11" s="614">
        <f>'[2]Приложение 2'!M60</f>
        <v>3986.7</v>
      </c>
      <c r="P11" s="614">
        <f>'[2]Приложение 2'!M98+'[2]Приложение 3'!I266</f>
        <v>134583.29999999996</v>
      </c>
      <c r="Q11" s="614">
        <f>L11+M11+N11+O11+P11</f>
        <v>144526.79999999996</v>
      </c>
      <c r="R11" s="611" t="s">
        <v>324</v>
      </c>
    </row>
    <row r="12" spans="1:18" ht="21.75" customHeight="1" x14ac:dyDescent="0.35">
      <c r="A12" s="395"/>
      <c r="B12" s="618"/>
      <c r="C12" s="612"/>
      <c r="D12" s="398" t="s">
        <v>309</v>
      </c>
      <c r="E12" s="394">
        <f>F12+G12+H12+I12+J12</f>
        <v>6371294.5999999978</v>
      </c>
      <c r="F12" s="399">
        <f>'[2]Приложение 2'!T27</f>
        <v>10844.699999999999</v>
      </c>
      <c r="G12" s="399">
        <v>0</v>
      </c>
      <c r="H12" s="399">
        <v>0</v>
      </c>
      <c r="I12" s="399">
        <v>0</v>
      </c>
      <c r="J12" s="399">
        <f>'[2]Приложение 2'!T98+'[2]Приложение 3'!M266</f>
        <v>6360449.8999999976</v>
      </c>
      <c r="K12" s="640"/>
      <c r="L12" s="615"/>
      <c r="M12" s="615"/>
      <c r="N12" s="615"/>
      <c r="O12" s="615"/>
      <c r="P12" s="615"/>
      <c r="Q12" s="615"/>
      <c r="R12" s="612"/>
    </row>
    <row r="13" spans="1:18" ht="64.5" customHeight="1" x14ac:dyDescent="0.35">
      <c r="A13" s="400"/>
      <c r="B13" s="619"/>
      <c r="C13" s="613"/>
      <c r="D13" s="391" t="s">
        <v>266</v>
      </c>
      <c r="E13" s="394">
        <f>E12+E11</f>
        <v>7055574.6999999974</v>
      </c>
      <c r="F13" s="394">
        <f>F12+F11</f>
        <v>69907.3</v>
      </c>
      <c r="G13" s="394">
        <f>G12+G11</f>
        <v>18667.5</v>
      </c>
      <c r="H13" s="394">
        <f>H12+H11</f>
        <v>190550</v>
      </c>
      <c r="I13" s="394">
        <f>I12+I11</f>
        <v>186000</v>
      </c>
      <c r="J13" s="397">
        <f>SUM(J11:J12)</f>
        <v>6590449.8999999976</v>
      </c>
      <c r="K13" s="641"/>
      <c r="L13" s="616"/>
      <c r="M13" s="616"/>
      <c r="N13" s="616"/>
      <c r="O13" s="616"/>
      <c r="P13" s="616"/>
      <c r="Q13" s="616"/>
      <c r="R13" s="613"/>
    </row>
    <row r="14" spans="1:18" ht="27" customHeight="1" x14ac:dyDescent="0.35">
      <c r="A14" s="635" t="s">
        <v>436</v>
      </c>
      <c r="B14" s="617" t="s">
        <v>488</v>
      </c>
      <c r="C14" s="611" t="s">
        <v>383</v>
      </c>
      <c r="D14" s="391" t="s">
        <v>307</v>
      </c>
      <c r="E14" s="394">
        <f>F14+G14+H14+I14</f>
        <v>23961</v>
      </c>
      <c r="F14" s="394">
        <v>8961</v>
      </c>
      <c r="G14" s="394">
        <f>1500*M14</f>
        <v>6000</v>
      </c>
      <c r="H14" s="394">
        <f>N14*1500</f>
        <v>9000</v>
      </c>
      <c r="I14" s="394">
        <v>0</v>
      </c>
      <c r="J14" s="401">
        <v>0</v>
      </c>
      <c r="K14" s="638" t="s">
        <v>664</v>
      </c>
      <c r="L14" s="605">
        <v>20</v>
      </c>
      <c r="M14" s="605">
        <v>4</v>
      </c>
      <c r="N14" s="605">
        <v>6</v>
      </c>
      <c r="O14" s="606">
        <v>3</v>
      </c>
      <c r="P14" s="606">
        <v>297</v>
      </c>
      <c r="Q14" s="606">
        <v>330</v>
      </c>
      <c r="R14" s="607" t="s">
        <v>703</v>
      </c>
    </row>
    <row r="15" spans="1:18" ht="19.5" customHeight="1" x14ac:dyDescent="0.35">
      <c r="A15" s="636"/>
      <c r="B15" s="618"/>
      <c r="C15" s="612"/>
      <c r="D15" s="391" t="s">
        <v>309</v>
      </c>
      <c r="E15" s="394">
        <f>F15+G15+H15+I15+J15</f>
        <v>469500</v>
      </c>
      <c r="F15" s="394">
        <v>19500</v>
      </c>
      <c r="G15" s="394">
        <v>0</v>
      </c>
      <c r="H15" s="394">
        <v>0</v>
      </c>
      <c r="I15" s="394">
        <f>O14*1500</f>
        <v>4500</v>
      </c>
      <c r="J15" s="394">
        <f>P14*1500</f>
        <v>445500</v>
      </c>
      <c r="K15" s="638"/>
      <c r="L15" s="605"/>
      <c r="M15" s="605"/>
      <c r="N15" s="605"/>
      <c r="O15" s="606"/>
      <c r="P15" s="606"/>
      <c r="Q15" s="606"/>
      <c r="R15" s="607"/>
    </row>
    <row r="16" spans="1:18" ht="32.25" customHeight="1" x14ac:dyDescent="0.35">
      <c r="A16" s="637"/>
      <c r="B16" s="619"/>
      <c r="C16" s="613"/>
      <c r="D16" s="391" t="s">
        <v>266</v>
      </c>
      <c r="E16" s="394">
        <f>E15+E14</f>
        <v>493461</v>
      </c>
      <c r="F16" s="394">
        <f>F15+F14</f>
        <v>28461</v>
      </c>
      <c r="G16" s="394">
        <f>G15+G14</f>
        <v>6000</v>
      </c>
      <c r="H16" s="394">
        <f>H15+H14</f>
        <v>9000</v>
      </c>
      <c r="I16" s="394">
        <f>I15+I14</f>
        <v>4500</v>
      </c>
      <c r="J16" s="394">
        <f>SUM(J14:J15)</f>
        <v>445500</v>
      </c>
      <c r="K16" s="638"/>
      <c r="L16" s="605"/>
      <c r="M16" s="605"/>
      <c r="N16" s="605"/>
      <c r="O16" s="606"/>
      <c r="P16" s="606"/>
      <c r="Q16" s="606"/>
      <c r="R16" s="607"/>
    </row>
    <row r="17" spans="1:18" ht="19.5" customHeight="1" x14ac:dyDescent="0.35">
      <c r="A17" s="626" t="s">
        <v>489</v>
      </c>
      <c r="B17" s="627"/>
      <c r="C17" s="628"/>
      <c r="D17" s="398" t="s">
        <v>307</v>
      </c>
      <c r="E17" s="394">
        <f t="shared" ref="E17:J17" si="0">E8+E11+E14</f>
        <v>719391.1</v>
      </c>
      <c r="F17" s="394">
        <f t="shared" si="0"/>
        <v>68773.600000000006</v>
      </c>
      <c r="G17" s="394">
        <f t="shared" si="0"/>
        <v>28117.5</v>
      </c>
      <c r="H17" s="394">
        <f t="shared" si="0"/>
        <v>203000</v>
      </c>
      <c r="I17" s="394">
        <f t="shared" si="0"/>
        <v>189500</v>
      </c>
      <c r="J17" s="394">
        <f t="shared" si="0"/>
        <v>230000</v>
      </c>
      <c r="K17" s="402"/>
      <c r="L17" s="403"/>
      <c r="M17" s="403"/>
      <c r="N17" s="403"/>
      <c r="O17" s="403"/>
      <c r="P17" s="403"/>
      <c r="Q17" s="403"/>
      <c r="R17" s="404"/>
    </row>
    <row r="18" spans="1:18" ht="20.25" customHeight="1" x14ac:dyDescent="0.35">
      <c r="A18" s="629"/>
      <c r="B18" s="630"/>
      <c r="C18" s="631"/>
      <c r="D18" s="398" t="s">
        <v>309</v>
      </c>
      <c r="E18" s="394">
        <f>E12+E15+E9</f>
        <v>6840794.5999999978</v>
      </c>
      <c r="F18" s="394">
        <f>F12+F15</f>
        <v>30344.699999999997</v>
      </c>
      <c r="G18" s="394">
        <f>G12</f>
        <v>0</v>
      </c>
      <c r="H18" s="394">
        <f>H15+H12+H9</f>
        <v>0</v>
      </c>
      <c r="I18" s="394">
        <f>I15+I12+I9</f>
        <v>4500</v>
      </c>
      <c r="J18" s="394">
        <f>J9+J12+J15</f>
        <v>6805949.8999999976</v>
      </c>
      <c r="K18" s="402"/>
      <c r="L18" s="403"/>
      <c r="M18" s="403"/>
      <c r="N18" s="403"/>
      <c r="O18" s="403"/>
      <c r="P18" s="403"/>
      <c r="Q18" s="403"/>
      <c r="R18" s="404"/>
    </row>
    <row r="19" spans="1:18" ht="27" customHeight="1" x14ac:dyDescent="0.35">
      <c r="A19" s="632"/>
      <c r="B19" s="633"/>
      <c r="C19" s="634"/>
      <c r="D19" s="391" t="s">
        <v>266</v>
      </c>
      <c r="E19" s="394">
        <f>E18+E17</f>
        <v>7560185.6999999974</v>
      </c>
      <c r="F19" s="394">
        <f>SUM(F17:F18)</f>
        <v>99118.3</v>
      </c>
      <c r="G19" s="394">
        <f>SUM(G17:G18)</f>
        <v>28117.5</v>
      </c>
      <c r="H19" s="394">
        <f>SUM(H17:H18)</f>
        <v>203000</v>
      </c>
      <c r="I19" s="394">
        <f>SUM(I17:I18)</f>
        <v>194000</v>
      </c>
      <c r="J19" s="394">
        <f>SUM(J17:J18)</f>
        <v>7035949.8999999976</v>
      </c>
      <c r="K19" s="405"/>
      <c r="L19" s="406"/>
      <c r="M19" s="406"/>
      <c r="N19" s="406"/>
      <c r="O19" s="406"/>
      <c r="P19" s="406"/>
      <c r="Q19" s="406"/>
      <c r="R19" s="407"/>
    </row>
    <row r="20" spans="1:18" ht="15" x14ac:dyDescent="0.35">
      <c r="A20" s="408"/>
      <c r="B20" s="408"/>
      <c r="C20" s="408"/>
      <c r="D20" s="408"/>
      <c r="E20" s="408"/>
      <c r="F20" s="408"/>
      <c r="K20" s="389"/>
      <c r="L20" s="408"/>
      <c r="M20" s="408"/>
      <c r="N20" s="408"/>
      <c r="O20" s="408"/>
      <c r="P20" s="408"/>
      <c r="Q20" s="408"/>
      <c r="R20" s="408"/>
    </row>
    <row r="22" spans="1:18" ht="15" x14ac:dyDescent="0.35">
      <c r="G22" s="408"/>
    </row>
    <row r="23" spans="1:18" x14ac:dyDescent="0.35">
      <c r="F23" s="410"/>
      <c r="G23" s="410"/>
      <c r="H23" s="410"/>
      <c r="I23" s="410"/>
      <c r="J23" s="410"/>
      <c r="K23" s="411"/>
    </row>
    <row r="24" spans="1:18" x14ac:dyDescent="0.35">
      <c r="E24" s="412"/>
    </row>
  </sheetData>
  <mergeCells count="42">
    <mergeCell ref="A17:C19"/>
    <mergeCell ref="L11:L13"/>
    <mergeCell ref="M11:M13"/>
    <mergeCell ref="A14:A16"/>
    <mergeCell ref="B14:B16"/>
    <mergeCell ref="C14:C16"/>
    <mergeCell ref="K14:K16"/>
    <mergeCell ref="L14:L16"/>
    <mergeCell ref="M14:M16"/>
    <mergeCell ref="B11:B13"/>
    <mergeCell ref="C11:C13"/>
    <mergeCell ref="K11:K13"/>
    <mergeCell ref="O1:R1"/>
    <mergeCell ref="A2:R2"/>
    <mergeCell ref="E4:J4"/>
    <mergeCell ref="K4:Q4"/>
    <mergeCell ref="R4:R5"/>
    <mergeCell ref="A4:A5"/>
    <mergeCell ref="B4:B5"/>
    <mergeCell ref="C4:C5"/>
    <mergeCell ref="D4:D5"/>
    <mergeCell ref="P8:P10"/>
    <mergeCell ref="P11:P13"/>
    <mergeCell ref="B8:B10"/>
    <mergeCell ref="N11:N13"/>
    <mergeCell ref="C8:C10"/>
    <mergeCell ref="A7:R7"/>
    <mergeCell ref="N14:N16"/>
    <mergeCell ref="O14:O16"/>
    <mergeCell ref="P14:P16"/>
    <mergeCell ref="Q14:Q16"/>
    <mergeCell ref="R14:R16"/>
    <mergeCell ref="Q8:Q10"/>
    <mergeCell ref="R8:R10"/>
    <mergeCell ref="Q11:Q13"/>
    <mergeCell ref="R11:R13"/>
    <mergeCell ref="K8:K10"/>
    <mergeCell ref="O11:O13"/>
    <mergeCell ref="N8:N10"/>
    <mergeCell ref="O8:O10"/>
    <mergeCell ref="L8:L10"/>
    <mergeCell ref="M8:M10"/>
  </mergeCells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Header>&amp;C32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S307"/>
  <sheetViews>
    <sheetView view="pageLayout" topLeftCell="A43" zoomScale="60" zoomScalePageLayoutView="60" workbookViewId="0">
      <selection activeCell="S1" sqref="A1:U101"/>
    </sheetView>
  </sheetViews>
  <sheetFormatPr defaultColWidth="10.26953125" defaultRowHeight="13" x14ac:dyDescent="0.3"/>
  <cols>
    <col min="1" max="1" width="4.81640625" style="413" customWidth="1"/>
    <col min="2" max="2" width="48.7265625" style="414" customWidth="1"/>
    <col min="3" max="3" width="6.453125" style="413" customWidth="1"/>
    <col min="4" max="4" width="12.453125" style="373" customWidth="1"/>
    <col min="5" max="5" width="10.54296875" style="373" customWidth="1"/>
    <col min="6" max="6" width="12.54296875" style="373" customWidth="1"/>
    <col min="7" max="7" width="8.26953125" style="413" customWidth="1"/>
    <col min="8" max="8" width="8" style="413" customWidth="1"/>
    <col min="9" max="9" width="10.453125" style="373" customWidth="1"/>
    <col min="10" max="11" width="6.54296875" style="373" customWidth="1"/>
    <col min="12" max="12" width="6.1796875" style="373" customWidth="1"/>
    <col min="13" max="13" width="11.7265625" style="373" customWidth="1"/>
    <col min="14" max="15" width="11.453125" style="373" customWidth="1"/>
    <col min="16" max="16" width="11.453125" style="373" hidden="1" customWidth="1"/>
    <col min="17" max="17" width="6.1796875" style="373" hidden="1" customWidth="1"/>
    <col min="18" max="18" width="16.1796875" style="373" customWidth="1"/>
    <col min="19" max="20" width="15.453125" style="373" customWidth="1"/>
    <col min="21" max="21" width="10.26953125" style="373" customWidth="1"/>
    <col min="22" max="22" width="9.1796875" style="118"/>
    <col min="23" max="23" width="9.1796875" style="119"/>
    <col min="24" max="24" width="9.81640625" style="119" bestFit="1" customWidth="1"/>
    <col min="25" max="16384" width="10.26953125" style="119"/>
  </cols>
  <sheetData>
    <row r="1" spans="1:24" s="118" customFormat="1" ht="40.5" customHeight="1" x14ac:dyDescent="0.3">
      <c r="A1" s="413"/>
      <c r="B1" s="414"/>
      <c r="C1" s="114"/>
      <c r="D1" s="115"/>
      <c r="E1" s="115"/>
      <c r="F1" s="115"/>
      <c r="G1" s="114"/>
      <c r="H1" s="114"/>
      <c r="I1" s="115"/>
      <c r="J1" s="115"/>
      <c r="K1" s="115"/>
      <c r="L1" s="373"/>
      <c r="M1" s="115"/>
      <c r="N1" s="415"/>
      <c r="O1" s="116"/>
      <c r="P1" s="116"/>
      <c r="Q1" s="117"/>
      <c r="R1" s="117"/>
      <c r="S1" s="665" t="s">
        <v>665</v>
      </c>
      <c r="T1" s="665"/>
      <c r="U1" s="665"/>
      <c r="W1" s="119"/>
      <c r="X1" s="119"/>
    </row>
    <row r="2" spans="1:24" s="118" customFormat="1" ht="20.25" customHeight="1" x14ac:dyDescent="0.3">
      <c r="A2" s="120"/>
      <c r="B2" s="121"/>
      <c r="C2" s="114"/>
      <c r="D2" s="115"/>
      <c r="E2" s="115"/>
      <c r="F2" s="115"/>
      <c r="G2" s="114"/>
      <c r="H2" s="114"/>
      <c r="I2" s="115"/>
      <c r="J2" s="115"/>
      <c r="K2" s="115"/>
      <c r="L2" s="115"/>
      <c r="M2" s="115"/>
      <c r="N2" s="122"/>
      <c r="O2" s="122"/>
      <c r="P2" s="122"/>
      <c r="Q2" s="122"/>
      <c r="R2" s="122"/>
      <c r="S2" s="122"/>
      <c r="T2" s="122"/>
      <c r="U2" s="122"/>
      <c r="W2" s="119"/>
      <c r="X2" s="119"/>
    </row>
    <row r="3" spans="1:24" s="416" customFormat="1" ht="33" customHeight="1" x14ac:dyDescent="0.35">
      <c r="A3" s="666" t="s">
        <v>666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24" s="373" customFormat="1" ht="48.75" customHeight="1" x14ac:dyDescent="0.25">
      <c r="A4" s="667" t="s">
        <v>0</v>
      </c>
      <c r="B4" s="667" t="s">
        <v>54</v>
      </c>
      <c r="C4" s="668" t="s">
        <v>2</v>
      </c>
      <c r="D4" s="669"/>
      <c r="E4" s="672" t="s">
        <v>441</v>
      </c>
      <c r="F4" s="672" t="s">
        <v>490</v>
      </c>
      <c r="G4" s="653" t="s">
        <v>267</v>
      </c>
      <c r="H4" s="672" t="s">
        <v>3</v>
      </c>
      <c r="I4" s="672" t="s">
        <v>4</v>
      </c>
      <c r="J4" s="656" t="s">
        <v>5</v>
      </c>
      <c r="K4" s="657"/>
      <c r="L4" s="658"/>
      <c r="M4" s="656" t="s">
        <v>57</v>
      </c>
      <c r="N4" s="657"/>
      <c r="O4" s="658"/>
      <c r="P4" s="653" t="s">
        <v>491</v>
      </c>
      <c r="Q4" s="653" t="s">
        <v>492</v>
      </c>
      <c r="R4" s="656" t="s">
        <v>7</v>
      </c>
      <c r="S4" s="657"/>
      <c r="T4" s="658"/>
      <c r="U4" s="653" t="s">
        <v>287</v>
      </c>
    </row>
    <row r="5" spans="1:24" s="373" customFormat="1" ht="12.75" customHeight="1" x14ac:dyDescent="0.3">
      <c r="A5" s="667"/>
      <c r="B5" s="667"/>
      <c r="C5" s="670"/>
      <c r="D5" s="671"/>
      <c r="E5" s="672"/>
      <c r="F5" s="672"/>
      <c r="G5" s="654"/>
      <c r="H5" s="672"/>
      <c r="I5" s="672"/>
      <c r="J5" s="672" t="s">
        <v>8</v>
      </c>
      <c r="K5" s="673" t="s">
        <v>9</v>
      </c>
      <c r="L5" s="673"/>
      <c r="M5" s="672" t="s">
        <v>8</v>
      </c>
      <c r="N5" s="673" t="s">
        <v>9</v>
      </c>
      <c r="O5" s="673"/>
      <c r="P5" s="659"/>
      <c r="Q5" s="654"/>
      <c r="R5" s="653" t="s">
        <v>493</v>
      </c>
      <c r="S5" s="662" t="s">
        <v>494</v>
      </c>
      <c r="T5" s="662" t="s">
        <v>286</v>
      </c>
      <c r="U5" s="654"/>
    </row>
    <row r="6" spans="1:24" s="373" customFormat="1" ht="40.5" customHeight="1" x14ac:dyDescent="0.25">
      <c r="A6" s="667"/>
      <c r="B6" s="667"/>
      <c r="C6" s="649" t="s">
        <v>11</v>
      </c>
      <c r="D6" s="649" t="s">
        <v>12</v>
      </c>
      <c r="E6" s="672"/>
      <c r="F6" s="672"/>
      <c r="G6" s="654"/>
      <c r="H6" s="672"/>
      <c r="I6" s="672"/>
      <c r="J6" s="672"/>
      <c r="K6" s="653" t="s">
        <v>13</v>
      </c>
      <c r="L6" s="653" t="s">
        <v>14</v>
      </c>
      <c r="M6" s="672"/>
      <c r="N6" s="653" t="s">
        <v>13</v>
      </c>
      <c r="O6" s="653" t="s">
        <v>14</v>
      </c>
      <c r="P6" s="659"/>
      <c r="Q6" s="654"/>
      <c r="R6" s="654"/>
      <c r="S6" s="663"/>
      <c r="T6" s="663"/>
      <c r="U6" s="654"/>
    </row>
    <row r="7" spans="1:24" s="373" customFormat="1" ht="14.25" customHeight="1" x14ac:dyDescent="0.25">
      <c r="A7" s="667"/>
      <c r="B7" s="667"/>
      <c r="C7" s="650"/>
      <c r="D7" s="650"/>
      <c r="E7" s="672"/>
      <c r="F7" s="672"/>
      <c r="G7" s="654"/>
      <c r="H7" s="672"/>
      <c r="I7" s="672"/>
      <c r="J7" s="672"/>
      <c r="K7" s="654"/>
      <c r="L7" s="654"/>
      <c r="M7" s="672"/>
      <c r="N7" s="654"/>
      <c r="O7" s="654"/>
      <c r="P7" s="659"/>
      <c r="Q7" s="654"/>
      <c r="R7" s="654"/>
      <c r="S7" s="663"/>
      <c r="T7" s="663"/>
      <c r="U7" s="654"/>
    </row>
    <row r="8" spans="1:24" s="373" customFormat="1" ht="142.5" customHeight="1" x14ac:dyDescent="0.25">
      <c r="A8" s="667"/>
      <c r="B8" s="667"/>
      <c r="C8" s="651"/>
      <c r="D8" s="651"/>
      <c r="E8" s="672"/>
      <c r="F8" s="672"/>
      <c r="G8" s="661"/>
      <c r="H8" s="672"/>
      <c r="I8" s="672"/>
      <c r="J8" s="672"/>
      <c r="K8" s="655"/>
      <c r="L8" s="655"/>
      <c r="M8" s="672"/>
      <c r="N8" s="655"/>
      <c r="O8" s="655"/>
      <c r="P8" s="659"/>
      <c r="Q8" s="661"/>
      <c r="R8" s="661"/>
      <c r="S8" s="664"/>
      <c r="T8" s="664"/>
      <c r="U8" s="661"/>
    </row>
    <row r="9" spans="1:24" s="417" customFormat="1" ht="20.25" customHeight="1" x14ac:dyDescent="0.35">
      <c r="A9" s="667"/>
      <c r="B9" s="667"/>
      <c r="C9" s="652"/>
      <c r="D9" s="652"/>
      <c r="E9" s="672"/>
      <c r="F9" s="672"/>
      <c r="G9" s="344" t="s">
        <v>17</v>
      </c>
      <c r="H9" s="344" t="s">
        <v>17</v>
      </c>
      <c r="I9" s="344" t="s">
        <v>18</v>
      </c>
      <c r="J9" s="344" t="s">
        <v>19</v>
      </c>
      <c r="K9" s="344" t="s">
        <v>19</v>
      </c>
      <c r="L9" s="344" t="s">
        <v>19</v>
      </c>
      <c r="M9" s="344" t="s">
        <v>18</v>
      </c>
      <c r="N9" s="344" t="s">
        <v>18</v>
      </c>
      <c r="O9" s="344" t="s">
        <v>18</v>
      </c>
      <c r="P9" s="660"/>
      <c r="Q9" s="344" t="s">
        <v>18</v>
      </c>
      <c r="R9" s="123" t="s">
        <v>67</v>
      </c>
      <c r="S9" s="123" t="s">
        <v>67</v>
      </c>
      <c r="T9" s="123" t="s">
        <v>67</v>
      </c>
      <c r="U9" s="123" t="s">
        <v>67</v>
      </c>
    </row>
    <row r="10" spans="1:24" s="418" customFormat="1" ht="14" x14ac:dyDescent="0.3">
      <c r="A10" s="345">
        <v>1</v>
      </c>
      <c r="B10" s="345">
        <v>2</v>
      </c>
      <c r="C10" s="345">
        <v>3</v>
      </c>
      <c r="D10" s="345">
        <v>4</v>
      </c>
      <c r="E10" s="345">
        <v>5</v>
      </c>
      <c r="F10" s="345">
        <v>6</v>
      </c>
      <c r="G10" s="345">
        <v>7</v>
      </c>
      <c r="H10" s="345">
        <v>8</v>
      </c>
      <c r="I10" s="345">
        <v>9</v>
      </c>
      <c r="J10" s="345">
        <v>10</v>
      </c>
      <c r="K10" s="345">
        <v>11</v>
      </c>
      <c r="L10" s="345">
        <v>12</v>
      </c>
      <c r="M10" s="345">
        <v>13</v>
      </c>
      <c r="N10" s="345">
        <v>14</v>
      </c>
      <c r="O10" s="345">
        <v>15</v>
      </c>
      <c r="P10" s="345">
        <v>18</v>
      </c>
      <c r="Q10" s="345">
        <v>20</v>
      </c>
      <c r="R10" s="345">
        <v>16</v>
      </c>
      <c r="S10" s="345">
        <v>17</v>
      </c>
      <c r="T10" s="345">
        <v>18</v>
      </c>
      <c r="U10" s="345">
        <v>19</v>
      </c>
    </row>
    <row r="11" spans="1:24" s="126" customFormat="1" ht="31.5" customHeight="1" x14ac:dyDescent="0.25">
      <c r="A11" s="646" t="s">
        <v>92</v>
      </c>
      <c r="B11" s="647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5"/>
    </row>
    <row r="12" spans="1:24" s="373" customFormat="1" ht="29.25" customHeight="1" x14ac:dyDescent="0.25">
      <c r="A12" s="127">
        <v>1</v>
      </c>
      <c r="B12" s="348" t="s">
        <v>495</v>
      </c>
      <c r="C12" s="128">
        <v>2829</v>
      </c>
      <c r="D12" s="129">
        <v>40907</v>
      </c>
      <c r="E12" s="130" t="s">
        <v>496</v>
      </c>
      <c r="F12" s="130" t="s">
        <v>460</v>
      </c>
      <c r="G12" s="131">
        <v>24</v>
      </c>
      <c r="H12" s="131">
        <v>2</v>
      </c>
      <c r="I12" s="132">
        <v>432.2</v>
      </c>
      <c r="J12" s="131">
        <v>2</v>
      </c>
      <c r="K12" s="131">
        <v>2</v>
      </c>
      <c r="L12" s="131">
        <v>0</v>
      </c>
      <c r="M12" s="133">
        <v>38.299999999999997</v>
      </c>
      <c r="N12" s="133">
        <v>38.299999999999997</v>
      </c>
      <c r="O12" s="133">
        <v>0</v>
      </c>
      <c r="P12" s="133"/>
      <c r="Q12" s="134" t="e">
        <f>SUM('[3]Пр.4 - ИНФ.'!T208:T213)</f>
        <v>#REF!</v>
      </c>
      <c r="R12" s="135">
        <f>M12*U12</f>
        <v>1666.05</v>
      </c>
      <c r="S12" s="135">
        <f>R12-T12</f>
        <v>-4.9999999999954525E-2</v>
      </c>
      <c r="T12" s="135">
        <v>1666.1</v>
      </c>
      <c r="U12" s="134">
        <v>43.5</v>
      </c>
    </row>
    <row r="13" spans="1:24" s="373" customFormat="1" ht="29.25" customHeight="1" x14ac:dyDescent="0.25">
      <c r="A13" s="127">
        <v>2</v>
      </c>
      <c r="B13" s="348" t="s">
        <v>497</v>
      </c>
      <c r="C13" s="128">
        <v>2815</v>
      </c>
      <c r="D13" s="129">
        <v>40907</v>
      </c>
      <c r="E13" s="130" t="s">
        <v>496</v>
      </c>
      <c r="F13" s="130" t="s">
        <v>460</v>
      </c>
      <c r="G13" s="131">
        <v>28</v>
      </c>
      <c r="H13" s="131">
        <v>6</v>
      </c>
      <c r="I13" s="132">
        <v>377.3</v>
      </c>
      <c r="J13" s="131">
        <v>1</v>
      </c>
      <c r="K13" s="131">
        <v>1</v>
      </c>
      <c r="L13" s="131">
        <v>0</v>
      </c>
      <c r="M13" s="133">
        <v>19.399999999999999</v>
      </c>
      <c r="N13" s="133">
        <v>19.399999999999999</v>
      </c>
      <c r="O13" s="133">
        <v>0</v>
      </c>
      <c r="P13" s="133"/>
      <c r="Q13" s="134" t="e">
        <f>SUM('[3]Пр.4 - ИНФ.'!T214:T217)</f>
        <v>#REF!</v>
      </c>
      <c r="R13" s="135">
        <f t="shared" ref="R13:R23" si="0">M13*U13</f>
        <v>843.9</v>
      </c>
      <c r="S13" s="135">
        <v>0</v>
      </c>
      <c r="T13" s="135">
        <v>843.9</v>
      </c>
      <c r="U13" s="134">
        <v>43.5</v>
      </c>
    </row>
    <row r="14" spans="1:24" s="373" customFormat="1" ht="29.25" customHeight="1" x14ac:dyDescent="0.25">
      <c r="A14" s="127">
        <v>3</v>
      </c>
      <c r="B14" s="348" t="s">
        <v>498</v>
      </c>
      <c r="C14" s="128">
        <v>2828</v>
      </c>
      <c r="D14" s="129">
        <v>40907</v>
      </c>
      <c r="E14" s="130" t="s">
        <v>499</v>
      </c>
      <c r="F14" s="130" t="s">
        <v>460</v>
      </c>
      <c r="G14" s="131">
        <v>35</v>
      </c>
      <c r="H14" s="131">
        <v>1</v>
      </c>
      <c r="I14" s="132">
        <v>436.5</v>
      </c>
      <c r="J14" s="131">
        <v>1</v>
      </c>
      <c r="K14" s="131">
        <v>1</v>
      </c>
      <c r="L14" s="131">
        <v>0</v>
      </c>
      <c r="M14" s="133">
        <v>17.5</v>
      </c>
      <c r="N14" s="133">
        <v>17.5</v>
      </c>
      <c r="O14" s="133">
        <v>0</v>
      </c>
      <c r="P14" s="133"/>
      <c r="Q14" s="134"/>
      <c r="R14" s="135">
        <f t="shared" si="0"/>
        <v>761.25</v>
      </c>
      <c r="S14" s="135">
        <v>0</v>
      </c>
      <c r="T14" s="135">
        <v>761.3</v>
      </c>
      <c r="U14" s="134">
        <v>43.5</v>
      </c>
    </row>
    <row r="15" spans="1:24" s="373" customFormat="1" ht="29.25" customHeight="1" x14ac:dyDescent="0.25">
      <c r="A15" s="127">
        <v>4</v>
      </c>
      <c r="B15" s="348" t="s">
        <v>500</v>
      </c>
      <c r="C15" s="128">
        <v>2785</v>
      </c>
      <c r="D15" s="129">
        <v>40907</v>
      </c>
      <c r="E15" s="130" t="s">
        <v>496</v>
      </c>
      <c r="F15" s="130" t="s">
        <v>460</v>
      </c>
      <c r="G15" s="131">
        <v>26</v>
      </c>
      <c r="H15" s="131">
        <v>5</v>
      </c>
      <c r="I15" s="132">
        <v>438</v>
      </c>
      <c r="J15" s="131">
        <v>3</v>
      </c>
      <c r="K15" s="131">
        <v>1</v>
      </c>
      <c r="L15" s="131">
        <v>2</v>
      </c>
      <c r="M15" s="133">
        <v>17.5</v>
      </c>
      <c r="N15" s="133">
        <v>17.5</v>
      </c>
      <c r="O15" s="133">
        <v>0</v>
      </c>
      <c r="P15" s="133"/>
      <c r="Q15" s="134" t="e">
        <f>SUM('[3]Пр.4 - ИНФ.'!T234:T238)</f>
        <v>#REF!</v>
      </c>
      <c r="R15" s="135">
        <f t="shared" si="0"/>
        <v>761.25</v>
      </c>
      <c r="S15" s="135">
        <f>R15-T15</f>
        <v>0</v>
      </c>
      <c r="T15" s="135">
        <f>N15*U15</f>
        <v>761.25</v>
      </c>
      <c r="U15" s="134">
        <v>43.5</v>
      </c>
    </row>
    <row r="16" spans="1:24" s="373" customFormat="1" ht="29.25" customHeight="1" x14ac:dyDescent="0.25">
      <c r="A16" s="127">
        <v>5</v>
      </c>
      <c r="B16" s="348" t="s">
        <v>501</v>
      </c>
      <c r="C16" s="128">
        <v>2823</v>
      </c>
      <c r="D16" s="129">
        <v>40907</v>
      </c>
      <c r="E16" s="130" t="s">
        <v>496</v>
      </c>
      <c r="F16" s="130" t="s">
        <v>460</v>
      </c>
      <c r="G16" s="131">
        <v>25</v>
      </c>
      <c r="H16" s="131">
        <v>2</v>
      </c>
      <c r="I16" s="132">
        <v>412.7</v>
      </c>
      <c r="J16" s="131">
        <v>2</v>
      </c>
      <c r="K16" s="131">
        <v>1</v>
      </c>
      <c r="L16" s="131">
        <v>1</v>
      </c>
      <c r="M16" s="133">
        <v>60.2</v>
      </c>
      <c r="N16" s="133">
        <v>60.2</v>
      </c>
      <c r="O16" s="133">
        <v>0</v>
      </c>
      <c r="P16" s="133"/>
      <c r="Q16" s="134"/>
      <c r="R16" s="135">
        <f t="shared" si="0"/>
        <v>2618.7000000000003</v>
      </c>
      <c r="S16" s="135">
        <f>R16-T16</f>
        <v>0</v>
      </c>
      <c r="T16" s="135">
        <f>N16*U16</f>
        <v>2618.7000000000003</v>
      </c>
      <c r="U16" s="134">
        <v>43.5</v>
      </c>
    </row>
    <row r="17" spans="1:21" s="373" customFormat="1" ht="29.25" customHeight="1" x14ac:dyDescent="0.25">
      <c r="A17" s="127">
        <v>6</v>
      </c>
      <c r="B17" s="348" t="s">
        <v>502</v>
      </c>
      <c r="C17" s="136">
        <v>2832</v>
      </c>
      <c r="D17" s="137">
        <v>40907</v>
      </c>
      <c r="E17" s="130" t="s">
        <v>503</v>
      </c>
      <c r="F17" s="130" t="s">
        <v>460</v>
      </c>
      <c r="G17" s="131">
        <v>25</v>
      </c>
      <c r="H17" s="131">
        <v>4</v>
      </c>
      <c r="I17" s="132">
        <v>350.4</v>
      </c>
      <c r="J17" s="131">
        <v>3</v>
      </c>
      <c r="K17" s="131">
        <v>2</v>
      </c>
      <c r="L17" s="131">
        <v>1</v>
      </c>
      <c r="M17" s="133">
        <v>39.299999999999997</v>
      </c>
      <c r="N17" s="133">
        <v>39.299999999999997</v>
      </c>
      <c r="O17" s="133">
        <v>0</v>
      </c>
      <c r="P17" s="133"/>
      <c r="Q17" s="134"/>
      <c r="R17" s="135">
        <f t="shared" si="0"/>
        <v>1709.55</v>
      </c>
      <c r="S17" s="135">
        <f>R17-T17</f>
        <v>0</v>
      </c>
      <c r="T17" s="135">
        <f>N17*U17</f>
        <v>1709.55</v>
      </c>
      <c r="U17" s="134">
        <v>43.5</v>
      </c>
    </row>
    <row r="18" spans="1:21" s="138" customFormat="1" ht="29.25" customHeight="1" x14ac:dyDescent="0.35">
      <c r="A18" s="127">
        <v>7</v>
      </c>
      <c r="B18" s="348" t="s">
        <v>504</v>
      </c>
      <c r="C18" s="136">
        <v>2831</v>
      </c>
      <c r="D18" s="137">
        <v>40907</v>
      </c>
      <c r="E18" s="130" t="s">
        <v>499</v>
      </c>
      <c r="F18" s="130" t="s">
        <v>460</v>
      </c>
      <c r="G18" s="131">
        <v>17</v>
      </c>
      <c r="H18" s="131">
        <v>4</v>
      </c>
      <c r="I18" s="132">
        <v>175.2</v>
      </c>
      <c r="J18" s="131">
        <v>2</v>
      </c>
      <c r="K18" s="131">
        <v>1</v>
      </c>
      <c r="L18" s="131">
        <v>1</v>
      </c>
      <c r="M18" s="133">
        <v>19.600000000000001</v>
      </c>
      <c r="N18" s="133">
        <v>19.600000000000001</v>
      </c>
      <c r="O18" s="133">
        <v>0</v>
      </c>
      <c r="P18" s="133"/>
      <c r="Q18" s="134"/>
      <c r="R18" s="135">
        <f t="shared" si="0"/>
        <v>852.6</v>
      </c>
      <c r="S18" s="135">
        <f>R18-T18</f>
        <v>0</v>
      </c>
      <c r="T18" s="135">
        <f>N18*U18</f>
        <v>852.6</v>
      </c>
      <c r="U18" s="134">
        <v>43.5</v>
      </c>
    </row>
    <row r="19" spans="1:21" s="138" customFormat="1" ht="29.25" customHeight="1" x14ac:dyDescent="0.35">
      <c r="A19" s="127">
        <v>8</v>
      </c>
      <c r="B19" s="348" t="s">
        <v>511</v>
      </c>
      <c r="C19" s="142">
        <v>2505</v>
      </c>
      <c r="D19" s="143">
        <v>41206</v>
      </c>
      <c r="E19" s="139" t="s">
        <v>469</v>
      </c>
      <c r="F19" s="139" t="s">
        <v>470</v>
      </c>
      <c r="G19" s="144">
        <v>8</v>
      </c>
      <c r="H19" s="144">
        <v>8</v>
      </c>
      <c r="I19" s="132">
        <v>174.5</v>
      </c>
      <c r="J19" s="144">
        <v>5</v>
      </c>
      <c r="K19" s="144">
        <v>4</v>
      </c>
      <c r="L19" s="144">
        <v>1</v>
      </c>
      <c r="M19" s="133">
        <v>174.5</v>
      </c>
      <c r="N19" s="133">
        <f>M19-O19</f>
        <v>131.19999999999999</v>
      </c>
      <c r="O19" s="133">
        <v>43.3</v>
      </c>
      <c r="P19" s="133"/>
      <c r="Q19" s="133"/>
      <c r="R19" s="135">
        <f t="shared" si="0"/>
        <v>7590.75</v>
      </c>
      <c r="S19" s="135">
        <f>R19</f>
        <v>7590.75</v>
      </c>
      <c r="T19" s="135">
        <v>0</v>
      </c>
      <c r="U19" s="134">
        <v>43.5</v>
      </c>
    </row>
    <row r="20" spans="1:21" ht="29.25" customHeight="1" x14ac:dyDescent="0.3">
      <c r="A20" s="127">
        <v>9</v>
      </c>
      <c r="B20" s="348" t="s">
        <v>685</v>
      </c>
      <c r="C20" s="142">
        <v>2662</v>
      </c>
      <c r="D20" s="143">
        <v>41225</v>
      </c>
      <c r="E20" s="139" t="s">
        <v>505</v>
      </c>
      <c r="F20" s="139" t="s">
        <v>469</v>
      </c>
      <c r="G20" s="144">
        <v>49</v>
      </c>
      <c r="H20" s="144">
        <v>2</v>
      </c>
      <c r="I20" s="132">
        <v>872.6</v>
      </c>
      <c r="J20" s="144">
        <v>1</v>
      </c>
      <c r="K20" s="144">
        <v>1</v>
      </c>
      <c r="L20" s="144">
        <v>0</v>
      </c>
      <c r="M20" s="133">
        <v>22.4</v>
      </c>
      <c r="N20" s="133">
        <v>22.4</v>
      </c>
      <c r="O20" s="133">
        <v>0</v>
      </c>
      <c r="P20" s="133"/>
      <c r="Q20" s="133"/>
      <c r="R20" s="135">
        <f t="shared" si="0"/>
        <v>974.4</v>
      </c>
      <c r="S20" s="135">
        <f>R20</f>
        <v>974.4</v>
      </c>
      <c r="T20" s="135">
        <f>R20-S20</f>
        <v>0</v>
      </c>
      <c r="U20" s="134">
        <v>43.5</v>
      </c>
    </row>
    <row r="21" spans="1:21" ht="29.25" customHeight="1" x14ac:dyDescent="0.3">
      <c r="A21" s="127">
        <v>10</v>
      </c>
      <c r="B21" s="140" t="s">
        <v>506</v>
      </c>
      <c r="C21" s="142">
        <v>1921</v>
      </c>
      <c r="D21" s="143">
        <v>41481</v>
      </c>
      <c r="E21" s="139" t="s">
        <v>505</v>
      </c>
      <c r="F21" s="139" t="s">
        <v>469</v>
      </c>
      <c r="G21" s="144">
        <v>71</v>
      </c>
      <c r="H21" s="144">
        <v>11</v>
      </c>
      <c r="I21" s="135">
        <v>842.1</v>
      </c>
      <c r="J21" s="144">
        <v>4</v>
      </c>
      <c r="K21" s="144">
        <v>2</v>
      </c>
      <c r="L21" s="144">
        <v>2</v>
      </c>
      <c r="M21" s="419">
        <v>106.8</v>
      </c>
      <c r="N21" s="135">
        <v>34.9</v>
      </c>
      <c r="O21" s="135">
        <v>71.900000000000006</v>
      </c>
      <c r="P21" s="133"/>
      <c r="Q21" s="133"/>
      <c r="R21" s="135">
        <f t="shared" si="0"/>
        <v>4645.8</v>
      </c>
      <c r="S21" s="135">
        <f>R21</f>
        <v>4645.8</v>
      </c>
      <c r="T21" s="135">
        <f>R21-S21</f>
        <v>0</v>
      </c>
      <c r="U21" s="134">
        <v>43.5</v>
      </c>
    </row>
    <row r="22" spans="1:21" ht="29.25" customHeight="1" x14ac:dyDescent="0.3">
      <c r="A22" s="127">
        <v>11</v>
      </c>
      <c r="B22" s="140" t="s">
        <v>507</v>
      </c>
      <c r="C22" s="142">
        <v>2158</v>
      </c>
      <c r="D22" s="143">
        <v>41508</v>
      </c>
      <c r="E22" s="139" t="s">
        <v>505</v>
      </c>
      <c r="F22" s="139" t="s">
        <v>469</v>
      </c>
      <c r="G22" s="144">
        <v>34</v>
      </c>
      <c r="H22" s="144">
        <v>14</v>
      </c>
      <c r="I22" s="419">
        <v>533.9</v>
      </c>
      <c r="J22" s="144">
        <v>4</v>
      </c>
      <c r="K22" s="144">
        <v>3</v>
      </c>
      <c r="L22" s="144">
        <v>1</v>
      </c>
      <c r="M22" s="419">
        <v>150.30000000000001</v>
      </c>
      <c r="N22" s="135">
        <f>M22-O22</f>
        <v>129.9</v>
      </c>
      <c r="O22" s="135">
        <v>20.399999999999999</v>
      </c>
      <c r="P22" s="133"/>
      <c r="Q22" s="133"/>
      <c r="R22" s="135">
        <f t="shared" si="0"/>
        <v>6538.05</v>
      </c>
      <c r="S22" s="135">
        <f>R22-T22</f>
        <v>5724.55</v>
      </c>
      <c r="T22" s="135">
        <v>813.5</v>
      </c>
      <c r="U22" s="134">
        <v>43.5</v>
      </c>
    </row>
    <row r="23" spans="1:21" ht="29.25" customHeight="1" x14ac:dyDescent="0.3">
      <c r="A23" s="127">
        <v>12</v>
      </c>
      <c r="B23" s="348" t="s">
        <v>686</v>
      </c>
      <c r="C23" s="235">
        <v>148</v>
      </c>
      <c r="D23" s="137">
        <v>41303</v>
      </c>
      <c r="E23" s="139" t="s">
        <v>460</v>
      </c>
      <c r="F23" s="139" t="s">
        <v>469</v>
      </c>
      <c r="G23" s="144">
        <v>1</v>
      </c>
      <c r="H23" s="144">
        <v>1</v>
      </c>
      <c r="I23" s="419">
        <v>567.79999999999995</v>
      </c>
      <c r="J23" s="144">
        <v>1</v>
      </c>
      <c r="K23" s="144">
        <v>1</v>
      </c>
      <c r="L23" s="144">
        <v>0</v>
      </c>
      <c r="M23" s="419">
        <v>18.8</v>
      </c>
      <c r="N23" s="135">
        <v>18.8</v>
      </c>
      <c r="O23" s="135">
        <v>0</v>
      </c>
      <c r="P23" s="133"/>
      <c r="Q23" s="133"/>
      <c r="R23" s="135">
        <f t="shared" si="0"/>
        <v>817.80000000000007</v>
      </c>
      <c r="S23" s="135">
        <v>0</v>
      </c>
      <c r="T23" s="135">
        <v>817.8</v>
      </c>
      <c r="U23" s="134">
        <v>43.5</v>
      </c>
    </row>
    <row r="24" spans="1:21" ht="29.25" customHeight="1" x14ac:dyDescent="0.3">
      <c r="A24" s="127">
        <v>13</v>
      </c>
      <c r="B24" s="140" t="s">
        <v>508</v>
      </c>
      <c r="C24" s="142">
        <v>2157</v>
      </c>
      <c r="D24" s="143">
        <v>41508</v>
      </c>
      <c r="E24" s="139" t="s">
        <v>505</v>
      </c>
      <c r="F24" s="139" t="s">
        <v>469</v>
      </c>
      <c r="G24" s="144">
        <v>23</v>
      </c>
      <c r="H24" s="144">
        <v>9</v>
      </c>
      <c r="I24" s="135">
        <v>345.7</v>
      </c>
      <c r="J24" s="144">
        <v>2</v>
      </c>
      <c r="K24" s="144">
        <v>1</v>
      </c>
      <c r="L24" s="144">
        <v>1</v>
      </c>
      <c r="M24" s="133">
        <v>73.400000000000006</v>
      </c>
      <c r="N24" s="135">
        <v>73.400000000000006</v>
      </c>
      <c r="O24" s="135">
        <v>0</v>
      </c>
      <c r="P24" s="133"/>
      <c r="Q24" s="133"/>
      <c r="R24" s="135">
        <f>M24*U24</f>
        <v>3192.9</v>
      </c>
      <c r="S24" s="135">
        <f>R24</f>
        <v>3192.9</v>
      </c>
      <c r="T24" s="135">
        <f>R24-S24</f>
        <v>0</v>
      </c>
      <c r="U24" s="134">
        <v>43.5</v>
      </c>
    </row>
    <row r="25" spans="1:21" ht="29.25" customHeight="1" x14ac:dyDescent="0.3">
      <c r="A25" s="127">
        <v>14</v>
      </c>
      <c r="B25" s="348" t="s">
        <v>687</v>
      </c>
      <c r="C25" s="142">
        <v>147</v>
      </c>
      <c r="D25" s="143">
        <v>41303</v>
      </c>
      <c r="E25" s="139" t="s">
        <v>21</v>
      </c>
      <c r="F25" s="139" t="s">
        <v>509</v>
      </c>
      <c r="G25" s="144">
        <v>48</v>
      </c>
      <c r="H25" s="144">
        <v>12</v>
      </c>
      <c r="I25" s="135">
        <v>526</v>
      </c>
      <c r="J25" s="144">
        <v>4</v>
      </c>
      <c r="K25" s="144">
        <v>1</v>
      </c>
      <c r="L25" s="144">
        <v>3</v>
      </c>
      <c r="M25" s="133">
        <v>99.7</v>
      </c>
      <c r="N25" s="133">
        <v>29.7</v>
      </c>
      <c r="O25" s="133">
        <v>70</v>
      </c>
      <c r="P25" s="133"/>
      <c r="Q25" s="133"/>
      <c r="R25" s="135">
        <f>M25*U25</f>
        <v>4336.95</v>
      </c>
      <c r="S25" s="135">
        <f>R25</f>
        <v>4336.95</v>
      </c>
      <c r="T25" s="135">
        <f>R25-S25</f>
        <v>0</v>
      </c>
      <c r="U25" s="134">
        <v>43.5</v>
      </c>
    </row>
    <row r="26" spans="1:21" ht="29.25" customHeight="1" x14ac:dyDescent="0.3">
      <c r="A26" s="145">
        <v>15</v>
      </c>
      <c r="B26" s="348" t="s">
        <v>510</v>
      </c>
      <c r="C26" s="142">
        <v>1156</v>
      </c>
      <c r="D26" s="143">
        <v>41059</v>
      </c>
      <c r="E26" s="139" t="s">
        <v>509</v>
      </c>
      <c r="F26" s="139" t="s">
        <v>447</v>
      </c>
      <c r="G26" s="144">
        <v>39</v>
      </c>
      <c r="H26" s="144">
        <v>7</v>
      </c>
      <c r="I26" s="135">
        <v>587.9</v>
      </c>
      <c r="J26" s="144">
        <v>4</v>
      </c>
      <c r="K26" s="144">
        <v>4</v>
      </c>
      <c r="L26" s="144">
        <v>0</v>
      </c>
      <c r="M26" s="133">
        <v>192.1</v>
      </c>
      <c r="N26" s="133">
        <v>192.1</v>
      </c>
      <c r="O26" s="133">
        <v>0</v>
      </c>
      <c r="P26" s="133"/>
      <c r="Q26" s="133"/>
      <c r="R26" s="135">
        <v>8355.2999999999993</v>
      </c>
      <c r="S26" s="135">
        <f>R26</f>
        <v>8355.2999999999993</v>
      </c>
      <c r="T26" s="135">
        <v>0</v>
      </c>
      <c r="U26" s="134">
        <v>43.5</v>
      </c>
    </row>
    <row r="27" spans="1:21" ht="29.25" customHeight="1" x14ac:dyDescent="0.3">
      <c r="A27" s="145"/>
      <c r="B27" s="124" t="s">
        <v>266</v>
      </c>
      <c r="C27" s="293"/>
      <c r="D27" s="146"/>
      <c r="E27" s="146"/>
      <c r="F27" s="147"/>
      <c r="G27" s="160">
        <f t="shared" ref="G27:O27" si="1">SUM(G12:G26)</f>
        <v>453</v>
      </c>
      <c r="H27" s="160">
        <f t="shared" si="1"/>
        <v>88</v>
      </c>
      <c r="I27" s="420">
        <f t="shared" si="1"/>
        <v>7072.7999999999993</v>
      </c>
      <c r="J27" s="160">
        <f t="shared" si="1"/>
        <v>39</v>
      </c>
      <c r="K27" s="160">
        <f t="shared" si="1"/>
        <v>26</v>
      </c>
      <c r="L27" s="160">
        <f t="shared" si="1"/>
        <v>13</v>
      </c>
      <c r="M27" s="420">
        <f t="shared" si="1"/>
        <v>1049.8</v>
      </c>
      <c r="N27" s="149">
        <f t="shared" si="1"/>
        <v>844.19999999999993</v>
      </c>
      <c r="O27" s="149">
        <f t="shared" si="1"/>
        <v>205.6</v>
      </c>
      <c r="P27" s="150"/>
      <c r="Q27" s="150"/>
      <c r="R27" s="504">
        <f>SUM(R12:R26)</f>
        <v>45665.25</v>
      </c>
      <c r="S27" s="504">
        <f>SUM(S12:S26)</f>
        <v>34820.600000000006</v>
      </c>
      <c r="T27" s="149">
        <f>SUM(T12:T25)</f>
        <v>10844.699999999999</v>
      </c>
      <c r="U27" s="151" t="s">
        <v>20</v>
      </c>
    </row>
    <row r="28" spans="1:21" ht="29.25" customHeight="1" x14ac:dyDescent="0.3">
      <c r="A28" s="145"/>
      <c r="B28" s="647" t="s">
        <v>92</v>
      </c>
      <c r="C28" s="647"/>
      <c r="D28" s="364"/>
      <c r="E28" s="364"/>
      <c r="F28" s="364"/>
      <c r="G28" s="294"/>
      <c r="H28" s="294"/>
      <c r="I28" s="295"/>
      <c r="J28" s="294"/>
      <c r="K28" s="294"/>
      <c r="L28" s="294"/>
      <c r="M28" s="296"/>
      <c r="N28" s="296"/>
      <c r="O28" s="296"/>
      <c r="P28" s="296"/>
      <c r="Q28" s="296"/>
      <c r="R28" s="295"/>
      <c r="S28" s="295"/>
      <c r="T28" s="295"/>
      <c r="U28" s="296"/>
    </row>
    <row r="29" spans="1:21" ht="29.25" customHeight="1" x14ac:dyDescent="0.3">
      <c r="A29" s="127">
        <v>1</v>
      </c>
      <c r="B29" s="348" t="s">
        <v>687</v>
      </c>
      <c r="C29" s="142">
        <v>147</v>
      </c>
      <c r="D29" s="143">
        <v>41303</v>
      </c>
      <c r="E29" s="139" t="s">
        <v>21</v>
      </c>
      <c r="F29" s="139" t="s">
        <v>509</v>
      </c>
      <c r="G29" s="144">
        <v>48</v>
      </c>
      <c r="H29" s="144">
        <v>15</v>
      </c>
      <c r="I29" s="135">
        <v>526</v>
      </c>
      <c r="J29" s="144">
        <v>4</v>
      </c>
      <c r="K29" s="144">
        <v>3</v>
      </c>
      <c r="L29" s="144">
        <v>1</v>
      </c>
      <c r="M29" s="133">
        <v>102.7</v>
      </c>
      <c r="N29" s="133">
        <v>102.7</v>
      </c>
      <c r="O29" s="133">
        <f>M29-N29</f>
        <v>0</v>
      </c>
      <c r="P29" s="133"/>
      <c r="Q29" s="133"/>
      <c r="R29" s="135">
        <f>M29*U29</f>
        <v>5032.3</v>
      </c>
      <c r="S29" s="135">
        <f>R29</f>
        <v>5032.3</v>
      </c>
      <c r="T29" s="135">
        <f>R29-S29</f>
        <v>0</v>
      </c>
      <c r="U29" s="133">
        <v>49</v>
      </c>
    </row>
    <row r="30" spans="1:21" ht="29.25" customHeight="1" x14ac:dyDescent="0.3">
      <c r="A30" s="127">
        <v>2</v>
      </c>
      <c r="B30" s="348" t="s">
        <v>510</v>
      </c>
      <c r="C30" s="128">
        <v>1156</v>
      </c>
      <c r="D30" s="129">
        <v>41059</v>
      </c>
      <c r="E30" s="139" t="s">
        <v>509</v>
      </c>
      <c r="F30" s="139" t="s">
        <v>447</v>
      </c>
      <c r="G30" s="144">
        <v>39</v>
      </c>
      <c r="H30" s="144">
        <v>6</v>
      </c>
      <c r="I30" s="135">
        <v>587.9</v>
      </c>
      <c r="J30" s="144">
        <v>2</v>
      </c>
      <c r="K30" s="144">
        <v>2</v>
      </c>
      <c r="L30" s="144">
        <v>0</v>
      </c>
      <c r="M30" s="133">
        <v>93.1</v>
      </c>
      <c r="N30" s="133">
        <f>M30</f>
        <v>93.1</v>
      </c>
      <c r="O30" s="133">
        <v>0</v>
      </c>
      <c r="P30" s="133"/>
      <c r="Q30" s="133"/>
      <c r="R30" s="135">
        <v>4564.5</v>
      </c>
      <c r="S30" s="135">
        <f>R30</f>
        <v>4564.5</v>
      </c>
      <c r="T30" s="135">
        <f>R30-S30</f>
        <v>0</v>
      </c>
      <c r="U30" s="133">
        <v>49</v>
      </c>
    </row>
    <row r="31" spans="1:21" ht="29.25" customHeight="1" x14ac:dyDescent="0.3">
      <c r="A31" s="127">
        <v>3</v>
      </c>
      <c r="B31" s="348" t="s">
        <v>277</v>
      </c>
      <c r="C31" s="128">
        <v>1219</v>
      </c>
      <c r="D31" s="129">
        <v>41061</v>
      </c>
      <c r="E31" s="139" t="s">
        <v>509</v>
      </c>
      <c r="F31" s="139" t="s">
        <v>447</v>
      </c>
      <c r="G31" s="144">
        <v>23</v>
      </c>
      <c r="H31" s="144">
        <v>23</v>
      </c>
      <c r="I31" s="135">
        <v>466.3</v>
      </c>
      <c r="J31" s="144">
        <v>11</v>
      </c>
      <c r="K31" s="144">
        <v>0</v>
      </c>
      <c r="L31" s="144">
        <v>11</v>
      </c>
      <c r="M31" s="133">
        <v>298.89999999999998</v>
      </c>
      <c r="N31" s="133">
        <v>0</v>
      </c>
      <c r="O31" s="133">
        <v>298.89999999999998</v>
      </c>
      <c r="P31" s="133"/>
      <c r="Q31" s="133"/>
      <c r="R31" s="135">
        <v>14645.2</v>
      </c>
      <c r="S31" s="135">
        <f>R31</f>
        <v>14645.2</v>
      </c>
      <c r="T31" s="135">
        <f>R31-S31</f>
        <v>0</v>
      </c>
      <c r="U31" s="133">
        <v>49</v>
      </c>
    </row>
    <row r="32" spans="1:21" ht="29.25" customHeight="1" x14ac:dyDescent="0.3">
      <c r="A32" s="145"/>
      <c r="B32" s="124" t="s">
        <v>266</v>
      </c>
      <c r="C32" s="156"/>
      <c r="D32" s="157"/>
      <c r="E32" s="158"/>
      <c r="F32" s="159"/>
      <c r="G32" s="160">
        <f t="shared" ref="G32:O32" si="2">SUM(G29:G31)</f>
        <v>110</v>
      </c>
      <c r="H32" s="160">
        <f t="shared" si="2"/>
        <v>44</v>
      </c>
      <c r="I32" s="149">
        <f t="shared" si="2"/>
        <v>1580.2</v>
      </c>
      <c r="J32" s="160">
        <f t="shared" si="2"/>
        <v>17</v>
      </c>
      <c r="K32" s="160">
        <f t="shared" si="2"/>
        <v>5</v>
      </c>
      <c r="L32" s="160">
        <f t="shared" si="2"/>
        <v>12</v>
      </c>
      <c r="M32" s="150">
        <f t="shared" si="2"/>
        <v>494.7</v>
      </c>
      <c r="N32" s="150">
        <f t="shared" si="2"/>
        <v>195.8</v>
      </c>
      <c r="O32" s="150">
        <f t="shared" si="2"/>
        <v>298.89999999999998</v>
      </c>
      <c r="P32" s="150"/>
      <c r="Q32" s="150"/>
      <c r="R32" s="149">
        <f>SUM(R29:R31)</f>
        <v>24242</v>
      </c>
      <c r="S32" s="149">
        <f>SUM(S29:S31)</f>
        <v>24242</v>
      </c>
      <c r="T32" s="149">
        <f>SUM(T29:T31)</f>
        <v>0</v>
      </c>
      <c r="U32" s="150" t="s">
        <v>20</v>
      </c>
    </row>
    <row r="33" spans="1:23" ht="29.25" customHeight="1" x14ac:dyDescent="0.3">
      <c r="A33" s="145"/>
      <c r="B33" s="642" t="s">
        <v>514</v>
      </c>
      <c r="C33" s="642"/>
      <c r="D33" s="642"/>
      <c r="E33" s="642"/>
      <c r="F33" s="643"/>
      <c r="G33" s="148">
        <f t="shared" ref="G33:O33" si="3">G27+G32</f>
        <v>563</v>
      </c>
      <c r="H33" s="148">
        <f t="shared" si="3"/>
        <v>132</v>
      </c>
      <c r="I33" s="149">
        <f t="shared" si="3"/>
        <v>8653</v>
      </c>
      <c r="J33" s="148">
        <f t="shared" si="3"/>
        <v>56</v>
      </c>
      <c r="K33" s="148">
        <f t="shared" si="3"/>
        <v>31</v>
      </c>
      <c r="L33" s="148">
        <f t="shared" si="3"/>
        <v>25</v>
      </c>
      <c r="M33" s="151">
        <f t="shared" si="3"/>
        <v>1544.5</v>
      </c>
      <c r="N33" s="151">
        <f t="shared" si="3"/>
        <v>1040</v>
      </c>
      <c r="O33" s="151">
        <f t="shared" si="3"/>
        <v>504.5</v>
      </c>
      <c r="P33" s="151"/>
      <c r="Q33" s="151"/>
      <c r="R33" s="504">
        <f>R27+R32</f>
        <v>69907.25</v>
      </c>
      <c r="S33" s="504">
        <f>S27+S32</f>
        <v>59062.600000000006</v>
      </c>
      <c r="T33" s="149">
        <v>0</v>
      </c>
      <c r="U33" s="151" t="s">
        <v>20</v>
      </c>
      <c r="W33" s="166"/>
    </row>
    <row r="34" spans="1:23" ht="29.25" customHeight="1" x14ac:dyDescent="0.3">
      <c r="A34" s="145"/>
      <c r="B34" s="648" t="s">
        <v>147</v>
      </c>
      <c r="C34" s="648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2"/>
    </row>
    <row r="35" spans="1:23" ht="29.25" customHeight="1" x14ac:dyDescent="0.3">
      <c r="A35" s="145">
        <v>1</v>
      </c>
      <c r="B35" s="348" t="s">
        <v>510</v>
      </c>
      <c r="C35" s="128">
        <v>1156</v>
      </c>
      <c r="D35" s="129">
        <v>41059</v>
      </c>
      <c r="E35" s="139" t="s">
        <v>509</v>
      </c>
      <c r="F35" s="139" t="s">
        <v>447</v>
      </c>
      <c r="G35" s="131">
        <v>39</v>
      </c>
      <c r="H35" s="144">
        <v>26</v>
      </c>
      <c r="I35" s="135">
        <v>587.9</v>
      </c>
      <c r="J35" s="144">
        <v>12</v>
      </c>
      <c r="K35" s="144">
        <v>12</v>
      </c>
      <c r="L35" s="144">
        <v>0</v>
      </c>
      <c r="M35" s="133">
        <v>302.7</v>
      </c>
      <c r="N35" s="133">
        <f>M35</f>
        <v>302.7</v>
      </c>
      <c r="O35" s="133">
        <v>0</v>
      </c>
      <c r="P35" s="133"/>
      <c r="Q35" s="133"/>
      <c r="R35" s="135">
        <f>M35*U35</f>
        <v>14832.3</v>
      </c>
      <c r="S35" s="135">
        <f>R35</f>
        <v>14832.3</v>
      </c>
      <c r="T35" s="135">
        <f>R35-S35</f>
        <v>0</v>
      </c>
      <c r="U35" s="133">
        <v>49</v>
      </c>
      <c r="V35" s="297"/>
    </row>
    <row r="36" spans="1:23" ht="29.25" customHeight="1" x14ac:dyDescent="0.3">
      <c r="A36" s="127">
        <v>2</v>
      </c>
      <c r="B36" s="348" t="s">
        <v>271</v>
      </c>
      <c r="C36" s="128">
        <v>830</v>
      </c>
      <c r="D36" s="129">
        <v>41024</v>
      </c>
      <c r="E36" s="139" t="s">
        <v>515</v>
      </c>
      <c r="F36" s="139" t="s">
        <v>454</v>
      </c>
      <c r="G36" s="131">
        <v>30</v>
      </c>
      <c r="H36" s="144">
        <v>5</v>
      </c>
      <c r="I36" s="135">
        <v>490.1</v>
      </c>
      <c r="J36" s="144">
        <v>10</v>
      </c>
      <c r="K36" s="144">
        <v>6</v>
      </c>
      <c r="L36" s="144">
        <v>4</v>
      </c>
      <c r="M36" s="133">
        <v>78.3</v>
      </c>
      <c r="N36" s="133">
        <v>0</v>
      </c>
      <c r="O36" s="133">
        <v>78.3</v>
      </c>
      <c r="P36" s="133"/>
      <c r="Q36" s="133"/>
      <c r="R36" s="135">
        <v>3835.2</v>
      </c>
      <c r="S36" s="135">
        <f>R36</f>
        <v>3835.2</v>
      </c>
      <c r="T36" s="135">
        <f>R36-S36</f>
        <v>0</v>
      </c>
      <c r="U36" s="133">
        <v>49</v>
      </c>
    </row>
    <row r="37" spans="1:23" ht="29.25" customHeight="1" x14ac:dyDescent="0.3">
      <c r="A37" s="145"/>
      <c r="B37" s="642" t="s">
        <v>516</v>
      </c>
      <c r="C37" s="642"/>
      <c r="D37" s="642"/>
      <c r="E37" s="642"/>
      <c r="F37" s="643"/>
      <c r="G37" s="148">
        <f t="shared" ref="G37:O37" si="4">SUM(G35:G36)</f>
        <v>69</v>
      </c>
      <c r="H37" s="160">
        <f t="shared" si="4"/>
        <v>31</v>
      </c>
      <c r="I37" s="149">
        <f t="shared" si="4"/>
        <v>1078</v>
      </c>
      <c r="J37" s="160">
        <f t="shared" si="4"/>
        <v>22</v>
      </c>
      <c r="K37" s="160">
        <f t="shared" si="4"/>
        <v>18</v>
      </c>
      <c r="L37" s="160">
        <f t="shared" si="4"/>
        <v>4</v>
      </c>
      <c r="M37" s="151">
        <f t="shared" si="4"/>
        <v>381</v>
      </c>
      <c r="N37" s="151">
        <f t="shared" si="4"/>
        <v>302.7</v>
      </c>
      <c r="O37" s="151">
        <f t="shared" si="4"/>
        <v>78.3</v>
      </c>
      <c r="P37" s="151"/>
      <c r="Q37" s="151"/>
      <c r="R37" s="149">
        <f>SUM(R35:R36)</f>
        <v>18667.5</v>
      </c>
      <c r="S37" s="149">
        <f>SUM(S35:S36)</f>
        <v>18667.5</v>
      </c>
      <c r="T37" s="149">
        <f>SUM(T35:T36)</f>
        <v>0</v>
      </c>
      <c r="U37" s="151" t="s">
        <v>20</v>
      </c>
    </row>
    <row r="38" spans="1:23" ht="29.25" customHeight="1" x14ac:dyDescent="0.3">
      <c r="A38" s="145"/>
      <c r="B38" s="363" t="s">
        <v>217</v>
      </c>
      <c r="C38" s="156"/>
      <c r="D38" s="157"/>
      <c r="E38" s="158"/>
      <c r="F38" s="158"/>
      <c r="G38" s="152"/>
      <c r="H38" s="152"/>
      <c r="I38" s="153"/>
      <c r="J38" s="152"/>
      <c r="K38" s="152"/>
      <c r="L38" s="152"/>
      <c r="M38" s="154"/>
      <c r="N38" s="154"/>
      <c r="O38" s="154"/>
      <c r="P38" s="154"/>
      <c r="Q38" s="154"/>
      <c r="R38" s="153"/>
      <c r="S38" s="153"/>
      <c r="T38" s="153"/>
      <c r="U38" s="155"/>
    </row>
    <row r="39" spans="1:23" ht="29.25" customHeight="1" x14ac:dyDescent="0.3">
      <c r="A39" s="127">
        <v>1</v>
      </c>
      <c r="B39" s="348" t="s">
        <v>271</v>
      </c>
      <c r="C39" s="128">
        <v>830</v>
      </c>
      <c r="D39" s="129">
        <v>41024</v>
      </c>
      <c r="E39" s="139" t="s">
        <v>515</v>
      </c>
      <c r="F39" s="139" t="s">
        <v>454</v>
      </c>
      <c r="G39" s="131">
        <v>30</v>
      </c>
      <c r="H39" s="144">
        <v>25</v>
      </c>
      <c r="I39" s="135">
        <v>490.1</v>
      </c>
      <c r="J39" s="144">
        <v>3</v>
      </c>
      <c r="K39" s="144">
        <v>0</v>
      </c>
      <c r="L39" s="144">
        <v>3</v>
      </c>
      <c r="M39" s="134">
        <v>391.6</v>
      </c>
      <c r="N39" s="134">
        <v>154.6</v>
      </c>
      <c r="O39" s="134">
        <f>M39-N39</f>
        <v>237.00000000000003</v>
      </c>
      <c r="P39" s="134"/>
      <c r="Q39" s="134"/>
      <c r="R39" s="135">
        <f>M39*U39</f>
        <v>19188.400000000001</v>
      </c>
      <c r="S39" s="135">
        <f t="shared" ref="S39:S44" si="5">R39</f>
        <v>19188.400000000001</v>
      </c>
      <c r="T39" s="135">
        <f t="shared" ref="T39:T47" si="6">R39-S39</f>
        <v>0</v>
      </c>
      <c r="U39" s="134">
        <v>49</v>
      </c>
    </row>
    <row r="40" spans="1:23" ht="29.25" customHeight="1" x14ac:dyDescent="0.3">
      <c r="A40" s="127">
        <v>2</v>
      </c>
      <c r="B40" s="348" t="s">
        <v>272</v>
      </c>
      <c r="C40" s="128">
        <v>831</v>
      </c>
      <c r="D40" s="129">
        <v>41024</v>
      </c>
      <c r="E40" s="139" t="s">
        <v>515</v>
      </c>
      <c r="F40" s="139" t="s">
        <v>454</v>
      </c>
      <c r="G40" s="131">
        <v>19</v>
      </c>
      <c r="H40" s="144">
        <v>19</v>
      </c>
      <c r="I40" s="135">
        <v>346.8</v>
      </c>
      <c r="J40" s="144">
        <v>6</v>
      </c>
      <c r="K40" s="144">
        <v>0</v>
      </c>
      <c r="L40" s="144">
        <v>6</v>
      </c>
      <c r="M40" s="133">
        <v>346.8</v>
      </c>
      <c r="N40" s="133">
        <v>130</v>
      </c>
      <c r="O40" s="133">
        <v>216.8</v>
      </c>
      <c r="P40" s="133"/>
      <c r="Q40" s="133"/>
      <c r="R40" s="135">
        <v>16993.900000000001</v>
      </c>
      <c r="S40" s="135">
        <f t="shared" si="5"/>
        <v>16993.900000000001</v>
      </c>
      <c r="T40" s="135">
        <f t="shared" si="6"/>
        <v>0</v>
      </c>
      <c r="U40" s="134">
        <v>49</v>
      </c>
    </row>
    <row r="41" spans="1:23" ht="29.25" customHeight="1" x14ac:dyDescent="0.3">
      <c r="A41" s="127">
        <v>3</v>
      </c>
      <c r="B41" s="348" t="s">
        <v>517</v>
      </c>
      <c r="C41" s="128">
        <v>837</v>
      </c>
      <c r="D41" s="129">
        <v>41026</v>
      </c>
      <c r="E41" s="139" t="s">
        <v>515</v>
      </c>
      <c r="F41" s="139" t="s">
        <v>454</v>
      </c>
      <c r="G41" s="131">
        <v>44</v>
      </c>
      <c r="H41" s="131">
        <v>44</v>
      </c>
      <c r="I41" s="132">
        <v>608.9</v>
      </c>
      <c r="J41" s="131">
        <v>16</v>
      </c>
      <c r="K41" s="131">
        <v>8</v>
      </c>
      <c r="L41" s="131">
        <v>8</v>
      </c>
      <c r="M41" s="134">
        <v>608.9</v>
      </c>
      <c r="N41" s="134">
        <f>M41-O41</f>
        <v>273.79999999999995</v>
      </c>
      <c r="O41" s="134">
        <v>335.1</v>
      </c>
      <c r="P41" s="134"/>
      <c r="Q41" s="134"/>
      <c r="R41" s="135">
        <f>M41*U41</f>
        <v>29836.1</v>
      </c>
      <c r="S41" s="135">
        <f t="shared" si="5"/>
        <v>29836.1</v>
      </c>
      <c r="T41" s="368">
        <f t="shared" si="6"/>
        <v>0</v>
      </c>
      <c r="U41" s="134">
        <v>49</v>
      </c>
    </row>
    <row r="42" spans="1:23" ht="29.25" customHeight="1" x14ac:dyDescent="0.3">
      <c r="A42" s="127">
        <v>4</v>
      </c>
      <c r="B42" s="348" t="s">
        <v>268</v>
      </c>
      <c r="C42" s="128">
        <v>955</v>
      </c>
      <c r="D42" s="129">
        <v>41040</v>
      </c>
      <c r="E42" s="139" t="s">
        <v>515</v>
      </c>
      <c r="F42" s="139" t="s">
        <v>454</v>
      </c>
      <c r="G42" s="131">
        <v>22</v>
      </c>
      <c r="H42" s="131">
        <v>22</v>
      </c>
      <c r="I42" s="132">
        <v>509.9</v>
      </c>
      <c r="J42" s="131">
        <v>10</v>
      </c>
      <c r="K42" s="131">
        <v>5</v>
      </c>
      <c r="L42" s="131">
        <v>5</v>
      </c>
      <c r="M42" s="134">
        <f>N42+O42</f>
        <v>353.4</v>
      </c>
      <c r="N42" s="134">
        <v>166.6</v>
      </c>
      <c r="O42" s="134">
        <v>186.8</v>
      </c>
      <c r="P42" s="134"/>
      <c r="Q42" s="134"/>
      <c r="R42" s="135">
        <v>15371.9</v>
      </c>
      <c r="S42" s="135">
        <f t="shared" si="5"/>
        <v>15371.9</v>
      </c>
      <c r="T42" s="368">
        <f t="shared" si="6"/>
        <v>0</v>
      </c>
      <c r="U42" s="134">
        <v>49</v>
      </c>
    </row>
    <row r="43" spans="1:23" ht="29.25" customHeight="1" x14ac:dyDescent="0.3">
      <c r="A43" s="127">
        <v>5</v>
      </c>
      <c r="B43" s="348" t="s">
        <v>270</v>
      </c>
      <c r="C43" s="128">
        <v>838</v>
      </c>
      <c r="D43" s="129">
        <v>41026</v>
      </c>
      <c r="E43" s="139" t="s">
        <v>515</v>
      </c>
      <c r="F43" s="139" t="s">
        <v>454</v>
      </c>
      <c r="G43" s="131">
        <v>16</v>
      </c>
      <c r="H43" s="131">
        <v>16</v>
      </c>
      <c r="I43" s="132">
        <v>364.8</v>
      </c>
      <c r="J43" s="131">
        <v>8</v>
      </c>
      <c r="K43" s="131">
        <v>7</v>
      </c>
      <c r="L43" s="131">
        <v>1</v>
      </c>
      <c r="M43" s="134">
        <v>364.8</v>
      </c>
      <c r="N43" s="134">
        <v>321.2</v>
      </c>
      <c r="O43" s="134">
        <v>43.6</v>
      </c>
      <c r="P43" s="134"/>
      <c r="Q43" s="134"/>
      <c r="R43" s="135">
        <v>15870.9</v>
      </c>
      <c r="S43" s="135">
        <f t="shared" si="5"/>
        <v>15870.9</v>
      </c>
      <c r="T43" s="368">
        <f t="shared" si="6"/>
        <v>0</v>
      </c>
      <c r="U43" s="134">
        <v>49</v>
      </c>
    </row>
    <row r="44" spans="1:23" ht="29.25" customHeight="1" x14ac:dyDescent="0.3">
      <c r="A44" s="127">
        <v>6</v>
      </c>
      <c r="B44" s="348" t="s">
        <v>273</v>
      </c>
      <c r="C44" s="128">
        <v>1155</v>
      </c>
      <c r="D44" s="129">
        <v>41059</v>
      </c>
      <c r="E44" s="139" t="s">
        <v>515</v>
      </c>
      <c r="F44" s="139" t="s">
        <v>454</v>
      </c>
      <c r="G44" s="131">
        <v>25</v>
      </c>
      <c r="H44" s="131">
        <v>25</v>
      </c>
      <c r="I44" s="135">
        <v>434</v>
      </c>
      <c r="J44" s="131">
        <v>12</v>
      </c>
      <c r="K44" s="131">
        <v>7</v>
      </c>
      <c r="L44" s="131">
        <v>5</v>
      </c>
      <c r="M44" s="134">
        <v>434</v>
      </c>
      <c r="N44" s="134">
        <v>205.5</v>
      </c>
      <c r="O44" s="134">
        <v>228.5</v>
      </c>
      <c r="P44" s="134"/>
      <c r="Q44" s="134"/>
      <c r="R44" s="135">
        <f>M44*U44</f>
        <v>21266</v>
      </c>
      <c r="S44" s="135">
        <f t="shared" si="5"/>
        <v>21266</v>
      </c>
      <c r="T44" s="368">
        <f t="shared" si="6"/>
        <v>0</v>
      </c>
      <c r="U44" s="134">
        <v>49</v>
      </c>
    </row>
    <row r="45" spans="1:23" ht="29.25" customHeight="1" x14ac:dyDescent="0.3">
      <c r="A45" s="127">
        <v>7</v>
      </c>
      <c r="B45" s="348" t="s">
        <v>276</v>
      </c>
      <c r="C45" s="128">
        <v>1220</v>
      </c>
      <c r="D45" s="129">
        <v>41061</v>
      </c>
      <c r="E45" s="139" t="s">
        <v>518</v>
      </c>
      <c r="F45" s="139" t="s">
        <v>519</v>
      </c>
      <c r="G45" s="131">
        <v>32</v>
      </c>
      <c r="H45" s="131">
        <v>32</v>
      </c>
      <c r="I45" s="135">
        <v>569.5</v>
      </c>
      <c r="J45" s="131">
        <v>15</v>
      </c>
      <c r="K45" s="131">
        <v>7</v>
      </c>
      <c r="L45" s="131">
        <v>8</v>
      </c>
      <c r="M45" s="134">
        <v>569.5</v>
      </c>
      <c r="N45" s="134">
        <f>M45-O45</f>
        <v>259.2</v>
      </c>
      <c r="O45" s="134">
        <v>310.3</v>
      </c>
      <c r="P45" s="134"/>
      <c r="Q45" s="134"/>
      <c r="R45" s="135">
        <v>24863.3</v>
      </c>
      <c r="S45" s="135">
        <v>24863.3</v>
      </c>
      <c r="T45" s="135">
        <f t="shared" si="6"/>
        <v>0</v>
      </c>
      <c r="U45" s="134">
        <v>49</v>
      </c>
    </row>
    <row r="46" spans="1:23" ht="29.25" customHeight="1" x14ac:dyDescent="0.3">
      <c r="A46" s="127">
        <v>8</v>
      </c>
      <c r="B46" s="348" t="s">
        <v>279</v>
      </c>
      <c r="C46" s="128">
        <v>1221</v>
      </c>
      <c r="D46" s="129">
        <v>41061</v>
      </c>
      <c r="E46" s="139" t="s">
        <v>518</v>
      </c>
      <c r="F46" s="139" t="s">
        <v>519</v>
      </c>
      <c r="G46" s="131">
        <v>49</v>
      </c>
      <c r="H46" s="131">
        <v>49</v>
      </c>
      <c r="I46" s="135">
        <v>628.6</v>
      </c>
      <c r="J46" s="131">
        <v>26</v>
      </c>
      <c r="K46" s="131">
        <v>14</v>
      </c>
      <c r="L46" s="131">
        <v>12</v>
      </c>
      <c r="M46" s="133">
        <f>N46+O46</f>
        <v>628.6</v>
      </c>
      <c r="N46" s="133">
        <v>331.5</v>
      </c>
      <c r="O46" s="133">
        <v>297.10000000000002</v>
      </c>
      <c r="P46" s="134"/>
      <c r="Q46" s="134"/>
      <c r="R46" s="135">
        <f>M46*U46</f>
        <v>30801.4</v>
      </c>
      <c r="S46" s="135">
        <f>R46</f>
        <v>30801.4</v>
      </c>
      <c r="T46" s="135">
        <f t="shared" si="6"/>
        <v>0</v>
      </c>
      <c r="U46" s="134">
        <v>49</v>
      </c>
    </row>
    <row r="47" spans="1:23" ht="29.25" customHeight="1" x14ac:dyDescent="0.3">
      <c r="A47" s="127">
        <v>9</v>
      </c>
      <c r="B47" s="348" t="s">
        <v>274</v>
      </c>
      <c r="C47" s="128">
        <v>1217</v>
      </c>
      <c r="D47" s="129">
        <v>41061</v>
      </c>
      <c r="E47" s="139" t="s">
        <v>518</v>
      </c>
      <c r="F47" s="139" t="s">
        <v>519</v>
      </c>
      <c r="G47" s="131">
        <v>26</v>
      </c>
      <c r="H47" s="131">
        <v>18</v>
      </c>
      <c r="I47" s="135">
        <v>485.6</v>
      </c>
      <c r="J47" s="131">
        <v>9</v>
      </c>
      <c r="K47" s="131">
        <v>5</v>
      </c>
      <c r="L47" s="131">
        <v>4</v>
      </c>
      <c r="M47" s="134">
        <v>333.7</v>
      </c>
      <c r="N47" s="134">
        <f>M47-O47</f>
        <v>143.79999999999998</v>
      </c>
      <c r="O47" s="134">
        <v>189.9</v>
      </c>
      <c r="P47" s="134"/>
      <c r="Q47" s="134"/>
      <c r="R47" s="135">
        <v>16358.1</v>
      </c>
      <c r="S47" s="135">
        <f>R47</f>
        <v>16358.1</v>
      </c>
      <c r="T47" s="135">
        <f t="shared" si="6"/>
        <v>0</v>
      </c>
      <c r="U47" s="134">
        <v>49</v>
      </c>
    </row>
    <row r="48" spans="1:23" ht="29.25" customHeight="1" x14ac:dyDescent="0.3">
      <c r="A48" s="145"/>
      <c r="B48" s="642" t="s">
        <v>520</v>
      </c>
      <c r="C48" s="642"/>
      <c r="D48" s="642"/>
      <c r="E48" s="642"/>
      <c r="F48" s="643"/>
      <c r="G48" s="148">
        <f t="shared" ref="G48:O48" si="7">SUM(G39:G47)</f>
        <v>263</v>
      </c>
      <c r="H48" s="148">
        <f t="shared" si="7"/>
        <v>250</v>
      </c>
      <c r="I48" s="149">
        <f t="shared" si="7"/>
        <v>4438.2000000000007</v>
      </c>
      <c r="J48" s="148">
        <f t="shared" si="7"/>
        <v>105</v>
      </c>
      <c r="K48" s="148">
        <f t="shared" si="7"/>
        <v>53</v>
      </c>
      <c r="L48" s="148">
        <f t="shared" si="7"/>
        <v>52</v>
      </c>
      <c r="M48" s="151">
        <f t="shared" si="7"/>
        <v>4031.3</v>
      </c>
      <c r="N48" s="151">
        <f t="shared" si="7"/>
        <v>1986.2</v>
      </c>
      <c r="O48" s="151">
        <f t="shared" si="7"/>
        <v>2045.1000000000004</v>
      </c>
      <c r="P48" s="151"/>
      <c r="Q48" s="151"/>
      <c r="R48" s="149">
        <f>SUM(R39:R47)</f>
        <v>190549.99999999997</v>
      </c>
      <c r="S48" s="149">
        <f>SUM(S39:S47)</f>
        <v>190549.99999999997</v>
      </c>
      <c r="T48" s="149">
        <f>SUM(T39:T47)</f>
        <v>0</v>
      </c>
      <c r="U48" s="151" t="s">
        <v>20</v>
      </c>
    </row>
    <row r="49" spans="1:24" ht="29.25" customHeight="1" x14ac:dyDescent="0.3">
      <c r="A49" s="163"/>
      <c r="B49" s="365" t="s">
        <v>294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298"/>
      <c r="O49" s="164"/>
      <c r="P49" s="164"/>
      <c r="Q49" s="164"/>
      <c r="R49" s="164"/>
      <c r="S49" s="164"/>
      <c r="T49" s="164"/>
      <c r="U49" s="165"/>
    </row>
    <row r="50" spans="1:24" ht="29.25" customHeight="1" x14ac:dyDescent="0.3">
      <c r="A50" s="145">
        <v>1</v>
      </c>
      <c r="B50" s="348" t="s">
        <v>274</v>
      </c>
      <c r="C50" s="128">
        <v>1217</v>
      </c>
      <c r="D50" s="129">
        <v>41061</v>
      </c>
      <c r="E50" s="139" t="s">
        <v>518</v>
      </c>
      <c r="F50" s="139" t="s">
        <v>519</v>
      </c>
      <c r="G50" s="131">
        <v>26</v>
      </c>
      <c r="H50" s="131">
        <v>8</v>
      </c>
      <c r="I50" s="135">
        <v>485.6</v>
      </c>
      <c r="J50" s="131">
        <v>4</v>
      </c>
      <c r="K50" s="131">
        <v>4</v>
      </c>
      <c r="L50" s="131">
        <v>0</v>
      </c>
      <c r="M50" s="134">
        <v>143.9</v>
      </c>
      <c r="N50" s="134">
        <v>143.9</v>
      </c>
      <c r="O50" s="134">
        <v>0</v>
      </c>
      <c r="P50" s="134"/>
      <c r="Q50" s="134"/>
      <c r="R50" s="135">
        <f>M50*U50</f>
        <v>7051.1</v>
      </c>
      <c r="S50" s="135">
        <f t="shared" ref="S50:S58" si="8">R50</f>
        <v>7051.1</v>
      </c>
      <c r="T50" s="135">
        <f t="shared" ref="T50:T56" si="9">R50-S50</f>
        <v>0</v>
      </c>
      <c r="U50" s="134">
        <v>49</v>
      </c>
    </row>
    <row r="51" spans="1:24" ht="29.25" customHeight="1" x14ac:dyDescent="0.3">
      <c r="A51" s="127">
        <v>2</v>
      </c>
      <c r="B51" s="348" t="s">
        <v>280</v>
      </c>
      <c r="C51" s="128">
        <v>1216</v>
      </c>
      <c r="D51" s="129">
        <v>41061</v>
      </c>
      <c r="E51" s="139" t="s">
        <v>512</v>
      </c>
      <c r="F51" s="139" t="s">
        <v>513</v>
      </c>
      <c r="G51" s="131">
        <v>25</v>
      </c>
      <c r="H51" s="131">
        <v>25</v>
      </c>
      <c r="I51" s="135">
        <v>469.1</v>
      </c>
      <c r="J51" s="131">
        <v>22</v>
      </c>
      <c r="K51" s="131">
        <v>14</v>
      </c>
      <c r="L51" s="131">
        <v>8</v>
      </c>
      <c r="M51" s="134">
        <v>429.8</v>
      </c>
      <c r="N51" s="134">
        <v>268.10000000000002</v>
      </c>
      <c r="O51" s="134">
        <f>M51-N51</f>
        <v>161.69999999999999</v>
      </c>
      <c r="P51" s="134"/>
      <c r="Q51" s="134"/>
      <c r="R51" s="135">
        <f>M51*U51</f>
        <v>21060.2</v>
      </c>
      <c r="S51" s="135">
        <f t="shared" si="8"/>
        <v>21060.2</v>
      </c>
      <c r="T51" s="135">
        <f t="shared" si="9"/>
        <v>0</v>
      </c>
      <c r="U51" s="134">
        <v>49</v>
      </c>
    </row>
    <row r="52" spans="1:24" ht="29.25" customHeight="1" x14ac:dyDescent="0.3">
      <c r="A52" s="145">
        <v>3</v>
      </c>
      <c r="B52" s="348" t="s">
        <v>275</v>
      </c>
      <c r="C52" s="128">
        <v>1218</v>
      </c>
      <c r="D52" s="129">
        <v>41061</v>
      </c>
      <c r="E52" s="139" t="s">
        <v>512</v>
      </c>
      <c r="F52" s="139" t="s">
        <v>513</v>
      </c>
      <c r="G52" s="131">
        <v>35</v>
      </c>
      <c r="H52" s="131">
        <v>35</v>
      </c>
      <c r="I52" s="135">
        <v>434.3</v>
      </c>
      <c r="J52" s="131">
        <v>12</v>
      </c>
      <c r="K52" s="131">
        <v>2</v>
      </c>
      <c r="L52" s="131">
        <v>10</v>
      </c>
      <c r="M52" s="134">
        <f>N52+O52</f>
        <v>434.3</v>
      </c>
      <c r="N52" s="134">
        <v>96.2</v>
      </c>
      <c r="O52" s="134">
        <v>338.1</v>
      </c>
      <c r="P52" s="134"/>
      <c r="Q52" s="134"/>
      <c r="R52" s="135">
        <f>M52*U52</f>
        <v>21280.7</v>
      </c>
      <c r="S52" s="135">
        <f t="shared" si="8"/>
        <v>21280.7</v>
      </c>
      <c r="T52" s="135">
        <f t="shared" si="9"/>
        <v>0</v>
      </c>
      <c r="U52" s="134">
        <v>49</v>
      </c>
    </row>
    <row r="53" spans="1:24" ht="29.25" customHeight="1" x14ac:dyDescent="0.3">
      <c r="A53" s="127">
        <v>4</v>
      </c>
      <c r="B53" s="348" t="s">
        <v>278</v>
      </c>
      <c r="C53" s="128">
        <v>1222</v>
      </c>
      <c r="D53" s="129">
        <v>41061</v>
      </c>
      <c r="E53" s="139" t="s">
        <v>512</v>
      </c>
      <c r="F53" s="139" t="s">
        <v>513</v>
      </c>
      <c r="G53" s="131">
        <v>21</v>
      </c>
      <c r="H53" s="131">
        <v>21</v>
      </c>
      <c r="I53" s="135">
        <v>641.4</v>
      </c>
      <c r="J53" s="131">
        <v>12</v>
      </c>
      <c r="K53" s="131">
        <v>7</v>
      </c>
      <c r="L53" s="131">
        <v>5</v>
      </c>
      <c r="M53" s="134">
        <f>N53+O53</f>
        <v>430.3</v>
      </c>
      <c r="N53" s="134">
        <v>219.4</v>
      </c>
      <c r="O53" s="134">
        <v>210.9</v>
      </c>
      <c r="P53" s="134"/>
      <c r="Q53" s="134"/>
      <c r="R53" s="135">
        <f>M53*U53</f>
        <v>21084.7</v>
      </c>
      <c r="S53" s="135">
        <f t="shared" si="8"/>
        <v>21084.7</v>
      </c>
      <c r="T53" s="135">
        <f t="shared" si="9"/>
        <v>0</v>
      </c>
      <c r="U53" s="134">
        <v>49</v>
      </c>
    </row>
    <row r="54" spans="1:24" ht="29.25" customHeight="1" x14ac:dyDescent="0.3">
      <c r="A54" s="145">
        <v>5</v>
      </c>
      <c r="B54" s="348" t="s">
        <v>281</v>
      </c>
      <c r="C54" s="128">
        <v>1412</v>
      </c>
      <c r="D54" s="129">
        <v>41088</v>
      </c>
      <c r="E54" s="139" t="s">
        <v>512</v>
      </c>
      <c r="F54" s="139" t="s">
        <v>513</v>
      </c>
      <c r="G54" s="131">
        <v>27</v>
      </c>
      <c r="H54" s="131">
        <v>27</v>
      </c>
      <c r="I54" s="135">
        <v>509.5</v>
      </c>
      <c r="J54" s="131">
        <f>K54+L54</f>
        <v>10</v>
      </c>
      <c r="K54" s="131">
        <v>2</v>
      </c>
      <c r="L54" s="131">
        <v>8</v>
      </c>
      <c r="M54" s="134">
        <f>N54+O54</f>
        <v>509.5</v>
      </c>
      <c r="N54" s="134">
        <v>127.9</v>
      </c>
      <c r="O54" s="134">
        <v>381.6</v>
      </c>
      <c r="P54" s="134"/>
      <c r="Q54" s="134"/>
      <c r="R54" s="135">
        <f>M54*U54</f>
        <v>24965.5</v>
      </c>
      <c r="S54" s="135">
        <f t="shared" si="8"/>
        <v>24965.5</v>
      </c>
      <c r="T54" s="135">
        <f t="shared" si="9"/>
        <v>0</v>
      </c>
      <c r="U54" s="134">
        <v>49</v>
      </c>
    </row>
    <row r="55" spans="1:24" ht="29.25" customHeight="1" x14ac:dyDescent="0.3">
      <c r="A55" s="127">
        <v>6</v>
      </c>
      <c r="B55" s="348" t="s">
        <v>282</v>
      </c>
      <c r="C55" s="128">
        <v>1413</v>
      </c>
      <c r="D55" s="129">
        <v>41088</v>
      </c>
      <c r="E55" s="139" t="s">
        <v>512</v>
      </c>
      <c r="F55" s="139" t="s">
        <v>513</v>
      </c>
      <c r="G55" s="131">
        <v>32</v>
      </c>
      <c r="H55" s="131">
        <v>32</v>
      </c>
      <c r="I55" s="135">
        <v>508.2</v>
      </c>
      <c r="J55" s="131">
        <v>15</v>
      </c>
      <c r="K55" s="131">
        <v>7</v>
      </c>
      <c r="L55" s="131">
        <v>8</v>
      </c>
      <c r="M55" s="134">
        <v>508.2</v>
      </c>
      <c r="N55" s="134">
        <f>M55-O55</f>
        <v>228.59999999999997</v>
      </c>
      <c r="O55" s="134">
        <v>279.60000000000002</v>
      </c>
      <c r="P55" s="134"/>
      <c r="Q55" s="134"/>
      <c r="R55" s="135">
        <v>15552.7</v>
      </c>
      <c r="S55" s="135">
        <f t="shared" si="8"/>
        <v>15552.7</v>
      </c>
      <c r="T55" s="135">
        <f t="shared" si="9"/>
        <v>0</v>
      </c>
      <c r="U55" s="134">
        <v>49</v>
      </c>
    </row>
    <row r="56" spans="1:24" ht="29.25" customHeight="1" x14ac:dyDescent="0.3">
      <c r="A56" s="145">
        <v>7</v>
      </c>
      <c r="B56" s="348" t="s">
        <v>521</v>
      </c>
      <c r="C56" s="128">
        <v>2302</v>
      </c>
      <c r="D56" s="129">
        <v>41173</v>
      </c>
      <c r="E56" s="139" t="s">
        <v>512</v>
      </c>
      <c r="F56" s="139" t="s">
        <v>513</v>
      </c>
      <c r="G56" s="131">
        <v>28</v>
      </c>
      <c r="H56" s="131">
        <v>28</v>
      </c>
      <c r="I56" s="135">
        <v>337.3</v>
      </c>
      <c r="J56" s="131">
        <v>13</v>
      </c>
      <c r="K56" s="131">
        <v>5</v>
      </c>
      <c r="L56" s="131">
        <v>8</v>
      </c>
      <c r="M56" s="134">
        <v>337.3</v>
      </c>
      <c r="N56" s="134">
        <f>M56-O56</f>
        <v>125.5</v>
      </c>
      <c r="O56" s="134">
        <v>211.8</v>
      </c>
      <c r="P56" s="134"/>
      <c r="Q56" s="134"/>
      <c r="R56" s="135">
        <f>M56*U56</f>
        <v>16527.7</v>
      </c>
      <c r="S56" s="135">
        <f t="shared" si="8"/>
        <v>16527.7</v>
      </c>
      <c r="T56" s="135">
        <f t="shared" si="9"/>
        <v>0</v>
      </c>
      <c r="U56" s="134">
        <v>49</v>
      </c>
      <c r="X56" s="166"/>
    </row>
    <row r="57" spans="1:24" ht="29.25" customHeight="1" x14ac:dyDescent="0.3">
      <c r="A57" s="127">
        <v>8</v>
      </c>
      <c r="B57" s="348" t="s">
        <v>283</v>
      </c>
      <c r="C57" s="128">
        <v>2301</v>
      </c>
      <c r="D57" s="129">
        <v>41173</v>
      </c>
      <c r="E57" s="139" t="s">
        <v>512</v>
      </c>
      <c r="F57" s="139" t="s">
        <v>513</v>
      </c>
      <c r="G57" s="131">
        <v>30</v>
      </c>
      <c r="H57" s="131">
        <v>30</v>
      </c>
      <c r="I57" s="135">
        <v>433.2</v>
      </c>
      <c r="J57" s="131">
        <f>K57+L57</f>
        <v>16</v>
      </c>
      <c r="K57" s="131">
        <v>9</v>
      </c>
      <c r="L57" s="131">
        <v>7</v>
      </c>
      <c r="M57" s="134">
        <f>N57+O57</f>
        <v>433.2</v>
      </c>
      <c r="N57" s="134">
        <v>198.5</v>
      </c>
      <c r="O57" s="134">
        <v>234.7</v>
      </c>
      <c r="P57" s="134"/>
      <c r="Q57" s="134"/>
      <c r="R57" s="135">
        <f t="shared" ref="R57:R81" si="10">M57*U57</f>
        <v>21226.799999999999</v>
      </c>
      <c r="S57" s="135">
        <f t="shared" si="8"/>
        <v>21226.799999999999</v>
      </c>
      <c r="T57" s="135">
        <f t="shared" ref="T57:T97" si="11">R57-S57</f>
        <v>0</v>
      </c>
      <c r="U57" s="134">
        <v>49</v>
      </c>
      <c r="V57" s="167"/>
      <c r="W57" s="167"/>
      <c r="X57" s="118"/>
    </row>
    <row r="58" spans="1:24" ht="29.25" customHeight="1" x14ac:dyDescent="0.3">
      <c r="A58" s="145">
        <v>9</v>
      </c>
      <c r="B58" s="348" t="s">
        <v>284</v>
      </c>
      <c r="C58" s="128">
        <v>2503</v>
      </c>
      <c r="D58" s="129">
        <v>41205</v>
      </c>
      <c r="E58" s="139" t="s">
        <v>512</v>
      </c>
      <c r="F58" s="139" t="s">
        <v>513</v>
      </c>
      <c r="G58" s="131">
        <v>15</v>
      </c>
      <c r="H58" s="131">
        <v>15</v>
      </c>
      <c r="I58" s="135">
        <v>535</v>
      </c>
      <c r="J58" s="131">
        <v>12</v>
      </c>
      <c r="K58" s="131">
        <v>8</v>
      </c>
      <c r="L58" s="131">
        <v>4</v>
      </c>
      <c r="M58" s="134">
        <f>N58+O58</f>
        <v>437.5</v>
      </c>
      <c r="N58" s="134">
        <v>297.3</v>
      </c>
      <c r="O58" s="134">
        <v>140.19999999999999</v>
      </c>
      <c r="P58" s="134"/>
      <c r="Q58" s="134"/>
      <c r="R58" s="135">
        <f t="shared" si="10"/>
        <v>21437.5</v>
      </c>
      <c r="S58" s="135">
        <f t="shared" si="8"/>
        <v>21437.5</v>
      </c>
      <c r="T58" s="135">
        <v>0</v>
      </c>
      <c r="U58" s="134">
        <v>49</v>
      </c>
      <c r="V58" s="167"/>
      <c r="W58" s="167"/>
      <c r="X58" s="118"/>
    </row>
    <row r="59" spans="1:24" ht="29.25" customHeight="1" x14ac:dyDescent="0.3">
      <c r="A59" s="127">
        <v>10</v>
      </c>
      <c r="B59" s="348" t="s">
        <v>285</v>
      </c>
      <c r="C59" s="128">
        <v>2300</v>
      </c>
      <c r="D59" s="129">
        <v>41173</v>
      </c>
      <c r="E59" s="139" t="s">
        <v>512</v>
      </c>
      <c r="F59" s="139" t="s">
        <v>513</v>
      </c>
      <c r="G59" s="131">
        <v>31</v>
      </c>
      <c r="H59" s="131">
        <v>16</v>
      </c>
      <c r="I59" s="135">
        <v>496.2</v>
      </c>
      <c r="J59" s="131">
        <f>K59+L59</f>
        <v>5</v>
      </c>
      <c r="K59" s="131">
        <v>1</v>
      </c>
      <c r="L59" s="131">
        <v>4</v>
      </c>
      <c r="M59" s="134">
        <v>322.7</v>
      </c>
      <c r="N59" s="134">
        <v>55.9</v>
      </c>
      <c r="O59" s="134">
        <v>266.8</v>
      </c>
      <c r="P59" s="134"/>
      <c r="Q59" s="134"/>
      <c r="R59" s="135">
        <v>15813.1</v>
      </c>
      <c r="S59" s="135">
        <v>15813.1</v>
      </c>
      <c r="T59" s="135">
        <f t="shared" si="11"/>
        <v>0</v>
      </c>
      <c r="U59" s="134">
        <v>49</v>
      </c>
    </row>
    <row r="60" spans="1:24" ht="29.25" customHeight="1" x14ac:dyDescent="0.3">
      <c r="A60" s="145"/>
      <c r="B60" s="642" t="s">
        <v>523</v>
      </c>
      <c r="C60" s="642"/>
      <c r="D60" s="642"/>
      <c r="E60" s="642"/>
      <c r="F60" s="643"/>
      <c r="G60" s="148">
        <f t="shared" ref="G60:O60" si="12">SUM(G50:G59)</f>
        <v>270</v>
      </c>
      <c r="H60" s="148">
        <f t="shared" si="12"/>
        <v>237</v>
      </c>
      <c r="I60" s="421">
        <f t="shared" si="12"/>
        <v>4849.8</v>
      </c>
      <c r="J60" s="148">
        <f t="shared" si="12"/>
        <v>121</v>
      </c>
      <c r="K60" s="148">
        <f t="shared" si="12"/>
        <v>59</v>
      </c>
      <c r="L60" s="148">
        <f t="shared" si="12"/>
        <v>62</v>
      </c>
      <c r="M60" s="151">
        <f t="shared" si="12"/>
        <v>3986.7</v>
      </c>
      <c r="N60" s="151">
        <f t="shared" si="12"/>
        <v>1761.3</v>
      </c>
      <c r="O60" s="151">
        <f t="shared" si="12"/>
        <v>2225.4</v>
      </c>
      <c r="P60" s="151"/>
      <c r="Q60" s="151"/>
      <c r="R60" s="149">
        <f>SUM(R50:R59)</f>
        <v>186000</v>
      </c>
      <c r="S60" s="149">
        <f>SUM(S50:S59)</f>
        <v>186000</v>
      </c>
      <c r="T60" s="149">
        <v>0</v>
      </c>
      <c r="U60" s="151" t="s">
        <v>20</v>
      </c>
    </row>
    <row r="61" spans="1:24" ht="29.25" customHeight="1" x14ac:dyDescent="0.3">
      <c r="A61" s="145"/>
      <c r="B61" s="363" t="s">
        <v>382</v>
      </c>
      <c r="C61" s="156"/>
      <c r="D61" s="157"/>
      <c r="E61" s="158"/>
      <c r="F61" s="158"/>
      <c r="G61" s="152"/>
      <c r="H61" s="152"/>
      <c r="I61" s="153"/>
      <c r="J61" s="152"/>
      <c r="K61" s="152"/>
      <c r="L61" s="152"/>
      <c r="M61" s="154"/>
      <c r="N61" s="154"/>
      <c r="O61" s="154"/>
      <c r="P61" s="154"/>
      <c r="Q61" s="154"/>
      <c r="R61" s="153"/>
      <c r="S61" s="153"/>
      <c r="T61" s="153"/>
      <c r="U61" s="155"/>
    </row>
    <row r="62" spans="1:24" ht="29.25" customHeight="1" x14ac:dyDescent="0.3">
      <c r="A62" s="145"/>
      <c r="B62" s="348" t="s">
        <v>285</v>
      </c>
      <c r="C62" s="128">
        <v>2300</v>
      </c>
      <c r="D62" s="129">
        <v>41173</v>
      </c>
      <c r="E62" s="139" t="s">
        <v>512</v>
      </c>
      <c r="F62" s="139" t="s">
        <v>513</v>
      </c>
      <c r="G62" s="131">
        <v>31</v>
      </c>
      <c r="H62" s="131">
        <v>15</v>
      </c>
      <c r="I62" s="135">
        <v>496.2</v>
      </c>
      <c r="J62" s="144">
        <v>3</v>
      </c>
      <c r="K62" s="144">
        <v>3</v>
      </c>
      <c r="L62" s="144">
        <v>0</v>
      </c>
      <c r="M62" s="134">
        <v>173.5</v>
      </c>
      <c r="N62" s="134">
        <v>173.5</v>
      </c>
      <c r="O62" s="134">
        <v>0</v>
      </c>
      <c r="P62" s="134"/>
      <c r="Q62" s="134"/>
      <c r="R62" s="135">
        <f>M62*U62</f>
        <v>8501.5</v>
      </c>
      <c r="S62" s="135">
        <f>R62</f>
        <v>8501.5</v>
      </c>
      <c r="T62" s="135">
        <f>R62-S62</f>
        <v>0</v>
      </c>
      <c r="U62" s="134">
        <v>49</v>
      </c>
    </row>
    <row r="63" spans="1:24" ht="29.25" customHeight="1" x14ac:dyDescent="0.3">
      <c r="A63" s="145">
        <v>11</v>
      </c>
      <c r="B63" s="348" t="s">
        <v>522</v>
      </c>
      <c r="C63" s="128">
        <v>122</v>
      </c>
      <c r="D63" s="129">
        <v>41299</v>
      </c>
      <c r="E63" s="139" t="s">
        <v>512</v>
      </c>
      <c r="F63" s="139" t="s">
        <v>513</v>
      </c>
      <c r="G63" s="131">
        <v>24</v>
      </c>
      <c r="H63" s="131">
        <v>24</v>
      </c>
      <c r="I63" s="132">
        <v>493.7</v>
      </c>
      <c r="J63" s="131">
        <v>10</v>
      </c>
      <c r="K63" s="131">
        <v>4</v>
      </c>
      <c r="L63" s="131">
        <v>6</v>
      </c>
      <c r="M63" s="134">
        <v>371.4</v>
      </c>
      <c r="N63" s="134">
        <v>142.6</v>
      </c>
      <c r="O63" s="134">
        <v>228.8</v>
      </c>
      <c r="P63" s="134"/>
      <c r="Q63" s="134"/>
      <c r="R63" s="135">
        <f t="shared" si="10"/>
        <v>18198.599999999999</v>
      </c>
      <c r="S63" s="135">
        <f>R63</f>
        <v>18198.599999999999</v>
      </c>
      <c r="T63" s="135">
        <f t="shared" si="11"/>
        <v>0</v>
      </c>
      <c r="U63" s="134">
        <v>49</v>
      </c>
    </row>
    <row r="64" spans="1:24" ht="29.25" customHeight="1" x14ac:dyDescent="0.3">
      <c r="A64" s="127">
        <v>12</v>
      </c>
      <c r="B64" s="348" t="s">
        <v>269</v>
      </c>
      <c r="C64" s="128">
        <v>2663</v>
      </c>
      <c r="D64" s="129">
        <v>41225</v>
      </c>
      <c r="E64" s="139" t="s">
        <v>512</v>
      </c>
      <c r="F64" s="139" t="s">
        <v>513</v>
      </c>
      <c r="G64" s="131">
        <v>26</v>
      </c>
      <c r="H64" s="131">
        <v>26</v>
      </c>
      <c r="I64" s="132">
        <v>505.1</v>
      </c>
      <c r="J64" s="131">
        <v>9</v>
      </c>
      <c r="K64" s="131">
        <v>6</v>
      </c>
      <c r="L64" s="131">
        <v>3</v>
      </c>
      <c r="M64" s="134">
        <v>505.1</v>
      </c>
      <c r="N64" s="134">
        <v>333.6</v>
      </c>
      <c r="O64" s="134">
        <v>171.5</v>
      </c>
      <c r="P64" s="134"/>
      <c r="Q64" s="134"/>
      <c r="R64" s="135">
        <f t="shared" si="10"/>
        <v>24749.9</v>
      </c>
      <c r="S64" s="135">
        <f t="shared" ref="S64:S72" si="13">R64</f>
        <v>24749.9</v>
      </c>
      <c r="T64" s="135">
        <f t="shared" si="11"/>
        <v>0</v>
      </c>
      <c r="U64" s="134">
        <v>49</v>
      </c>
      <c r="V64" s="119"/>
    </row>
    <row r="65" spans="1:45" s="138" customFormat="1" ht="29.25" customHeight="1" x14ac:dyDescent="0.35">
      <c r="A65" s="145">
        <v>13</v>
      </c>
      <c r="B65" s="348" t="s">
        <v>524</v>
      </c>
      <c r="C65" s="128">
        <v>2787</v>
      </c>
      <c r="D65" s="129">
        <v>40907</v>
      </c>
      <c r="E65" s="139" t="s">
        <v>512</v>
      </c>
      <c r="F65" s="139" t="s">
        <v>513</v>
      </c>
      <c r="G65" s="131">
        <v>0</v>
      </c>
      <c r="H65" s="131">
        <v>0</v>
      </c>
      <c r="I65" s="132">
        <v>784.1</v>
      </c>
      <c r="J65" s="131">
        <v>0</v>
      </c>
      <c r="K65" s="131">
        <v>0</v>
      </c>
      <c r="L65" s="131">
        <v>0</v>
      </c>
      <c r="M65" s="168" t="s">
        <v>525</v>
      </c>
      <c r="N65" s="169"/>
      <c r="O65" s="169"/>
      <c r="P65" s="169"/>
      <c r="Q65" s="169"/>
      <c r="R65" s="133">
        <v>0</v>
      </c>
      <c r="S65" s="135">
        <f t="shared" si="13"/>
        <v>0</v>
      </c>
      <c r="T65" s="135">
        <f t="shared" si="11"/>
        <v>0</v>
      </c>
      <c r="U65" s="134">
        <v>49</v>
      </c>
    </row>
    <row r="66" spans="1:45" s="138" customFormat="1" ht="29.25" customHeight="1" x14ac:dyDescent="0.35">
      <c r="A66" s="127">
        <v>14</v>
      </c>
      <c r="B66" s="140" t="s">
        <v>258</v>
      </c>
      <c r="C66" s="128">
        <v>2192</v>
      </c>
      <c r="D66" s="129">
        <v>41508</v>
      </c>
      <c r="E66" s="139" t="s">
        <v>512</v>
      </c>
      <c r="F66" s="139" t="s">
        <v>513</v>
      </c>
      <c r="G66" s="131">
        <v>21</v>
      </c>
      <c r="H66" s="131">
        <v>21</v>
      </c>
      <c r="I66" s="135">
        <v>584.70000000000005</v>
      </c>
      <c r="J66" s="131">
        <v>20</v>
      </c>
      <c r="K66" s="131">
        <v>7</v>
      </c>
      <c r="L66" s="131">
        <v>13</v>
      </c>
      <c r="M66" s="135">
        <v>426.5</v>
      </c>
      <c r="N66" s="135">
        <v>208.2</v>
      </c>
      <c r="O66" s="135">
        <v>218.3</v>
      </c>
      <c r="P66" s="134"/>
      <c r="Q66" s="134"/>
      <c r="R66" s="135">
        <f>M66*U66</f>
        <v>20898.5</v>
      </c>
      <c r="S66" s="135">
        <f t="shared" si="13"/>
        <v>20898.5</v>
      </c>
      <c r="T66" s="135">
        <f t="shared" si="11"/>
        <v>0</v>
      </c>
      <c r="U66" s="134">
        <v>49</v>
      </c>
    </row>
    <row r="67" spans="1:45" s="138" customFormat="1" ht="29.25" customHeight="1" x14ac:dyDescent="0.35">
      <c r="A67" s="145">
        <v>15</v>
      </c>
      <c r="B67" s="140" t="s">
        <v>526</v>
      </c>
      <c r="C67" s="128">
        <v>1922</v>
      </c>
      <c r="D67" s="129">
        <v>41481</v>
      </c>
      <c r="E67" s="139" t="s">
        <v>512</v>
      </c>
      <c r="F67" s="139" t="s">
        <v>513</v>
      </c>
      <c r="G67" s="131">
        <v>31</v>
      </c>
      <c r="H67" s="131">
        <v>31</v>
      </c>
      <c r="I67" s="135">
        <v>337.5</v>
      </c>
      <c r="J67" s="131">
        <v>13</v>
      </c>
      <c r="K67" s="131">
        <v>1</v>
      </c>
      <c r="L67" s="131">
        <v>12</v>
      </c>
      <c r="M67" s="135">
        <v>337.5</v>
      </c>
      <c r="N67" s="135">
        <v>23.3</v>
      </c>
      <c r="O67" s="135">
        <v>314.2</v>
      </c>
      <c r="P67" s="134"/>
      <c r="Q67" s="134"/>
      <c r="R67" s="135">
        <f>M67*U67</f>
        <v>16537.5</v>
      </c>
      <c r="S67" s="135">
        <f t="shared" si="13"/>
        <v>16537.5</v>
      </c>
      <c r="T67" s="135">
        <f t="shared" si="11"/>
        <v>0</v>
      </c>
      <c r="U67" s="134">
        <v>49</v>
      </c>
    </row>
    <row r="68" spans="1:45" s="138" customFormat="1" ht="29.25" customHeight="1" x14ac:dyDescent="0.35">
      <c r="A68" s="127">
        <v>16</v>
      </c>
      <c r="B68" s="140" t="s">
        <v>527</v>
      </c>
      <c r="C68" s="128">
        <v>1572</v>
      </c>
      <c r="D68" s="129">
        <v>41449</v>
      </c>
      <c r="E68" s="139" t="s">
        <v>512</v>
      </c>
      <c r="F68" s="139" t="s">
        <v>513</v>
      </c>
      <c r="G68" s="131">
        <v>32</v>
      </c>
      <c r="H68" s="131">
        <v>32</v>
      </c>
      <c r="I68" s="135">
        <v>440.2</v>
      </c>
      <c r="J68" s="131">
        <v>14</v>
      </c>
      <c r="K68" s="131">
        <v>12</v>
      </c>
      <c r="L68" s="131">
        <v>2</v>
      </c>
      <c r="M68" s="135">
        <v>420.6</v>
      </c>
      <c r="N68" s="135">
        <v>348.5</v>
      </c>
      <c r="O68" s="135">
        <v>72.099999999999994</v>
      </c>
      <c r="P68" s="134"/>
      <c r="Q68" s="134"/>
      <c r="R68" s="135">
        <v>18295</v>
      </c>
      <c r="S68" s="135">
        <f t="shared" si="13"/>
        <v>18295</v>
      </c>
      <c r="T68" s="135">
        <f t="shared" si="11"/>
        <v>0</v>
      </c>
      <c r="U68" s="134">
        <v>49</v>
      </c>
    </row>
    <row r="69" spans="1:45" s="138" customFormat="1" ht="29.25" customHeight="1" x14ac:dyDescent="0.35">
      <c r="A69" s="145">
        <v>17</v>
      </c>
      <c r="B69" s="170" t="s">
        <v>246</v>
      </c>
      <c r="C69" s="171">
        <v>2326</v>
      </c>
      <c r="D69" s="172">
        <v>41526</v>
      </c>
      <c r="E69" s="173" t="s">
        <v>512</v>
      </c>
      <c r="F69" s="173" t="s">
        <v>513</v>
      </c>
      <c r="G69" s="174">
        <v>27</v>
      </c>
      <c r="H69" s="174">
        <v>27</v>
      </c>
      <c r="I69" s="175">
        <v>497.7</v>
      </c>
      <c r="J69" s="174">
        <v>12</v>
      </c>
      <c r="K69" s="174">
        <v>7</v>
      </c>
      <c r="L69" s="174">
        <v>5</v>
      </c>
      <c r="M69" s="176">
        <v>428.3</v>
      </c>
      <c r="N69" s="176">
        <f>M69-O69</f>
        <v>265</v>
      </c>
      <c r="O69" s="176">
        <v>163.30000000000001</v>
      </c>
      <c r="P69" s="176"/>
      <c r="Q69" s="176"/>
      <c r="R69" s="368">
        <f>M69*U69</f>
        <v>20986.7</v>
      </c>
      <c r="S69" s="135">
        <f t="shared" si="13"/>
        <v>20986.7</v>
      </c>
      <c r="T69" s="135">
        <f t="shared" si="11"/>
        <v>0</v>
      </c>
      <c r="U69" s="134">
        <v>49</v>
      </c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</row>
    <row r="70" spans="1:45" s="138" customFormat="1" ht="29.25" customHeight="1" x14ac:dyDescent="0.35">
      <c r="A70" s="127">
        <v>18</v>
      </c>
      <c r="B70" s="348" t="s">
        <v>257</v>
      </c>
      <c r="C70" s="128">
        <v>3334</v>
      </c>
      <c r="D70" s="129">
        <v>41600</v>
      </c>
      <c r="E70" s="139" t="s">
        <v>512</v>
      </c>
      <c r="F70" s="139" t="s">
        <v>513</v>
      </c>
      <c r="G70" s="131">
        <v>25</v>
      </c>
      <c r="H70" s="131">
        <v>25</v>
      </c>
      <c r="I70" s="132">
        <v>505.1</v>
      </c>
      <c r="J70" s="131">
        <v>15</v>
      </c>
      <c r="K70" s="131">
        <v>6</v>
      </c>
      <c r="L70" s="131">
        <v>9</v>
      </c>
      <c r="M70" s="134">
        <v>466.3</v>
      </c>
      <c r="N70" s="134">
        <v>180</v>
      </c>
      <c r="O70" s="134">
        <v>286.3</v>
      </c>
      <c r="P70" s="134"/>
      <c r="Q70" s="134"/>
      <c r="R70" s="135">
        <f t="shared" si="10"/>
        <v>22848.7</v>
      </c>
      <c r="S70" s="135">
        <f t="shared" si="13"/>
        <v>22848.7</v>
      </c>
      <c r="T70" s="135">
        <f t="shared" si="11"/>
        <v>0</v>
      </c>
      <c r="U70" s="134">
        <v>49</v>
      </c>
    </row>
    <row r="71" spans="1:45" s="138" customFormat="1" ht="29.25" customHeight="1" x14ac:dyDescent="0.35">
      <c r="A71" s="145">
        <v>19</v>
      </c>
      <c r="B71" s="348" t="s">
        <v>528</v>
      </c>
      <c r="C71" s="128">
        <v>3458</v>
      </c>
      <c r="D71" s="129">
        <v>41605</v>
      </c>
      <c r="E71" s="139" t="s">
        <v>512</v>
      </c>
      <c r="F71" s="139" t="s">
        <v>513</v>
      </c>
      <c r="G71" s="131">
        <v>33</v>
      </c>
      <c r="H71" s="131">
        <v>33</v>
      </c>
      <c r="I71" s="132">
        <v>438.9</v>
      </c>
      <c r="J71" s="131">
        <v>11</v>
      </c>
      <c r="K71" s="131">
        <v>5</v>
      </c>
      <c r="L71" s="131">
        <v>6</v>
      </c>
      <c r="M71" s="134">
        <v>421.5</v>
      </c>
      <c r="N71" s="134">
        <v>210.9</v>
      </c>
      <c r="O71" s="134">
        <v>210.6</v>
      </c>
      <c r="P71" s="134"/>
      <c r="Q71" s="134"/>
      <c r="R71" s="135">
        <f t="shared" si="10"/>
        <v>20653.5</v>
      </c>
      <c r="S71" s="135">
        <f t="shared" si="13"/>
        <v>20653.5</v>
      </c>
      <c r="T71" s="135">
        <f t="shared" si="11"/>
        <v>0</v>
      </c>
      <c r="U71" s="134">
        <v>49</v>
      </c>
    </row>
    <row r="72" spans="1:45" s="138" customFormat="1" ht="29.25" customHeight="1" x14ac:dyDescent="0.35">
      <c r="A72" s="127">
        <v>20</v>
      </c>
      <c r="B72" s="178" t="s">
        <v>529</v>
      </c>
      <c r="C72" s="128">
        <v>78</v>
      </c>
      <c r="D72" s="129">
        <v>41654</v>
      </c>
      <c r="E72" s="139" t="s">
        <v>512</v>
      </c>
      <c r="F72" s="139" t="s">
        <v>513</v>
      </c>
      <c r="G72" s="131">
        <v>46</v>
      </c>
      <c r="H72" s="131">
        <v>46</v>
      </c>
      <c r="I72" s="132">
        <v>851.5</v>
      </c>
      <c r="J72" s="131">
        <v>24</v>
      </c>
      <c r="K72" s="131">
        <v>16</v>
      </c>
      <c r="L72" s="131">
        <v>8</v>
      </c>
      <c r="M72" s="134">
        <v>851.5</v>
      </c>
      <c r="N72" s="134">
        <v>493.8</v>
      </c>
      <c r="O72" s="134">
        <v>329.7</v>
      </c>
      <c r="P72" s="134"/>
      <c r="Q72" s="134"/>
      <c r="R72" s="135">
        <f t="shared" si="10"/>
        <v>41723.5</v>
      </c>
      <c r="S72" s="135">
        <f t="shared" si="13"/>
        <v>41723.5</v>
      </c>
      <c r="T72" s="135">
        <f t="shared" si="11"/>
        <v>0</v>
      </c>
      <c r="U72" s="134">
        <v>49</v>
      </c>
    </row>
    <row r="73" spans="1:45" s="138" customFormat="1" ht="29.25" customHeight="1" x14ac:dyDescent="0.35">
      <c r="A73" s="145">
        <v>21</v>
      </c>
      <c r="B73" s="178" t="s">
        <v>114</v>
      </c>
      <c r="C73" s="128">
        <v>566</v>
      </c>
      <c r="D73" s="129">
        <v>41698</v>
      </c>
      <c r="E73" s="139" t="s">
        <v>512</v>
      </c>
      <c r="F73" s="139" t="s">
        <v>513</v>
      </c>
      <c r="G73" s="131">
        <v>41</v>
      </c>
      <c r="H73" s="131">
        <v>41</v>
      </c>
      <c r="I73" s="132">
        <v>531.20000000000005</v>
      </c>
      <c r="J73" s="131">
        <v>19</v>
      </c>
      <c r="K73" s="131">
        <v>15</v>
      </c>
      <c r="L73" s="131">
        <v>4</v>
      </c>
      <c r="M73" s="134">
        <v>492</v>
      </c>
      <c r="N73" s="134">
        <v>352.8</v>
      </c>
      <c r="O73" s="134">
        <v>139.19999999999999</v>
      </c>
      <c r="P73" s="134"/>
      <c r="Q73" s="134"/>
      <c r="R73" s="135">
        <f t="shared" si="10"/>
        <v>24108</v>
      </c>
      <c r="S73" s="135">
        <f>R73-T73</f>
        <v>16606.599999999999</v>
      </c>
      <c r="T73" s="135">
        <v>7501.4</v>
      </c>
      <c r="U73" s="134">
        <v>49</v>
      </c>
    </row>
    <row r="74" spans="1:45" s="138" customFormat="1" ht="29.25" customHeight="1" x14ac:dyDescent="0.35">
      <c r="A74" s="127">
        <v>22</v>
      </c>
      <c r="B74" s="178" t="s">
        <v>106</v>
      </c>
      <c r="C74" s="128">
        <v>565</v>
      </c>
      <c r="D74" s="129">
        <v>41698</v>
      </c>
      <c r="E74" s="139" t="s">
        <v>512</v>
      </c>
      <c r="F74" s="139" t="s">
        <v>513</v>
      </c>
      <c r="G74" s="131">
        <v>49</v>
      </c>
      <c r="H74" s="131">
        <v>49</v>
      </c>
      <c r="I74" s="132">
        <v>578.79999999999995</v>
      </c>
      <c r="J74" s="131">
        <v>19</v>
      </c>
      <c r="K74" s="131">
        <v>13</v>
      </c>
      <c r="L74" s="131">
        <v>6</v>
      </c>
      <c r="M74" s="134">
        <v>578.79999999999995</v>
      </c>
      <c r="N74" s="134">
        <v>332.9</v>
      </c>
      <c r="O74" s="134">
        <v>245.9</v>
      </c>
      <c r="P74" s="134"/>
      <c r="Q74" s="134"/>
      <c r="R74" s="135">
        <f t="shared" si="10"/>
        <v>28361.199999999997</v>
      </c>
      <c r="S74" s="135">
        <v>0</v>
      </c>
      <c r="T74" s="135">
        <f t="shared" si="11"/>
        <v>28361.199999999997</v>
      </c>
      <c r="U74" s="134">
        <v>49</v>
      </c>
    </row>
    <row r="75" spans="1:45" s="138" customFormat="1" ht="29.25" customHeight="1" x14ac:dyDescent="0.35">
      <c r="A75" s="145">
        <v>23</v>
      </c>
      <c r="B75" s="178" t="s">
        <v>530</v>
      </c>
      <c r="C75" s="128">
        <v>567</v>
      </c>
      <c r="D75" s="129">
        <v>41698</v>
      </c>
      <c r="E75" s="139" t="s">
        <v>512</v>
      </c>
      <c r="F75" s="139" t="s">
        <v>513</v>
      </c>
      <c r="G75" s="131">
        <v>23</v>
      </c>
      <c r="H75" s="131">
        <v>23</v>
      </c>
      <c r="I75" s="132">
        <v>358</v>
      </c>
      <c r="J75" s="131">
        <v>9</v>
      </c>
      <c r="K75" s="131">
        <v>3</v>
      </c>
      <c r="L75" s="131">
        <v>6</v>
      </c>
      <c r="M75" s="134">
        <v>313.10000000000002</v>
      </c>
      <c r="N75" s="134">
        <v>89.4</v>
      </c>
      <c r="O75" s="134">
        <v>223.7</v>
      </c>
      <c r="P75" s="134"/>
      <c r="Q75" s="134"/>
      <c r="R75" s="135">
        <f t="shared" si="10"/>
        <v>15341.900000000001</v>
      </c>
      <c r="S75" s="135">
        <v>0</v>
      </c>
      <c r="T75" s="135">
        <f t="shared" si="11"/>
        <v>15341.900000000001</v>
      </c>
      <c r="U75" s="134">
        <v>49</v>
      </c>
    </row>
    <row r="76" spans="1:45" s="138" customFormat="1" ht="29.25" customHeight="1" x14ac:dyDescent="0.35">
      <c r="A76" s="127">
        <v>24</v>
      </c>
      <c r="B76" s="178" t="s">
        <v>168</v>
      </c>
      <c r="C76" s="128">
        <v>564</v>
      </c>
      <c r="D76" s="129">
        <v>41698</v>
      </c>
      <c r="E76" s="139" t="s">
        <v>512</v>
      </c>
      <c r="F76" s="139" t="s">
        <v>513</v>
      </c>
      <c r="G76" s="131">
        <v>22</v>
      </c>
      <c r="H76" s="131">
        <v>22</v>
      </c>
      <c r="I76" s="132">
        <v>356.4</v>
      </c>
      <c r="J76" s="131">
        <v>8</v>
      </c>
      <c r="K76" s="131">
        <v>5</v>
      </c>
      <c r="L76" s="131">
        <v>3</v>
      </c>
      <c r="M76" s="134">
        <v>356.4</v>
      </c>
      <c r="N76" s="134">
        <v>223.1</v>
      </c>
      <c r="O76" s="134">
        <v>133.30000000000001</v>
      </c>
      <c r="P76" s="134"/>
      <c r="Q76" s="134"/>
      <c r="R76" s="135">
        <f t="shared" si="10"/>
        <v>17463.599999999999</v>
      </c>
      <c r="S76" s="135">
        <v>0</v>
      </c>
      <c r="T76" s="135">
        <f t="shared" si="11"/>
        <v>17463.599999999999</v>
      </c>
      <c r="U76" s="134">
        <v>49</v>
      </c>
    </row>
    <row r="77" spans="1:45" s="138" customFormat="1" ht="29.25" customHeight="1" x14ac:dyDescent="0.35">
      <c r="A77" s="145">
        <v>25</v>
      </c>
      <c r="B77" s="178" t="s">
        <v>120</v>
      </c>
      <c r="C77" s="128">
        <v>691</v>
      </c>
      <c r="D77" s="129">
        <v>41711</v>
      </c>
      <c r="E77" s="139" t="s">
        <v>512</v>
      </c>
      <c r="F77" s="139" t="s">
        <v>513</v>
      </c>
      <c r="G77" s="131">
        <v>41</v>
      </c>
      <c r="H77" s="131">
        <v>41</v>
      </c>
      <c r="I77" s="132">
        <v>586.9</v>
      </c>
      <c r="J77" s="131">
        <v>19</v>
      </c>
      <c r="K77" s="131">
        <v>11</v>
      </c>
      <c r="L77" s="131">
        <v>8</v>
      </c>
      <c r="M77" s="134">
        <v>558.6</v>
      </c>
      <c r="N77" s="134">
        <v>325.2</v>
      </c>
      <c r="O77" s="134">
        <v>233.4</v>
      </c>
      <c r="P77" s="134"/>
      <c r="Q77" s="134"/>
      <c r="R77" s="135">
        <f>M77*U77</f>
        <v>27371.4</v>
      </c>
      <c r="S77" s="135">
        <v>0</v>
      </c>
      <c r="T77" s="135">
        <f t="shared" si="11"/>
        <v>27371.4</v>
      </c>
      <c r="U77" s="134">
        <v>49</v>
      </c>
    </row>
    <row r="78" spans="1:45" s="138" customFormat="1" ht="29.25" customHeight="1" x14ac:dyDescent="0.35">
      <c r="A78" s="127">
        <v>26</v>
      </c>
      <c r="B78" s="178" t="s">
        <v>102</v>
      </c>
      <c r="C78" s="128">
        <v>693</v>
      </c>
      <c r="D78" s="129">
        <v>41711</v>
      </c>
      <c r="E78" s="139" t="s">
        <v>512</v>
      </c>
      <c r="F78" s="139" t="s">
        <v>513</v>
      </c>
      <c r="G78" s="131">
        <v>55</v>
      </c>
      <c r="H78" s="131">
        <v>55</v>
      </c>
      <c r="I78" s="132">
        <v>693.8</v>
      </c>
      <c r="J78" s="131">
        <v>19</v>
      </c>
      <c r="K78" s="131">
        <v>7</v>
      </c>
      <c r="L78" s="131">
        <v>12</v>
      </c>
      <c r="M78" s="134">
        <v>615.70000000000005</v>
      </c>
      <c r="N78" s="134">
        <v>175.5</v>
      </c>
      <c r="O78" s="134">
        <v>440.2</v>
      </c>
      <c r="P78" s="134"/>
      <c r="Q78" s="134"/>
      <c r="R78" s="135">
        <f t="shared" si="10"/>
        <v>30169.300000000003</v>
      </c>
      <c r="S78" s="135">
        <v>0</v>
      </c>
      <c r="T78" s="135">
        <f t="shared" si="11"/>
        <v>30169.300000000003</v>
      </c>
      <c r="U78" s="134">
        <v>49</v>
      </c>
    </row>
    <row r="79" spans="1:45" s="138" customFormat="1" ht="29.25" customHeight="1" x14ac:dyDescent="0.35">
      <c r="A79" s="145">
        <v>27</v>
      </c>
      <c r="B79" s="178" t="s">
        <v>213</v>
      </c>
      <c r="C79" s="128">
        <v>692</v>
      </c>
      <c r="D79" s="129">
        <v>41711</v>
      </c>
      <c r="E79" s="139" t="s">
        <v>512</v>
      </c>
      <c r="F79" s="139" t="s">
        <v>513</v>
      </c>
      <c r="G79" s="131">
        <v>21</v>
      </c>
      <c r="H79" s="131">
        <v>21</v>
      </c>
      <c r="I79" s="132">
        <v>434.5</v>
      </c>
      <c r="J79" s="131">
        <v>10</v>
      </c>
      <c r="K79" s="131">
        <v>7</v>
      </c>
      <c r="L79" s="131">
        <v>3</v>
      </c>
      <c r="M79" s="134">
        <v>391.2</v>
      </c>
      <c r="N79" s="134">
        <v>222</v>
      </c>
      <c r="O79" s="134">
        <v>169.2</v>
      </c>
      <c r="P79" s="134"/>
      <c r="Q79" s="134"/>
      <c r="R79" s="135">
        <f t="shared" si="10"/>
        <v>19168.8</v>
      </c>
      <c r="S79" s="135">
        <v>0</v>
      </c>
      <c r="T79" s="135">
        <f t="shared" si="11"/>
        <v>19168.8</v>
      </c>
      <c r="U79" s="134">
        <v>49</v>
      </c>
    </row>
    <row r="80" spans="1:45" s="138" customFormat="1" ht="29.25" customHeight="1" x14ac:dyDescent="0.35">
      <c r="A80" s="127">
        <v>28</v>
      </c>
      <c r="B80" s="178" t="s">
        <v>126</v>
      </c>
      <c r="C80" s="128">
        <v>690</v>
      </c>
      <c r="D80" s="129">
        <v>41711</v>
      </c>
      <c r="E80" s="139" t="s">
        <v>512</v>
      </c>
      <c r="F80" s="139" t="s">
        <v>513</v>
      </c>
      <c r="G80" s="131">
        <v>31</v>
      </c>
      <c r="H80" s="131">
        <v>31</v>
      </c>
      <c r="I80" s="132">
        <v>556.20000000000005</v>
      </c>
      <c r="J80" s="131">
        <v>17</v>
      </c>
      <c r="K80" s="131">
        <v>14</v>
      </c>
      <c r="L80" s="131">
        <v>3</v>
      </c>
      <c r="M80" s="134">
        <v>556.20000000000005</v>
      </c>
      <c r="N80" s="134">
        <v>466.3</v>
      </c>
      <c r="O80" s="134">
        <v>89.9</v>
      </c>
      <c r="P80" s="134"/>
      <c r="Q80" s="134"/>
      <c r="R80" s="135">
        <f t="shared" si="10"/>
        <v>27253.800000000003</v>
      </c>
      <c r="S80" s="135">
        <v>0</v>
      </c>
      <c r="T80" s="135">
        <f t="shared" si="11"/>
        <v>27253.800000000003</v>
      </c>
      <c r="U80" s="134">
        <v>49</v>
      </c>
    </row>
    <row r="81" spans="1:21" s="138" customFormat="1" ht="29.25" customHeight="1" x14ac:dyDescent="0.35">
      <c r="A81" s="145">
        <v>29</v>
      </c>
      <c r="B81" s="178" t="s">
        <v>531</v>
      </c>
      <c r="C81" s="128">
        <v>746</v>
      </c>
      <c r="D81" s="129">
        <v>41717</v>
      </c>
      <c r="E81" s="139" t="s">
        <v>512</v>
      </c>
      <c r="F81" s="139" t="s">
        <v>513</v>
      </c>
      <c r="G81" s="131">
        <v>29</v>
      </c>
      <c r="H81" s="131">
        <v>29</v>
      </c>
      <c r="I81" s="179">
        <v>344.8</v>
      </c>
      <c r="J81" s="131">
        <v>12</v>
      </c>
      <c r="K81" s="131">
        <v>5</v>
      </c>
      <c r="L81" s="131">
        <v>7</v>
      </c>
      <c r="M81" s="179">
        <v>344.8</v>
      </c>
      <c r="N81" s="134">
        <v>143</v>
      </c>
      <c r="O81" s="134">
        <v>201.8</v>
      </c>
      <c r="P81" s="134"/>
      <c r="Q81" s="134"/>
      <c r="R81" s="135">
        <f t="shared" si="10"/>
        <v>16895.2</v>
      </c>
      <c r="S81" s="135">
        <v>0</v>
      </c>
      <c r="T81" s="135">
        <f t="shared" si="11"/>
        <v>16895.2</v>
      </c>
      <c r="U81" s="134">
        <v>49</v>
      </c>
    </row>
    <row r="82" spans="1:21" s="138" customFormat="1" ht="29.25" customHeight="1" x14ac:dyDescent="0.35">
      <c r="A82" s="127">
        <v>30</v>
      </c>
      <c r="B82" s="348" t="s">
        <v>532</v>
      </c>
      <c r="C82" s="128">
        <v>152</v>
      </c>
      <c r="D82" s="129">
        <v>41303</v>
      </c>
      <c r="E82" s="139" t="s">
        <v>512</v>
      </c>
      <c r="F82" s="139" t="s">
        <v>533</v>
      </c>
      <c r="G82" s="131">
        <v>1</v>
      </c>
      <c r="H82" s="131">
        <v>1</v>
      </c>
      <c r="I82" s="135">
        <v>482.8</v>
      </c>
      <c r="J82" s="131">
        <v>1</v>
      </c>
      <c r="K82" s="131">
        <v>1</v>
      </c>
      <c r="L82" s="131">
        <v>0</v>
      </c>
      <c r="M82" s="134">
        <f>N82+O82</f>
        <v>42.1</v>
      </c>
      <c r="N82" s="134">
        <v>42.1</v>
      </c>
      <c r="O82" s="134">
        <v>0</v>
      </c>
      <c r="P82" s="134"/>
      <c r="Q82" s="134"/>
      <c r="R82" s="135">
        <v>245.5</v>
      </c>
      <c r="S82" s="135">
        <v>0</v>
      </c>
      <c r="T82" s="135">
        <f t="shared" si="11"/>
        <v>245.5</v>
      </c>
      <c r="U82" s="134" t="s">
        <v>534</v>
      </c>
    </row>
    <row r="83" spans="1:21" s="138" customFormat="1" ht="29.25" customHeight="1" x14ac:dyDescent="0.35">
      <c r="A83" s="145">
        <v>31</v>
      </c>
      <c r="B83" s="348" t="s">
        <v>535</v>
      </c>
      <c r="C83" s="128">
        <v>1817</v>
      </c>
      <c r="D83" s="129">
        <v>41800</v>
      </c>
      <c r="E83" s="139" t="s">
        <v>512</v>
      </c>
      <c r="F83" s="139" t="s">
        <v>513</v>
      </c>
      <c r="G83" s="131">
        <v>18</v>
      </c>
      <c r="H83" s="131">
        <v>18</v>
      </c>
      <c r="I83" s="135">
        <v>483.9</v>
      </c>
      <c r="J83" s="131">
        <v>9</v>
      </c>
      <c r="K83" s="131">
        <v>7</v>
      </c>
      <c r="L83" s="131">
        <v>2</v>
      </c>
      <c r="M83" s="134">
        <v>391.5</v>
      </c>
      <c r="N83" s="134">
        <v>323.89999999999998</v>
      </c>
      <c r="O83" s="134">
        <v>67.599999999999994</v>
      </c>
      <c r="P83" s="134"/>
      <c r="Q83" s="134"/>
      <c r="R83" s="135">
        <f>M83*U83</f>
        <v>19183.5</v>
      </c>
      <c r="S83" s="135">
        <v>0</v>
      </c>
      <c r="T83" s="135">
        <f t="shared" si="11"/>
        <v>19183.5</v>
      </c>
      <c r="U83" s="134">
        <v>49</v>
      </c>
    </row>
    <row r="84" spans="1:21" s="138" customFormat="1" ht="29.25" customHeight="1" x14ac:dyDescent="0.35">
      <c r="A84" s="127">
        <v>32</v>
      </c>
      <c r="B84" s="178" t="s">
        <v>104</v>
      </c>
      <c r="C84" s="128">
        <v>1778</v>
      </c>
      <c r="D84" s="129">
        <v>41800</v>
      </c>
      <c r="E84" s="139" t="s">
        <v>512</v>
      </c>
      <c r="F84" s="139" t="s">
        <v>513</v>
      </c>
      <c r="G84" s="131">
        <v>38</v>
      </c>
      <c r="H84" s="131">
        <v>38</v>
      </c>
      <c r="I84" s="135">
        <v>649.9</v>
      </c>
      <c r="J84" s="131">
        <v>23</v>
      </c>
      <c r="K84" s="131">
        <v>19</v>
      </c>
      <c r="L84" s="131">
        <v>4</v>
      </c>
      <c r="M84" s="134">
        <v>581</v>
      </c>
      <c r="N84" s="134">
        <v>484.5</v>
      </c>
      <c r="O84" s="134">
        <v>96.5</v>
      </c>
      <c r="P84" s="134"/>
      <c r="Q84" s="134"/>
      <c r="R84" s="135">
        <f t="shared" ref="R84:R97" si="14">M84*U84</f>
        <v>28469</v>
      </c>
      <c r="S84" s="135">
        <v>0</v>
      </c>
      <c r="T84" s="135">
        <f t="shared" si="11"/>
        <v>28469</v>
      </c>
      <c r="U84" s="134">
        <v>49</v>
      </c>
    </row>
    <row r="85" spans="1:21" s="138" customFormat="1" ht="29.25" customHeight="1" x14ac:dyDescent="0.35">
      <c r="A85" s="145">
        <v>33</v>
      </c>
      <c r="B85" s="348" t="s">
        <v>536</v>
      </c>
      <c r="C85" s="128">
        <v>2147</v>
      </c>
      <c r="D85" s="129">
        <v>41823</v>
      </c>
      <c r="E85" s="139" t="s">
        <v>512</v>
      </c>
      <c r="F85" s="139" t="s">
        <v>513</v>
      </c>
      <c r="G85" s="131">
        <v>30</v>
      </c>
      <c r="H85" s="131">
        <v>30</v>
      </c>
      <c r="I85" s="135">
        <v>381.7</v>
      </c>
      <c r="J85" s="131">
        <v>10</v>
      </c>
      <c r="K85" s="131">
        <v>3</v>
      </c>
      <c r="L85" s="131">
        <v>7</v>
      </c>
      <c r="M85" s="134">
        <v>318.39999999999998</v>
      </c>
      <c r="N85" s="134">
        <v>84.5</v>
      </c>
      <c r="O85" s="134">
        <v>233.9</v>
      </c>
      <c r="P85" s="134"/>
      <c r="Q85" s="134"/>
      <c r="R85" s="135">
        <f t="shared" si="14"/>
        <v>15601.599999999999</v>
      </c>
      <c r="S85" s="135">
        <v>0</v>
      </c>
      <c r="T85" s="135">
        <f t="shared" si="11"/>
        <v>15601.599999999999</v>
      </c>
      <c r="U85" s="134">
        <v>49</v>
      </c>
    </row>
    <row r="86" spans="1:21" s="138" customFormat="1" ht="29.25" customHeight="1" x14ac:dyDescent="0.35">
      <c r="A86" s="127">
        <v>34</v>
      </c>
      <c r="B86" s="178" t="s">
        <v>537</v>
      </c>
      <c r="C86" s="128">
        <v>2148</v>
      </c>
      <c r="D86" s="129">
        <v>41823</v>
      </c>
      <c r="E86" s="139" t="s">
        <v>512</v>
      </c>
      <c r="F86" s="139" t="s">
        <v>513</v>
      </c>
      <c r="G86" s="131">
        <v>40</v>
      </c>
      <c r="H86" s="131">
        <v>40</v>
      </c>
      <c r="I86" s="135">
        <v>659.3</v>
      </c>
      <c r="J86" s="131">
        <v>18</v>
      </c>
      <c r="K86" s="131">
        <v>9</v>
      </c>
      <c r="L86" s="131">
        <v>9</v>
      </c>
      <c r="M86" s="134">
        <v>588.1</v>
      </c>
      <c r="N86" s="134">
        <v>276.7</v>
      </c>
      <c r="O86" s="134">
        <v>311.39999999999998</v>
      </c>
      <c r="P86" s="134"/>
      <c r="Q86" s="134"/>
      <c r="R86" s="135">
        <f t="shared" si="14"/>
        <v>28816.9</v>
      </c>
      <c r="S86" s="135">
        <v>0</v>
      </c>
      <c r="T86" s="135">
        <f t="shared" si="11"/>
        <v>28816.9</v>
      </c>
      <c r="U86" s="134">
        <v>49</v>
      </c>
    </row>
    <row r="87" spans="1:21" s="138" customFormat="1" ht="29.25" customHeight="1" x14ac:dyDescent="0.35">
      <c r="A87" s="145">
        <v>35</v>
      </c>
      <c r="B87" s="178" t="s">
        <v>178</v>
      </c>
      <c r="C87" s="128">
        <v>2149</v>
      </c>
      <c r="D87" s="129">
        <v>41823</v>
      </c>
      <c r="E87" s="139" t="s">
        <v>512</v>
      </c>
      <c r="F87" s="139" t="s">
        <v>513</v>
      </c>
      <c r="G87" s="131">
        <v>27</v>
      </c>
      <c r="H87" s="131">
        <v>27</v>
      </c>
      <c r="I87" s="135">
        <v>490.2</v>
      </c>
      <c r="J87" s="131">
        <v>9</v>
      </c>
      <c r="K87" s="131">
        <v>6</v>
      </c>
      <c r="L87" s="131">
        <v>3</v>
      </c>
      <c r="M87" s="134">
        <v>343.5</v>
      </c>
      <c r="N87" s="134">
        <v>172</v>
      </c>
      <c r="O87" s="134">
        <v>171.5</v>
      </c>
      <c r="P87" s="134"/>
      <c r="Q87" s="134"/>
      <c r="R87" s="135">
        <f t="shared" si="14"/>
        <v>16831.5</v>
      </c>
      <c r="S87" s="135">
        <v>0</v>
      </c>
      <c r="T87" s="135">
        <f t="shared" si="11"/>
        <v>16831.5</v>
      </c>
      <c r="U87" s="134">
        <v>49</v>
      </c>
    </row>
    <row r="88" spans="1:21" s="138" customFormat="1" ht="29.25" customHeight="1" x14ac:dyDescent="0.35">
      <c r="A88" s="127">
        <v>36</v>
      </c>
      <c r="B88" s="178" t="s">
        <v>180</v>
      </c>
      <c r="C88" s="180">
        <v>2284</v>
      </c>
      <c r="D88" s="129">
        <v>41831</v>
      </c>
      <c r="E88" s="139" t="s">
        <v>512</v>
      </c>
      <c r="F88" s="139" t="s">
        <v>513</v>
      </c>
      <c r="G88" s="131">
        <v>28</v>
      </c>
      <c r="H88" s="131">
        <v>28</v>
      </c>
      <c r="I88" s="135">
        <v>489.4</v>
      </c>
      <c r="J88" s="131">
        <v>13</v>
      </c>
      <c r="K88" s="131">
        <v>7</v>
      </c>
      <c r="L88" s="131">
        <v>6</v>
      </c>
      <c r="M88" s="134">
        <v>439.8</v>
      </c>
      <c r="N88" s="134">
        <v>190.4</v>
      </c>
      <c r="O88" s="134">
        <v>249.4</v>
      </c>
      <c r="P88" s="134"/>
      <c r="Q88" s="134"/>
      <c r="R88" s="135">
        <f t="shared" si="14"/>
        <v>21550.2</v>
      </c>
      <c r="S88" s="135">
        <v>0</v>
      </c>
      <c r="T88" s="135">
        <f t="shared" si="11"/>
        <v>21550.2</v>
      </c>
      <c r="U88" s="134">
        <v>49</v>
      </c>
    </row>
    <row r="89" spans="1:21" s="138" customFormat="1" ht="29.25" customHeight="1" x14ac:dyDescent="0.35">
      <c r="A89" s="145">
        <v>37</v>
      </c>
      <c r="B89" s="178" t="s">
        <v>181</v>
      </c>
      <c r="C89" s="128">
        <v>2285</v>
      </c>
      <c r="D89" s="129">
        <v>41831</v>
      </c>
      <c r="E89" s="139" t="s">
        <v>512</v>
      </c>
      <c r="F89" s="139" t="s">
        <v>513</v>
      </c>
      <c r="G89" s="131">
        <v>17</v>
      </c>
      <c r="H89" s="131">
        <v>17</v>
      </c>
      <c r="I89" s="135">
        <v>487.5</v>
      </c>
      <c r="J89" s="131">
        <v>10</v>
      </c>
      <c r="K89" s="131">
        <v>6</v>
      </c>
      <c r="L89" s="131">
        <v>4</v>
      </c>
      <c r="M89" s="134">
        <v>439.9</v>
      </c>
      <c r="N89" s="134">
        <v>299.39999999999998</v>
      </c>
      <c r="O89" s="134">
        <v>112.8</v>
      </c>
      <c r="P89" s="134"/>
      <c r="Q89" s="134"/>
      <c r="R89" s="135">
        <f t="shared" si="14"/>
        <v>21555.1</v>
      </c>
      <c r="S89" s="135">
        <v>0</v>
      </c>
      <c r="T89" s="135">
        <f t="shared" si="11"/>
        <v>21555.1</v>
      </c>
      <c r="U89" s="134">
        <v>49</v>
      </c>
    </row>
    <row r="90" spans="1:21" s="138" customFormat="1" ht="29.25" customHeight="1" x14ac:dyDescent="0.35">
      <c r="A90" s="127">
        <v>38</v>
      </c>
      <c r="B90" s="348" t="s">
        <v>87</v>
      </c>
      <c r="C90" s="128">
        <v>2286</v>
      </c>
      <c r="D90" s="129">
        <v>41831</v>
      </c>
      <c r="E90" s="139" t="s">
        <v>512</v>
      </c>
      <c r="F90" s="139" t="s">
        <v>513</v>
      </c>
      <c r="G90" s="131">
        <v>29</v>
      </c>
      <c r="H90" s="131">
        <v>29</v>
      </c>
      <c r="I90" s="135">
        <v>549.20000000000005</v>
      </c>
      <c r="J90" s="131">
        <v>13</v>
      </c>
      <c r="K90" s="131">
        <v>11</v>
      </c>
      <c r="L90" s="131">
        <v>2</v>
      </c>
      <c r="M90" s="134">
        <v>416.4</v>
      </c>
      <c r="N90" s="134">
        <v>361.9</v>
      </c>
      <c r="O90" s="134">
        <v>54.5</v>
      </c>
      <c r="P90" s="134"/>
      <c r="Q90" s="134"/>
      <c r="R90" s="135">
        <f t="shared" si="14"/>
        <v>20403.599999999999</v>
      </c>
      <c r="S90" s="135">
        <v>0</v>
      </c>
      <c r="T90" s="135">
        <f t="shared" si="11"/>
        <v>20403.599999999999</v>
      </c>
      <c r="U90" s="134">
        <v>49</v>
      </c>
    </row>
    <row r="91" spans="1:21" s="138" customFormat="1" ht="29.25" customHeight="1" x14ac:dyDescent="0.35">
      <c r="A91" s="145">
        <v>39</v>
      </c>
      <c r="B91" s="348" t="s">
        <v>268</v>
      </c>
      <c r="C91" s="128">
        <v>2287</v>
      </c>
      <c r="D91" s="129">
        <v>41831</v>
      </c>
      <c r="E91" s="139" t="s">
        <v>512</v>
      </c>
      <c r="F91" s="139" t="s">
        <v>513</v>
      </c>
      <c r="G91" s="131">
        <v>19</v>
      </c>
      <c r="H91" s="131">
        <v>19</v>
      </c>
      <c r="I91" s="135">
        <v>540.79999999999995</v>
      </c>
      <c r="J91" s="131">
        <v>12</v>
      </c>
      <c r="K91" s="131">
        <v>8</v>
      </c>
      <c r="L91" s="131">
        <v>4</v>
      </c>
      <c r="M91" s="134">
        <v>374.4</v>
      </c>
      <c r="N91" s="134">
        <v>247.4</v>
      </c>
      <c r="O91" s="134">
        <v>127</v>
      </c>
      <c r="P91" s="134"/>
      <c r="Q91" s="134"/>
      <c r="R91" s="135">
        <f t="shared" si="14"/>
        <v>18345.599999999999</v>
      </c>
      <c r="S91" s="135">
        <v>0</v>
      </c>
      <c r="T91" s="135">
        <f t="shared" si="11"/>
        <v>18345.599999999999</v>
      </c>
      <c r="U91" s="134">
        <v>49</v>
      </c>
    </row>
    <row r="92" spans="1:21" s="138" customFormat="1" ht="29.25" customHeight="1" x14ac:dyDescent="0.35">
      <c r="A92" s="127">
        <v>40</v>
      </c>
      <c r="B92" s="178" t="s">
        <v>538</v>
      </c>
      <c r="C92" s="128">
        <v>2288</v>
      </c>
      <c r="D92" s="129">
        <v>41831</v>
      </c>
      <c r="E92" s="139" t="s">
        <v>512</v>
      </c>
      <c r="F92" s="139" t="s">
        <v>513</v>
      </c>
      <c r="G92" s="131">
        <v>26</v>
      </c>
      <c r="H92" s="131">
        <v>26</v>
      </c>
      <c r="I92" s="135">
        <v>387</v>
      </c>
      <c r="J92" s="131">
        <v>11</v>
      </c>
      <c r="K92" s="131">
        <v>5</v>
      </c>
      <c r="L92" s="131">
        <v>6</v>
      </c>
      <c r="M92" s="134">
        <v>348.6</v>
      </c>
      <c r="N92" s="134">
        <v>173.8</v>
      </c>
      <c r="O92" s="134">
        <v>174.8</v>
      </c>
      <c r="P92" s="134"/>
      <c r="Q92" s="134"/>
      <c r="R92" s="135">
        <f t="shared" si="14"/>
        <v>17081.400000000001</v>
      </c>
      <c r="S92" s="135">
        <v>0</v>
      </c>
      <c r="T92" s="135">
        <f t="shared" si="11"/>
        <v>17081.400000000001</v>
      </c>
      <c r="U92" s="134">
        <v>49</v>
      </c>
    </row>
    <row r="93" spans="1:21" s="138" customFormat="1" ht="29.25" customHeight="1" x14ac:dyDescent="0.35">
      <c r="A93" s="145">
        <v>41</v>
      </c>
      <c r="B93" s="348" t="s">
        <v>125</v>
      </c>
      <c r="C93" s="128">
        <v>2289</v>
      </c>
      <c r="D93" s="129">
        <v>41831</v>
      </c>
      <c r="E93" s="139" t="s">
        <v>512</v>
      </c>
      <c r="F93" s="139" t="s">
        <v>513</v>
      </c>
      <c r="G93" s="131">
        <v>48</v>
      </c>
      <c r="H93" s="131">
        <v>48</v>
      </c>
      <c r="I93" s="135">
        <v>645.9</v>
      </c>
      <c r="J93" s="131">
        <v>19</v>
      </c>
      <c r="K93" s="131">
        <v>13</v>
      </c>
      <c r="L93" s="131">
        <v>6</v>
      </c>
      <c r="M93" s="134">
        <v>576.1</v>
      </c>
      <c r="N93" s="134">
        <v>401.2</v>
      </c>
      <c r="O93" s="134">
        <v>174.9</v>
      </c>
      <c r="P93" s="134"/>
      <c r="Q93" s="134"/>
      <c r="R93" s="135">
        <f t="shared" si="14"/>
        <v>28228.9</v>
      </c>
      <c r="S93" s="135">
        <v>0</v>
      </c>
      <c r="T93" s="135">
        <f t="shared" si="11"/>
        <v>28228.9</v>
      </c>
      <c r="U93" s="134">
        <v>49</v>
      </c>
    </row>
    <row r="94" spans="1:21" s="138" customFormat="1" ht="29.25" customHeight="1" x14ac:dyDescent="0.35">
      <c r="A94" s="127">
        <v>42</v>
      </c>
      <c r="B94" s="140" t="s">
        <v>77</v>
      </c>
      <c r="C94" s="128">
        <v>2290</v>
      </c>
      <c r="D94" s="129">
        <v>41831</v>
      </c>
      <c r="E94" s="139" t="s">
        <v>512</v>
      </c>
      <c r="F94" s="139" t="s">
        <v>513</v>
      </c>
      <c r="G94" s="131">
        <v>32</v>
      </c>
      <c r="H94" s="131">
        <v>32</v>
      </c>
      <c r="I94" s="135">
        <v>671.5</v>
      </c>
      <c r="J94" s="144">
        <v>28</v>
      </c>
      <c r="K94" s="144">
        <v>23</v>
      </c>
      <c r="L94" s="144">
        <v>5</v>
      </c>
      <c r="M94" s="134">
        <v>572.5</v>
      </c>
      <c r="N94" s="134">
        <v>442.4</v>
      </c>
      <c r="O94" s="134">
        <v>130.1</v>
      </c>
      <c r="P94" s="134"/>
      <c r="Q94" s="134"/>
      <c r="R94" s="135">
        <f t="shared" si="14"/>
        <v>28052.5</v>
      </c>
      <c r="S94" s="135">
        <v>0</v>
      </c>
      <c r="T94" s="135">
        <f t="shared" si="11"/>
        <v>28052.5</v>
      </c>
      <c r="U94" s="134">
        <v>49</v>
      </c>
    </row>
    <row r="95" spans="1:21" s="138" customFormat="1" ht="29.25" customHeight="1" x14ac:dyDescent="0.35">
      <c r="A95" s="145">
        <v>43</v>
      </c>
      <c r="B95" s="348" t="s">
        <v>82</v>
      </c>
      <c r="C95" s="128">
        <v>2291</v>
      </c>
      <c r="D95" s="129">
        <v>41831</v>
      </c>
      <c r="E95" s="139" t="s">
        <v>512</v>
      </c>
      <c r="F95" s="139" t="s">
        <v>513</v>
      </c>
      <c r="G95" s="131">
        <v>5</v>
      </c>
      <c r="H95" s="131">
        <v>5</v>
      </c>
      <c r="I95" s="135">
        <v>254.2</v>
      </c>
      <c r="J95" s="144">
        <v>5</v>
      </c>
      <c r="K95" s="144">
        <v>3</v>
      </c>
      <c r="L95" s="144">
        <v>2</v>
      </c>
      <c r="M95" s="134">
        <v>231.4</v>
      </c>
      <c r="N95" s="134">
        <v>165.1</v>
      </c>
      <c r="O95" s="134">
        <v>66.3</v>
      </c>
      <c r="P95" s="134"/>
      <c r="Q95" s="134"/>
      <c r="R95" s="135">
        <f t="shared" si="14"/>
        <v>11338.6</v>
      </c>
      <c r="S95" s="135">
        <v>0</v>
      </c>
      <c r="T95" s="135">
        <f t="shared" si="11"/>
        <v>11338.6</v>
      </c>
      <c r="U95" s="134">
        <v>49</v>
      </c>
    </row>
    <row r="96" spans="1:21" s="138" customFormat="1" ht="29.25" customHeight="1" x14ac:dyDescent="0.35">
      <c r="A96" s="127">
        <v>44</v>
      </c>
      <c r="B96" s="348" t="s">
        <v>539</v>
      </c>
      <c r="C96" s="128">
        <v>2292</v>
      </c>
      <c r="D96" s="129">
        <v>41831</v>
      </c>
      <c r="E96" s="139" t="s">
        <v>512</v>
      </c>
      <c r="F96" s="139" t="s">
        <v>513</v>
      </c>
      <c r="G96" s="131">
        <v>33</v>
      </c>
      <c r="H96" s="131">
        <v>33</v>
      </c>
      <c r="I96" s="135">
        <v>646.4</v>
      </c>
      <c r="J96" s="131">
        <v>11</v>
      </c>
      <c r="K96" s="131">
        <v>4</v>
      </c>
      <c r="L96" s="131">
        <v>7</v>
      </c>
      <c r="M96" s="134">
        <v>463.7</v>
      </c>
      <c r="N96" s="134">
        <v>169.3</v>
      </c>
      <c r="O96" s="134">
        <v>294.39999999999998</v>
      </c>
      <c r="P96" s="134"/>
      <c r="Q96" s="134"/>
      <c r="R96" s="135">
        <f t="shared" si="14"/>
        <v>22721.3</v>
      </c>
      <c r="S96" s="135">
        <v>0</v>
      </c>
      <c r="T96" s="135">
        <f t="shared" si="11"/>
        <v>22721.3</v>
      </c>
      <c r="U96" s="134">
        <v>49</v>
      </c>
    </row>
    <row r="97" spans="1:24" s="138" customFormat="1" ht="29.25" customHeight="1" x14ac:dyDescent="0.35">
      <c r="A97" s="145">
        <v>45</v>
      </c>
      <c r="B97" s="178" t="s">
        <v>253</v>
      </c>
      <c r="C97" s="128">
        <v>2296</v>
      </c>
      <c r="D97" s="129">
        <v>41835</v>
      </c>
      <c r="E97" s="139" t="s">
        <v>512</v>
      </c>
      <c r="F97" s="139" t="s">
        <v>513</v>
      </c>
      <c r="G97" s="131">
        <v>17</v>
      </c>
      <c r="H97" s="131">
        <v>17</v>
      </c>
      <c r="I97" s="135">
        <v>441.2</v>
      </c>
      <c r="J97" s="131">
        <v>9</v>
      </c>
      <c r="K97" s="131">
        <v>4</v>
      </c>
      <c r="L97" s="131">
        <v>5</v>
      </c>
      <c r="M97" s="134">
        <v>334.7</v>
      </c>
      <c r="N97" s="134">
        <v>176.6</v>
      </c>
      <c r="O97" s="134">
        <v>158.1</v>
      </c>
      <c r="P97" s="134"/>
      <c r="Q97" s="134"/>
      <c r="R97" s="135">
        <f t="shared" si="14"/>
        <v>16400.3</v>
      </c>
      <c r="S97" s="135">
        <v>0</v>
      </c>
      <c r="T97" s="135">
        <f t="shared" si="11"/>
        <v>16400.3</v>
      </c>
      <c r="U97" s="134">
        <v>49</v>
      </c>
    </row>
    <row r="98" spans="1:24" s="182" customFormat="1" ht="29.25" customHeight="1" x14ac:dyDescent="0.3">
      <c r="A98" s="644" t="s">
        <v>677</v>
      </c>
      <c r="B98" s="645"/>
      <c r="C98" s="645"/>
      <c r="D98" s="645"/>
      <c r="E98" s="645"/>
      <c r="F98" s="645"/>
      <c r="G98" s="160">
        <f t="shared" ref="G98:N98" si="15">SUM(G62:G97)</f>
        <v>1016</v>
      </c>
      <c r="H98" s="160">
        <f t="shared" si="15"/>
        <v>1000</v>
      </c>
      <c r="I98" s="150">
        <f t="shared" si="15"/>
        <v>18636.2</v>
      </c>
      <c r="J98" s="148">
        <f t="shared" si="15"/>
        <v>464</v>
      </c>
      <c r="K98" s="160">
        <f t="shared" si="15"/>
        <v>276</v>
      </c>
      <c r="L98" s="160">
        <f t="shared" si="15"/>
        <v>188</v>
      </c>
      <c r="M98" s="150">
        <f t="shared" si="15"/>
        <v>15071.1</v>
      </c>
      <c r="N98" s="150">
        <f t="shared" si="15"/>
        <v>8720.7999999999993</v>
      </c>
      <c r="O98" s="150">
        <f>SUM(O66:O97)</f>
        <v>5894.3</v>
      </c>
      <c r="P98" s="150"/>
      <c r="Q98" s="181"/>
      <c r="R98" s="150">
        <f>SUM(R62:R97)</f>
        <v>734352.1</v>
      </c>
      <c r="S98" s="149">
        <f>SUM(S62:S97)</f>
        <v>230000</v>
      </c>
      <c r="T98" s="149">
        <f>SUM(T62:T97)</f>
        <v>504352.1</v>
      </c>
      <c r="U98" s="151" t="s">
        <v>20</v>
      </c>
    </row>
    <row r="99" spans="1:24" x14ac:dyDescent="0.3">
      <c r="A99" s="183"/>
      <c r="B99" s="184"/>
      <c r="C99" s="6"/>
      <c r="D99" s="185"/>
      <c r="E99" s="186"/>
      <c r="F99" s="185"/>
      <c r="G99" s="186"/>
      <c r="H99" s="186"/>
      <c r="I99" s="118"/>
      <c r="J99" s="187"/>
      <c r="K99" s="167"/>
      <c r="L99" s="167"/>
      <c r="M99" s="167"/>
      <c r="N99" s="167"/>
      <c r="O99" s="167"/>
      <c r="P99" s="167"/>
      <c r="Q99" s="118"/>
      <c r="R99" s="118"/>
      <c r="S99" s="167"/>
      <c r="T99" s="188"/>
      <c r="U99" s="118"/>
      <c r="V99" s="119"/>
    </row>
    <row r="100" spans="1:24" x14ac:dyDescent="0.3">
      <c r="A100" s="183"/>
      <c r="B100" s="184"/>
      <c r="C100" s="6"/>
      <c r="D100" s="185"/>
      <c r="E100" s="186"/>
      <c r="F100" s="185"/>
      <c r="G100" s="186"/>
      <c r="H100" s="186"/>
      <c r="I100" s="118"/>
      <c r="J100" s="187"/>
      <c r="K100" s="167"/>
      <c r="L100" s="167"/>
      <c r="M100" s="167"/>
      <c r="N100" s="167"/>
      <c r="O100" s="167"/>
      <c r="P100" s="167"/>
      <c r="Q100" s="118"/>
      <c r="R100" s="118"/>
      <c r="S100" s="167"/>
      <c r="T100" s="167"/>
      <c r="U100" s="118"/>
      <c r="V100" s="119"/>
      <c r="X100" s="189"/>
    </row>
    <row r="101" spans="1:24" x14ac:dyDescent="0.3">
      <c r="A101" s="183"/>
      <c r="B101" s="184"/>
      <c r="C101" s="6"/>
      <c r="D101" s="185"/>
      <c r="E101" s="186"/>
      <c r="F101" s="190"/>
      <c r="G101" s="191"/>
      <c r="H101" s="191"/>
      <c r="I101" s="192"/>
      <c r="J101" s="193"/>
      <c r="K101" s="194"/>
      <c r="L101" s="194"/>
      <c r="M101" s="194"/>
      <c r="N101" s="167"/>
      <c r="O101" s="167"/>
      <c r="P101" s="167"/>
      <c r="Q101" s="118"/>
      <c r="R101" s="118"/>
      <c r="S101" s="167"/>
      <c r="T101" s="167"/>
      <c r="U101" s="118"/>
      <c r="V101" s="119"/>
    </row>
    <row r="102" spans="1:24" x14ac:dyDescent="0.3">
      <c r="A102" s="183"/>
      <c r="B102" s="184"/>
      <c r="C102" s="6"/>
      <c r="D102" s="185"/>
      <c r="E102" s="186"/>
      <c r="F102" s="185"/>
      <c r="G102" s="186"/>
      <c r="H102" s="186"/>
      <c r="I102" s="118"/>
      <c r="J102" s="187"/>
      <c r="K102" s="167"/>
      <c r="L102" s="167"/>
      <c r="M102" s="167"/>
      <c r="N102" s="167"/>
      <c r="O102" s="167"/>
      <c r="P102" s="167"/>
      <c r="Q102" s="118"/>
      <c r="R102" s="118"/>
      <c r="S102" s="167"/>
      <c r="T102" s="188"/>
      <c r="U102" s="118"/>
      <c r="V102" s="119"/>
      <c r="X102" s="189"/>
    </row>
    <row r="103" spans="1:24" x14ac:dyDescent="0.3">
      <c r="A103" s="183"/>
      <c r="B103" s="184"/>
      <c r="C103" s="6"/>
      <c r="D103" s="185"/>
      <c r="E103" s="186"/>
      <c r="F103" s="185"/>
      <c r="G103" s="186"/>
      <c r="H103" s="186"/>
      <c r="I103" s="118"/>
      <c r="J103" s="187"/>
      <c r="K103" s="167"/>
      <c r="L103" s="167"/>
      <c r="M103" s="167"/>
      <c r="N103" s="167"/>
      <c r="O103" s="167"/>
      <c r="P103" s="167"/>
      <c r="Q103" s="118"/>
      <c r="R103" s="118"/>
      <c r="S103" s="167"/>
      <c r="T103" s="167"/>
      <c r="U103" s="118"/>
      <c r="V103" s="119"/>
    </row>
    <row r="104" spans="1:24" x14ac:dyDescent="0.3">
      <c r="A104" s="183"/>
      <c r="B104" s="184"/>
      <c r="C104" s="6"/>
      <c r="D104" s="185"/>
      <c r="E104" s="186"/>
      <c r="F104" s="185"/>
      <c r="G104" s="186"/>
      <c r="H104" s="186"/>
      <c r="I104" s="118"/>
      <c r="J104" s="187"/>
      <c r="K104" s="167"/>
      <c r="L104" s="167"/>
      <c r="M104" s="167"/>
      <c r="N104" s="167"/>
      <c r="O104" s="167"/>
      <c r="P104" s="167"/>
      <c r="Q104" s="118"/>
      <c r="R104" s="118"/>
      <c r="S104" s="167"/>
      <c r="T104" s="167"/>
      <c r="U104" s="118"/>
      <c r="V104" s="119"/>
    </row>
    <row r="105" spans="1:24" x14ac:dyDescent="0.3">
      <c r="A105" s="183"/>
      <c r="B105" s="184"/>
      <c r="C105" s="6"/>
      <c r="D105" s="185"/>
      <c r="E105" s="186"/>
      <c r="F105" s="185"/>
      <c r="G105" s="186"/>
      <c r="H105" s="186"/>
      <c r="I105" s="118"/>
      <c r="J105" s="187"/>
      <c r="K105" s="167"/>
      <c r="L105" s="167"/>
      <c r="M105" s="167"/>
      <c r="N105" s="167"/>
      <c r="O105" s="167"/>
      <c r="P105" s="167"/>
      <c r="Q105" s="118"/>
      <c r="R105" s="118"/>
      <c r="S105" s="167"/>
      <c r="T105" s="167"/>
      <c r="U105" s="118"/>
      <c r="V105" s="119"/>
    </row>
    <row r="106" spans="1:24" x14ac:dyDescent="0.3">
      <c r="A106" s="183"/>
      <c r="B106" s="184"/>
      <c r="C106" s="6"/>
      <c r="D106" s="185"/>
      <c r="E106" s="186"/>
      <c r="F106" s="185"/>
      <c r="G106" s="186"/>
      <c r="H106" s="186"/>
      <c r="I106" s="118"/>
      <c r="J106" s="187"/>
      <c r="K106" s="167"/>
      <c r="L106" s="167"/>
      <c r="M106" s="167"/>
      <c r="N106" s="167"/>
      <c r="O106" s="167"/>
      <c r="P106" s="167"/>
      <c r="Q106" s="118"/>
      <c r="R106" s="118"/>
      <c r="S106" s="167"/>
      <c r="T106" s="167"/>
      <c r="U106" s="118"/>
      <c r="V106" s="119"/>
    </row>
    <row r="107" spans="1:24" x14ac:dyDescent="0.3">
      <c r="A107" s="183"/>
      <c r="B107" s="184"/>
      <c r="C107" s="6"/>
      <c r="D107" s="185"/>
      <c r="E107" s="186"/>
      <c r="F107" s="185"/>
      <c r="G107" s="186"/>
      <c r="H107" s="186"/>
      <c r="I107" s="118"/>
      <c r="J107" s="187"/>
      <c r="K107" s="167"/>
      <c r="L107" s="167"/>
      <c r="M107" s="167"/>
      <c r="N107" s="167"/>
      <c r="O107" s="167"/>
      <c r="P107" s="167"/>
      <c r="Q107" s="118"/>
      <c r="R107" s="118"/>
      <c r="S107" s="167"/>
      <c r="T107" s="167"/>
      <c r="U107" s="118"/>
      <c r="V107" s="119"/>
    </row>
    <row r="108" spans="1:24" x14ac:dyDescent="0.3">
      <c r="A108" s="183"/>
      <c r="B108" s="184"/>
      <c r="C108" s="6"/>
      <c r="D108" s="185"/>
      <c r="E108" s="186"/>
      <c r="F108" s="185"/>
      <c r="G108" s="186"/>
      <c r="H108" s="186"/>
      <c r="I108" s="118"/>
      <c r="J108" s="187"/>
      <c r="K108" s="167"/>
      <c r="L108" s="167"/>
      <c r="M108" s="167"/>
      <c r="N108" s="167"/>
      <c r="O108" s="167"/>
      <c r="P108" s="167"/>
      <c r="Q108" s="118"/>
      <c r="R108" s="118"/>
      <c r="S108" s="167"/>
      <c r="T108" s="167"/>
      <c r="U108" s="118"/>
      <c r="V108" s="119"/>
    </row>
    <row r="109" spans="1:24" x14ac:dyDescent="0.3">
      <c r="A109" s="183"/>
      <c r="B109" s="184"/>
      <c r="C109" s="6"/>
      <c r="D109" s="185"/>
      <c r="E109" s="186"/>
      <c r="F109" s="185"/>
      <c r="G109" s="186"/>
      <c r="H109" s="186"/>
      <c r="I109" s="118"/>
      <c r="J109" s="187"/>
      <c r="K109" s="167"/>
      <c r="L109" s="167"/>
      <c r="M109" s="167"/>
      <c r="N109" s="167"/>
      <c r="O109" s="167"/>
      <c r="P109" s="167"/>
      <c r="Q109" s="118"/>
      <c r="R109" s="118"/>
      <c r="S109" s="167"/>
      <c r="T109" s="167"/>
      <c r="U109" s="118"/>
      <c r="V109" s="119"/>
    </row>
    <row r="110" spans="1:24" x14ac:dyDescent="0.3">
      <c r="A110" s="183"/>
      <c r="B110" s="184"/>
      <c r="C110" s="6"/>
      <c r="D110" s="185"/>
      <c r="E110" s="186"/>
      <c r="F110" s="185"/>
      <c r="G110" s="186"/>
      <c r="H110" s="186"/>
      <c r="I110" s="118"/>
      <c r="J110" s="187"/>
      <c r="K110" s="167"/>
      <c r="L110" s="167"/>
      <c r="M110" s="167"/>
      <c r="N110" s="167"/>
      <c r="O110" s="167"/>
      <c r="P110" s="167"/>
      <c r="Q110" s="118"/>
      <c r="R110" s="118"/>
      <c r="S110" s="167"/>
      <c r="T110" s="167"/>
      <c r="U110" s="118"/>
      <c r="V110" s="119"/>
    </row>
    <row r="111" spans="1:24" x14ac:dyDescent="0.3">
      <c r="A111" s="183"/>
      <c r="B111" s="184"/>
      <c r="C111" s="6"/>
      <c r="D111" s="185"/>
      <c r="E111" s="186"/>
      <c r="F111" s="185"/>
      <c r="G111" s="186"/>
      <c r="H111" s="186"/>
      <c r="I111" s="118"/>
      <c r="J111" s="187"/>
      <c r="K111" s="167"/>
      <c r="L111" s="167"/>
      <c r="M111" s="167"/>
      <c r="N111" s="167"/>
      <c r="O111" s="167"/>
      <c r="P111" s="167"/>
      <c r="Q111" s="118"/>
      <c r="R111" s="118"/>
      <c r="S111" s="167"/>
      <c r="T111" s="167"/>
      <c r="U111" s="118"/>
      <c r="V111" s="119"/>
    </row>
    <row r="112" spans="1:24" x14ac:dyDescent="0.3">
      <c r="A112" s="183"/>
      <c r="B112" s="184"/>
      <c r="C112" s="6"/>
      <c r="D112" s="185"/>
      <c r="E112" s="186"/>
      <c r="F112" s="185"/>
      <c r="G112" s="186"/>
      <c r="H112" s="186"/>
      <c r="I112" s="118"/>
      <c r="J112" s="187"/>
      <c r="K112" s="167"/>
      <c r="L112" s="167"/>
      <c r="M112" s="167"/>
      <c r="N112" s="167"/>
      <c r="O112" s="167"/>
      <c r="P112" s="167"/>
      <c r="Q112" s="118"/>
      <c r="R112" s="118"/>
      <c r="S112" s="167"/>
      <c r="T112" s="167"/>
      <c r="U112" s="118"/>
      <c r="V112" s="119"/>
    </row>
    <row r="113" spans="1:22" x14ac:dyDescent="0.3">
      <c r="A113" s="183"/>
      <c r="B113" s="184"/>
      <c r="C113" s="6"/>
      <c r="D113" s="185"/>
      <c r="E113" s="186"/>
      <c r="F113" s="185"/>
      <c r="G113" s="186"/>
      <c r="H113" s="186"/>
      <c r="I113" s="118"/>
      <c r="J113" s="187"/>
      <c r="K113" s="167"/>
      <c r="L113" s="167"/>
      <c r="M113" s="167"/>
      <c r="N113" s="167"/>
      <c r="O113" s="167"/>
      <c r="P113" s="167"/>
      <c r="Q113" s="118"/>
      <c r="R113" s="118"/>
      <c r="S113" s="167"/>
      <c r="T113" s="167"/>
      <c r="U113" s="118"/>
      <c r="V113" s="119"/>
    </row>
    <row r="114" spans="1:22" x14ac:dyDescent="0.3">
      <c r="A114" s="183"/>
      <c r="B114" s="184"/>
      <c r="C114" s="6"/>
      <c r="D114" s="185"/>
      <c r="E114" s="186"/>
      <c r="F114" s="185"/>
      <c r="G114" s="186"/>
      <c r="H114" s="186"/>
      <c r="I114" s="118"/>
      <c r="J114" s="187"/>
      <c r="K114" s="167"/>
      <c r="L114" s="167"/>
      <c r="M114" s="167"/>
      <c r="N114" s="167"/>
      <c r="O114" s="167"/>
      <c r="P114" s="167"/>
      <c r="Q114" s="118"/>
      <c r="R114" s="118"/>
      <c r="S114" s="167"/>
      <c r="T114" s="167"/>
      <c r="U114" s="118"/>
      <c r="V114" s="119"/>
    </row>
    <row r="115" spans="1:22" x14ac:dyDescent="0.3">
      <c r="A115" s="183"/>
      <c r="B115" s="184"/>
      <c r="C115" s="6"/>
      <c r="D115" s="185"/>
      <c r="E115" s="186"/>
      <c r="F115" s="185"/>
      <c r="G115" s="186"/>
      <c r="H115" s="186"/>
      <c r="I115" s="118"/>
      <c r="J115" s="187"/>
      <c r="K115" s="167"/>
      <c r="L115" s="167"/>
      <c r="M115" s="167"/>
      <c r="N115" s="167"/>
      <c r="O115" s="167"/>
      <c r="P115" s="167"/>
      <c r="Q115" s="118"/>
      <c r="R115" s="118"/>
      <c r="S115" s="167"/>
      <c r="T115" s="167"/>
      <c r="U115" s="118"/>
      <c r="V115" s="119"/>
    </row>
    <row r="116" spans="1:22" x14ac:dyDescent="0.3">
      <c r="A116" s="183"/>
      <c r="B116" s="184"/>
      <c r="C116" s="6"/>
      <c r="D116" s="185"/>
      <c r="E116" s="186"/>
      <c r="F116" s="185"/>
      <c r="G116" s="186"/>
      <c r="H116" s="186"/>
      <c r="I116" s="118"/>
      <c r="J116" s="187"/>
      <c r="K116" s="167"/>
      <c r="L116" s="167"/>
      <c r="M116" s="167"/>
      <c r="N116" s="167"/>
      <c r="O116" s="167"/>
      <c r="P116" s="167"/>
      <c r="Q116" s="118"/>
      <c r="R116" s="118"/>
      <c r="S116" s="167"/>
      <c r="T116" s="167"/>
      <c r="U116" s="118"/>
      <c r="V116" s="119"/>
    </row>
    <row r="117" spans="1:22" x14ac:dyDescent="0.3">
      <c r="A117" s="183"/>
      <c r="B117" s="184"/>
      <c r="C117" s="6"/>
      <c r="D117" s="185"/>
      <c r="E117" s="186"/>
      <c r="F117" s="185"/>
      <c r="G117" s="186"/>
      <c r="H117" s="186"/>
      <c r="I117" s="118"/>
      <c r="J117" s="187"/>
      <c r="K117" s="167"/>
      <c r="L117" s="167"/>
      <c r="M117" s="167"/>
      <c r="N117" s="167"/>
      <c r="O117" s="167"/>
      <c r="P117" s="167"/>
      <c r="Q117" s="118"/>
      <c r="R117" s="118"/>
      <c r="S117" s="167"/>
      <c r="T117" s="167"/>
      <c r="U117" s="118"/>
      <c r="V117" s="119"/>
    </row>
    <row r="118" spans="1:22" x14ac:dyDescent="0.3">
      <c r="A118" s="183"/>
      <c r="B118" s="184"/>
      <c r="C118" s="6"/>
      <c r="D118" s="185"/>
      <c r="E118" s="186"/>
      <c r="F118" s="185"/>
      <c r="G118" s="186"/>
      <c r="H118" s="186"/>
      <c r="I118" s="118"/>
      <c r="J118" s="187"/>
      <c r="K118" s="167"/>
      <c r="L118" s="167"/>
      <c r="M118" s="167"/>
      <c r="N118" s="167"/>
      <c r="O118" s="167"/>
      <c r="P118" s="167"/>
      <c r="Q118" s="118"/>
      <c r="R118" s="118"/>
      <c r="S118" s="167"/>
      <c r="T118" s="167"/>
      <c r="U118" s="118"/>
      <c r="V118" s="119"/>
    </row>
    <row r="119" spans="1:22" x14ac:dyDescent="0.3">
      <c r="A119" s="183"/>
      <c r="B119" s="184"/>
      <c r="C119" s="6"/>
      <c r="D119" s="185"/>
      <c r="E119" s="186"/>
      <c r="F119" s="185"/>
      <c r="G119" s="186"/>
      <c r="H119" s="186"/>
      <c r="I119" s="118"/>
      <c r="J119" s="187"/>
      <c r="K119" s="167"/>
      <c r="L119" s="167"/>
      <c r="M119" s="167"/>
      <c r="N119" s="167"/>
      <c r="O119" s="167"/>
      <c r="P119" s="167"/>
      <c r="Q119" s="118"/>
      <c r="R119" s="118"/>
      <c r="S119" s="167"/>
      <c r="T119" s="167"/>
      <c r="U119" s="118"/>
      <c r="V119" s="119"/>
    </row>
    <row r="120" spans="1:22" x14ac:dyDescent="0.3">
      <c r="A120" s="183"/>
      <c r="B120" s="184"/>
      <c r="C120" s="6"/>
      <c r="D120" s="185"/>
      <c r="E120" s="186"/>
      <c r="F120" s="185"/>
      <c r="G120" s="186"/>
      <c r="H120" s="186"/>
      <c r="I120" s="118"/>
      <c r="J120" s="187"/>
      <c r="K120" s="167"/>
      <c r="L120" s="167"/>
      <c r="M120" s="167"/>
      <c r="N120" s="167"/>
      <c r="O120" s="167"/>
      <c r="P120" s="167"/>
      <c r="Q120" s="118"/>
      <c r="R120" s="118"/>
      <c r="S120" s="167"/>
      <c r="T120" s="167"/>
      <c r="U120" s="118"/>
      <c r="V120" s="119"/>
    </row>
    <row r="121" spans="1:22" x14ac:dyDescent="0.3">
      <c r="A121" s="183"/>
      <c r="B121" s="184"/>
      <c r="C121" s="6"/>
      <c r="D121" s="185"/>
      <c r="E121" s="186"/>
      <c r="F121" s="185"/>
      <c r="G121" s="186"/>
      <c r="H121" s="186"/>
      <c r="I121" s="118"/>
      <c r="J121" s="187"/>
      <c r="K121" s="167"/>
      <c r="L121" s="167"/>
      <c r="M121" s="167"/>
      <c r="N121" s="167"/>
      <c r="O121" s="167"/>
      <c r="P121" s="167"/>
      <c r="Q121" s="118"/>
      <c r="R121" s="118"/>
      <c r="S121" s="167"/>
      <c r="T121" s="167"/>
      <c r="U121" s="118"/>
      <c r="V121" s="119"/>
    </row>
    <row r="122" spans="1:22" x14ac:dyDescent="0.3">
      <c r="A122" s="183"/>
      <c r="B122" s="184"/>
      <c r="C122" s="6"/>
      <c r="D122" s="185"/>
      <c r="E122" s="186"/>
      <c r="F122" s="185"/>
      <c r="G122" s="186"/>
      <c r="H122" s="186"/>
      <c r="I122" s="118"/>
      <c r="J122" s="187"/>
      <c r="K122" s="167"/>
      <c r="L122" s="167"/>
      <c r="M122" s="167"/>
      <c r="N122" s="167"/>
      <c r="O122" s="167"/>
      <c r="P122" s="167"/>
      <c r="Q122" s="118"/>
      <c r="R122" s="118"/>
      <c r="S122" s="167"/>
      <c r="T122" s="167"/>
      <c r="U122" s="118"/>
      <c r="V122" s="119"/>
    </row>
    <row r="123" spans="1:22" x14ac:dyDescent="0.3">
      <c r="A123" s="183"/>
      <c r="B123" s="184"/>
      <c r="C123" s="6"/>
      <c r="D123" s="185"/>
      <c r="E123" s="186"/>
      <c r="F123" s="185"/>
      <c r="G123" s="186"/>
      <c r="H123" s="186"/>
      <c r="I123" s="118"/>
      <c r="J123" s="187"/>
      <c r="K123" s="167"/>
      <c r="L123" s="167"/>
      <c r="M123" s="167"/>
      <c r="N123" s="167"/>
      <c r="O123" s="167"/>
      <c r="P123" s="167"/>
      <c r="Q123" s="118"/>
      <c r="R123" s="118"/>
      <c r="S123" s="167"/>
      <c r="T123" s="167"/>
      <c r="U123" s="118"/>
      <c r="V123" s="119"/>
    </row>
    <row r="124" spans="1:22" x14ac:dyDescent="0.3">
      <c r="A124" s="183"/>
      <c r="B124" s="184"/>
      <c r="C124" s="6"/>
      <c r="D124" s="185"/>
      <c r="E124" s="186"/>
      <c r="F124" s="185"/>
      <c r="G124" s="186"/>
      <c r="H124" s="186"/>
      <c r="I124" s="118"/>
      <c r="J124" s="187"/>
      <c r="K124" s="167"/>
      <c r="L124" s="167"/>
      <c r="M124" s="167"/>
      <c r="N124" s="167"/>
      <c r="O124" s="167"/>
      <c r="P124" s="167"/>
      <c r="Q124" s="118"/>
      <c r="R124" s="118"/>
      <c r="S124" s="167"/>
      <c r="T124" s="167"/>
      <c r="U124" s="118"/>
      <c r="V124" s="119"/>
    </row>
    <row r="125" spans="1:22" x14ac:dyDescent="0.3">
      <c r="A125" s="183"/>
      <c r="B125" s="184"/>
      <c r="C125" s="6"/>
      <c r="D125" s="185"/>
      <c r="E125" s="186"/>
      <c r="F125" s="185"/>
      <c r="G125" s="186"/>
      <c r="H125" s="186"/>
      <c r="I125" s="118"/>
      <c r="J125" s="187"/>
      <c r="K125" s="167"/>
      <c r="L125" s="167"/>
      <c r="M125" s="167"/>
      <c r="N125" s="167"/>
      <c r="O125" s="167"/>
      <c r="P125" s="167"/>
      <c r="Q125" s="118"/>
      <c r="R125" s="118"/>
      <c r="S125" s="167"/>
      <c r="T125" s="167"/>
      <c r="U125" s="118"/>
      <c r="V125" s="119"/>
    </row>
    <row r="126" spans="1:22" x14ac:dyDescent="0.3">
      <c r="A126" s="183"/>
      <c r="B126" s="184"/>
      <c r="C126" s="6"/>
      <c r="D126" s="185"/>
      <c r="E126" s="186"/>
      <c r="F126" s="185"/>
      <c r="G126" s="186"/>
      <c r="H126" s="186"/>
      <c r="I126" s="118"/>
      <c r="J126" s="187"/>
      <c r="K126" s="167"/>
      <c r="L126" s="167"/>
      <c r="M126" s="167"/>
      <c r="N126" s="167"/>
      <c r="O126" s="167"/>
      <c r="P126" s="167"/>
      <c r="Q126" s="118"/>
      <c r="R126" s="118"/>
      <c r="S126" s="167"/>
      <c r="T126" s="167"/>
      <c r="U126" s="118"/>
      <c r="V126" s="119"/>
    </row>
    <row r="127" spans="1:22" x14ac:dyDescent="0.3">
      <c r="A127" s="183"/>
      <c r="B127" s="184"/>
      <c r="C127" s="6"/>
      <c r="D127" s="185"/>
      <c r="E127" s="186"/>
      <c r="F127" s="185"/>
      <c r="G127" s="186"/>
      <c r="H127" s="186"/>
      <c r="I127" s="118"/>
      <c r="J127" s="187"/>
      <c r="K127" s="167"/>
      <c r="L127" s="167"/>
      <c r="M127" s="167"/>
      <c r="N127" s="167"/>
      <c r="O127" s="167"/>
      <c r="P127" s="167"/>
      <c r="Q127" s="118"/>
      <c r="R127" s="118"/>
      <c r="S127" s="167"/>
      <c r="T127" s="167"/>
      <c r="U127" s="118"/>
      <c r="V127" s="119"/>
    </row>
    <row r="128" spans="1:22" x14ac:dyDescent="0.3">
      <c r="A128" s="183"/>
      <c r="B128" s="184"/>
      <c r="C128" s="6"/>
      <c r="D128" s="185"/>
      <c r="E128" s="186"/>
      <c r="F128" s="185"/>
      <c r="G128" s="186"/>
      <c r="H128" s="186"/>
      <c r="I128" s="118"/>
      <c r="J128" s="187"/>
      <c r="K128" s="167"/>
      <c r="L128" s="167"/>
      <c r="M128" s="167"/>
      <c r="N128" s="167"/>
      <c r="O128" s="167"/>
      <c r="P128" s="167"/>
      <c r="Q128" s="118"/>
      <c r="R128" s="118"/>
      <c r="S128" s="167"/>
      <c r="T128" s="167"/>
      <c r="U128" s="118"/>
      <c r="V128" s="119"/>
    </row>
    <row r="129" spans="1:22" x14ac:dyDescent="0.3">
      <c r="A129" s="183"/>
      <c r="B129" s="184"/>
      <c r="C129" s="6"/>
      <c r="D129" s="185"/>
      <c r="E129" s="186"/>
      <c r="F129" s="185"/>
      <c r="G129" s="186"/>
      <c r="H129" s="186"/>
      <c r="I129" s="118"/>
      <c r="J129" s="187"/>
      <c r="K129" s="167"/>
      <c r="L129" s="167"/>
      <c r="M129" s="167"/>
      <c r="N129" s="167"/>
      <c r="O129" s="167"/>
      <c r="P129" s="167"/>
      <c r="Q129" s="118"/>
      <c r="R129" s="118"/>
      <c r="S129" s="167"/>
      <c r="T129" s="167"/>
      <c r="U129" s="118"/>
      <c r="V129" s="119"/>
    </row>
    <row r="130" spans="1:22" x14ac:dyDescent="0.3">
      <c r="A130" s="183"/>
      <c r="B130" s="184"/>
      <c r="C130" s="6"/>
      <c r="D130" s="185"/>
      <c r="E130" s="186"/>
      <c r="F130" s="185"/>
      <c r="G130" s="186"/>
      <c r="H130" s="186"/>
      <c r="I130" s="118"/>
      <c r="J130" s="187"/>
      <c r="K130" s="167"/>
      <c r="L130" s="167"/>
      <c r="M130" s="167"/>
      <c r="N130" s="167"/>
      <c r="O130" s="167"/>
      <c r="P130" s="167"/>
      <c r="Q130" s="118"/>
      <c r="R130" s="118"/>
      <c r="S130" s="167"/>
      <c r="T130" s="167"/>
      <c r="U130" s="118"/>
      <c r="V130" s="119"/>
    </row>
    <row r="131" spans="1:22" x14ac:dyDescent="0.3">
      <c r="A131" s="183"/>
      <c r="B131" s="184"/>
      <c r="C131" s="6"/>
      <c r="D131" s="185"/>
      <c r="E131" s="186"/>
      <c r="F131" s="185"/>
      <c r="G131" s="186"/>
      <c r="H131" s="186"/>
      <c r="I131" s="118"/>
      <c r="J131" s="187"/>
      <c r="K131" s="167"/>
      <c r="L131" s="167"/>
      <c r="M131" s="167"/>
      <c r="N131" s="167"/>
      <c r="O131" s="167"/>
      <c r="P131" s="167"/>
      <c r="Q131" s="118"/>
      <c r="R131" s="118"/>
      <c r="S131" s="167"/>
      <c r="T131" s="167"/>
      <c r="U131" s="118"/>
      <c r="V131" s="119"/>
    </row>
    <row r="132" spans="1:22" x14ac:dyDescent="0.3">
      <c r="A132" s="183"/>
      <c r="B132" s="184"/>
      <c r="C132" s="6"/>
      <c r="D132" s="185"/>
      <c r="E132" s="186"/>
      <c r="F132" s="185"/>
      <c r="G132" s="186"/>
      <c r="H132" s="186"/>
      <c r="I132" s="118"/>
      <c r="J132" s="187"/>
      <c r="K132" s="167"/>
      <c r="L132" s="167"/>
      <c r="M132" s="167"/>
      <c r="N132" s="167"/>
      <c r="O132" s="167"/>
      <c r="P132" s="167"/>
      <c r="Q132" s="118"/>
      <c r="R132" s="118"/>
      <c r="S132" s="167"/>
      <c r="T132" s="167"/>
      <c r="U132" s="118"/>
      <c r="V132" s="119"/>
    </row>
    <row r="133" spans="1:22" x14ac:dyDescent="0.3">
      <c r="A133" s="183"/>
      <c r="B133" s="184"/>
      <c r="C133" s="6"/>
      <c r="D133" s="185"/>
      <c r="E133" s="186"/>
      <c r="F133" s="185"/>
      <c r="G133" s="186"/>
      <c r="H133" s="186"/>
      <c r="I133" s="118"/>
      <c r="J133" s="187"/>
      <c r="K133" s="167"/>
      <c r="L133" s="167"/>
      <c r="M133" s="167"/>
      <c r="N133" s="167"/>
      <c r="O133" s="167"/>
      <c r="P133" s="167"/>
      <c r="Q133" s="118"/>
      <c r="R133" s="118"/>
      <c r="S133" s="167"/>
      <c r="T133" s="167"/>
      <c r="U133" s="118"/>
      <c r="V133" s="119"/>
    </row>
    <row r="134" spans="1:22" x14ac:dyDescent="0.3">
      <c r="A134" s="183"/>
      <c r="B134" s="184"/>
      <c r="C134" s="6"/>
      <c r="D134" s="185"/>
      <c r="E134" s="186"/>
      <c r="F134" s="185"/>
      <c r="G134" s="186"/>
      <c r="H134" s="186"/>
      <c r="I134" s="118"/>
      <c r="J134" s="187"/>
      <c r="K134" s="167"/>
      <c r="L134" s="167"/>
      <c r="M134" s="167"/>
      <c r="N134" s="167"/>
      <c r="O134" s="167"/>
      <c r="P134" s="167"/>
      <c r="Q134" s="118"/>
      <c r="R134" s="118"/>
      <c r="S134" s="167"/>
      <c r="T134" s="167"/>
      <c r="U134" s="118"/>
      <c r="V134" s="119"/>
    </row>
    <row r="135" spans="1:22" x14ac:dyDescent="0.3">
      <c r="A135" s="183"/>
      <c r="B135" s="184"/>
      <c r="C135" s="6"/>
      <c r="D135" s="185"/>
      <c r="E135" s="186"/>
      <c r="F135" s="185"/>
      <c r="G135" s="186"/>
      <c r="H135" s="186"/>
      <c r="I135" s="118"/>
      <c r="J135" s="187"/>
      <c r="K135" s="167"/>
      <c r="L135" s="167"/>
      <c r="M135" s="167"/>
      <c r="N135" s="167"/>
      <c r="O135" s="167"/>
      <c r="P135" s="167"/>
      <c r="Q135" s="118"/>
      <c r="R135" s="118"/>
      <c r="S135" s="167"/>
      <c r="T135" s="167"/>
      <c r="U135" s="118"/>
      <c r="V135" s="119"/>
    </row>
    <row r="136" spans="1:22" x14ac:dyDescent="0.3">
      <c r="A136" s="183"/>
      <c r="B136" s="184"/>
      <c r="C136" s="6"/>
      <c r="D136" s="185"/>
      <c r="E136" s="186"/>
      <c r="F136" s="185"/>
      <c r="G136" s="186"/>
      <c r="H136" s="186"/>
      <c r="I136" s="118"/>
      <c r="J136" s="187"/>
      <c r="K136" s="167"/>
      <c r="L136" s="167"/>
      <c r="M136" s="167"/>
      <c r="N136" s="167"/>
      <c r="O136" s="167"/>
      <c r="P136" s="167"/>
      <c r="Q136" s="118"/>
      <c r="R136" s="118"/>
      <c r="S136" s="167"/>
      <c r="T136" s="167"/>
      <c r="U136" s="118"/>
      <c r="V136" s="119"/>
    </row>
    <row r="137" spans="1:22" x14ac:dyDescent="0.3">
      <c r="A137" s="183"/>
      <c r="B137" s="184"/>
      <c r="C137" s="6"/>
      <c r="D137" s="185"/>
      <c r="E137" s="186"/>
      <c r="F137" s="185"/>
      <c r="G137" s="186"/>
      <c r="H137" s="186"/>
      <c r="I137" s="118"/>
      <c r="J137" s="187"/>
      <c r="K137" s="167"/>
      <c r="L137" s="167"/>
      <c r="M137" s="167"/>
      <c r="N137" s="167"/>
      <c r="O137" s="167"/>
      <c r="P137" s="167"/>
      <c r="Q137" s="118"/>
      <c r="R137" s="118"/>
      <c r="S137" s="167"/>
      <c r="T137" s="167"/>
      <c r="U137" s="118"/>
      <c r="V137" s="119"/>
    </row>
    <row r="138" spans="1:22" x14ac:dyDescent="0.3">
      <c r="A138" s="183"/>
      <c r="B138" s="184"/>
      <c r="C138" s="6"/>
      <c r="D138" s="185"/>
      <c r="E138" s="186"/>
      <c r="F138" s="185"/>
      <c r="G138" s="186"/>
      <c r="H138" s="186"/>
      <c r="I138" s="118"/>
      <c r="J138" s="187"/>
      <c r="K138" s="167"/>
      <c r="L138" s="167"/>
      <c r="M138" s="167"/>
      <c r="N138" s="167"/>
      <c r="O138" s="167"/>
      <c r="P138" s="167"/>
      <c r="Q138" s="118"/>
      <c r="R138" s="118"/>
      <c r="S138" s="167"/>
      <c r="T138" s="167"/>
      <c r="U138" s="118"/>
      <c r="V138" s="119"/>
    </row>
    <row r="139" spans="1:22" x14ac:dyDescent="0.3">
      <c r="A139" s="183"/>
      <c r="B139" s="184"/>
      <c r="C139" s="6"/>
      <c r="D139" s="185"/>
      <c r="E139" s="186"/>
      <c r="F139" s="185"/>
      <c r="G139" s="186"/>
      <c r="H139" s="186"/>
      <c r="I139" s="118"/>
      <c r="J139" s="187"/>
      <c r="K139" s="167"/>
      <c r="L139" s="167"/>
      <c r="M139" s="167"/>
      <c r="N139" s="167"/>
      <c r="O139" s="167"/>
      <c r="P139" s="167"/>
      <c r="Q139" s="118"/>
      <c r="R139" s="118"/>
      <c r="S139" s="167"/>
      <c r="T139" s="167"/>
      <c r="U139" s="118"/>
      <c r="V139" s="119"/>
    </row>
    <row r="140" spans="1:22" x14ac:dyDescent="0.3">
      <c r="A140" s="183"/>
      <c r="B140" s="184"/>
      <c r="C140" s="6"/>
      <c r="D140" s="185"/>
      <c r="E140" s="186"/>
      <c r="F140" s="185"/>
      <c r="G140" s="186"/>
      <c r="H140" s="186"/>
      <c r="I140" s="118"/>
      <c r="J140" s="187"/>
      <c r="K140" s="167"/>
      <c r="L140" s="167"/>
      <c r="M140" s="167"/>
      <c r="N140" s="167"/>
      <c r="O140" s="167"/>
      <c r="P140" s="167"/>
      <c r="Q140" s="118"/>
      <c r="R140" s="118"/>
      <c r="S140" s="167"/>
      <c r="T140" s="167"/>
      <c r="U140" s="118"/>
      <c r="V140" s="119"/>
    </row>
    <row r="141" spans="1:22" x14ac:dyDescent="0.3">
      <c r="A141" s="183"/>
      <c r="B141" s="184"/>
      <c r="C141" s="6"/>
      <c r="D141" s="185"/>
      <c r="E141" s="186"/>
      <c r="F141" s="185"/>
      <c r="G141" s="186"/>
      <c r="H141" s="186"/>
      <c r="I141" s="118"/>
      <c r="J141" s="187"/>
      <c r="K141" s="167"/>
      <c r="L141" s="167"/>
      <c r="M141" s="167"/>
      <c r="N141" s="167"/>
      <c r="O141" s="167"/>
      <c r="P141" s="167"/>
      <c r="Q141" s="118"/>
      <c r="R141" s="118"/>
      <c r="S141" s="167"/>
      <c r="T141" s="167"/>
      <c r="U141" s="118"/>
      <c r="V141" s="119"/>
    </row>
    <row r="142" spans="1:22" x14ac:dyDescent="0.3">
      <c r="A142" s="183"/>
      <c r="B142" s="184"/>
      <c r="C142" s="6"/>
      <c r="D142" s="185"/>
      <c r="E142" s="186"/>
      <c r="F142" s="185"/>
      <c r="G142" s="186"/>
      <c r="H142" s="186"/>
      <c r="I142" s="118"/>
      <c r="J142" s="187"/>
      <c r="K142" s="167"/>
      <c r="L142" s="167"/>
      <c r="M142" s="167"/>
      <c r="N142" s="167"/>
      <c r="O142" s="167"/>
      <c r="P142" s="167"/>
      <c r="Q142" s="118"/>
      <c r="R142" s="118"/>
      <c r="S142" s="167"/>
      <c r="T142" s="167"/>
      <c r="U142" s="118"/>
      <c r="V142" s="119"/>
    </row>
    <row r="143" spans="1:22" x14ac:dyDescent="0.3">
      <c r="A143" s="183"/>
      <c r="B143" s="184"/>
      <c r="C143" s="6"/>
      <c r="D143" s="185"/>
      <c r="E143" s="186"/>
      <c r="F143" s="185"/>
      <c r="G143" s="186"/>
      <c r="H143" s="186"/>
      <c r="I143" s="118"/>
      <c r="J143" s="187"/>
      <c r="K143" s="167"/>
      <c r="L143" s="167"/>
      <c r="M143" s="167"/>
      <c r="N143" s="167"/>
      <c r="O143" s="167"/>
      <c r="P143" s="167"/>
      <c r="Q143" s="118"/>
      <c r="R143" s="118"/>
      <c r="S143" s="167"/>
      <c r="T143" s="167"/>
      <c r="U143" s="118"/>
      <c r="V143" s="119"/>
    </row>
    <row r="144" spans="1:22" x14ac:dyDescent="0.3">
      <c r="A144" s="183"/>
      <c r="B144" s="184"/>
      <c r="C144" s="6"/>
      <c r="D144" s="185"/>
      <c r="E144" s="186"/>
      <c r="F144" s="185"/>
      <c r="G144" s="186"/>
      <c r="H144" s="186"/>
      <c r="I144" s="118"/>
      <c r="J144" s="187"/>
      <c r="K144" s="167"/>
      <c r="L144" s="167"/>
      <c r="M144" s="167"/>
      <c r="N144" s="167"/>
      <c r="O144" s="167"/>
      <c r="P144" s="167"/>
      <c r="Q144" s="118"/>
      <c r="R144" s="118"/>
      <c r="S144" s="167"/>
      <c r="T144" s="167"/>
      <c r="U144" s="118"/>
      <c r="V144" s="119"/>
    </row>
    <row r="145" spans="1:22" x14ac:dyDescent="0.3">
      <c r="A145" s="183"/>
      <c r="B145" s="184"/>
      <c r="C145" s="6"/>
      <c r="D145" s="185"/>
      <c r="E145" s="186"/>
      <c r="F145" s="185"/>
      <c r="G145" s="186"/>
      <c r="H145" s="186"/>
      <c r="I145" s="118"/>
      <c r="J145" s="187"/>
      <c r="K145" s="167"/>
      <c r="L145" s="167"/>
      <c r="M145" s="167"/>
      <c r="N145" s="167"/>
      <c r="O145" s="167"/>
      <c r="P145" s="167"/>
      <c r="Q145" s="118"/>
      <c r="R145" s="118"/>
      <c r="S145" s="167"/>
      <c r="T145" s="167"/>
      <c r="U145" s="118"/>
      <c r="V145" s="119"/>
    </row>
    <row r="146" spans="1:22" x14ac:dyDescent="0.3">
      <c r="A146" s="183"/>
      <c r="B146" s="184"/>
      <c r="C146" s="6"/>
      <c r="D146" s="185"/>
      <c r="E146" s="186"/>
      <c r="F146" s="185"/>
      <c r="G146" s="186"/>
      <c r="H146" s="186"/>
      <c r="I146" s="118"/>
      <c r="J146" s="187"/>
      <c r="K146" s="167"/>
      <c r="L146" s="167"/>
      <c r="M146" s="167"/>
      <c r="N146" s="167"/>
      <c r="O146" s="167"/>
      <c r="P146" s="167"/>
      <c r="Q146" s="118"/>
      <c r="R146" s="118"/>
      <c r="S146" s="167"/>
      <c r="T146" s="167"/>
      <c r="U146" s="118"/>
      <c r="V146" s="119"/>
    </row>
    <row r="147" spans="1:22" x14ac:dyDescent="0.3">
      <c r="A147" s="183"/>
      <c r="B147" s="184"/>
      <c r="C147" s="6"/>
      <c r="D147" s="185"/>
      <c r="E147" s="186"/>
      <c r="F147" s="185"/>
      <c r="G147" s="186"/>
      <c r="H147" s="186"/>
      <c r="I147" s="118"/>
      <c r="J147" s="187"/>
      <c r="K147" s="167"/>
      <c r="L147" s="167"/>
      <c r="M147" s="167"/>
      <c r="N147" s="167"/>
      <c r="O147" s="167"/>
      <c r="P147" s="167"/>
      <c r="Q147" s="118"/>
      <c r="R147" s="118"/>
      <c r="S147" s="167"/>
      <c r="T147" s="167"/>
      <c r="U147" s="118"/>
      <c r="V147" s="119"/>
    </row>
    <row r="148" spans="1:22" x14ac:dyDescent="0.3">
      <c r="A148" s="183"/>
      <c r="B148" s="184"/>
      <c r="C148" s="6"/>
      <c r="D148" s="185"/>
      <c r="E148" s="186"/>
      <c r="F148" s="185"/>
      <c r="G148" s="186"/>
      <c r="H148" s="186"/>
      <c r="I148" s="118"/>
      <c r="J148" s="187"/>
      <c r="K148" s="167"/>
      <c r="L148" s="167"/>
      <c r="M148" s="167"/>
      <c r="N148" s="167"/>
      <c r="O148" s="167"/>
      <c r="P148" s="167"/>
      <c r="Q148" s="118"/>
      <c r="R148" s="118"/>
      <c r="S148" s="167"/>
      <c r="T148" s="167"/>
      <c r="U148" s="118"/>
      <c r="V148" s="119"/>
    </row>
    <row r="149" spans="1:22" x14ac:dyDescent="0.3">
      <c r="A149" s="183"/>
      <c r="B149" s="184"/>
      <c r="C149" s="6"/>
      <c r="D149" s="185"/>
      <c r="E149" s="186"/>
      <c r="F149" s="185"/>
      <c r="G149" s="186"/>
      <c r="H149" s="186"/>
      <c r="I149" s="118"/>
      <c r="J149" s="187"/>
      <c r="K149" s="167"/>
      <c r="L149" s="167"/>
      <c r="M149" s="167"/>
      <c r="N149" s="167"/>
      <c r="O149" s="167"/>
      <c r="P149" s="167"/>
      <c r="Q149" s="118"/>
      <c r="R149" s="118"/>
      <c r="S149" s="167"/>
      <c r="T149" s="167"/>
      <c r="U149" s="118"/>
      <c r="V149" s="119"/>
    </row>
    <row r="150" spans="1:22" x14ac:dyDescent="0.3">
      <c r="A150" s="183"/>
      <c r="B150" s="184"/>
      <c r="C150" s="6"/>
      <c r="D150" s="185"/>
      <c r="E150" s="186"/>
      <c r="F150" s="185"/>
      <c r="G150" s="186"/>
      <c r="H150" s="186"/>
      <c r="I150" s="118"/>
      <c r="J150" s="187"/>
      <c r="K150" s="167"/>
      <c r="L150" s="167"/>
      <c r="M150" s="167"/>
      <c r="N150" s="167"/>
      <c r="O150" s="167"/>
      <c r="P150" s="167"/>
      <c r="Q150" s="118"/>
      <c r="R150" s="118"/>
      <c r="S150" s="167"/>
      <c r="T150" s="167"/>
      <c r="U150" s="118"/>
      <c r="V150" s="119"/>
    </row>
    <row r="151" spans="1:22" x14ac:dyDescent="0.3">
      <c r="A151" s="183"/>
      <c r="B151" s="184"/>
      <c r="C151" s="6"/>
      <c r="D151" s="185"/>
      <c r="E151" s="186"/>
      <c r="F151" s="185"/>
      <c r="G151" s="186"/>
      <c r="H151" s="186"/>
      <c r="I151" s="118"/>
      <c r="J151" s="187"/>
      <c r="K151" s="167"/>
      <c r="L151" s="167"/>
      <c r="M151" s="167"/>
      <c r="N151" s="167"/>
      <c r="O151" s="167"/>
      <c r="P151" s="167"/>
      <c r="Q151" s="118"/>
      <c r="R151" s="118"/>
      <c r="S151" s="167"/>
      <c r="T151" s="167"/>
      <c r="U151" s="118"/>
      <c r="V151" s="119"/>
    </row>
    <row r="152" spans="1:22" x14ac:dyDescent="0.3">
      <c r="A152" s="183"/>
      <c r="B152" s="184"/>
      <c r="C152" s="6"/>
      <c r="D152" s="185"/>
      <c r="E152" s="186"/>
      <c r="F152" s="185"/>
      <c r="G152" s="186"/>
      <c r="H152" s="186"/>
      <c r="I152" s="118"/>
      <c r="J152" s="187"/>
      <c r="K152" s="167"/>
      <c r="L152" s="167"/>
      <c r="M152" s="167"/>
      <c r="N152" s="167"/>
      <c r="O152" s="167"/>
      <c r="P152" s="167"/>
      <c r="Q152" s="118"/>
      <c r="R152" s="118"/>
      <c r="S152" s="167"/>
      <c r="T152" s="167"/>
      <c r="U152" s="118"/>
      <c r="V152" s="119"/>
    </row>
    <row r="153" spans="1:22" x14ac:dyDescent="0.3">
      <c r="A153" s="183"/>
      <c r="B153" s="184"/>
      <c r="C153" s="6"/>
      <c r="D153" s="185"/>
      <c r="E153" s="186"/>
      <c r="F153" s="185"/>
      <c r="G153" s="186"/>
      <c r="H153" s="186"/>
      <c r="I153" s="118"/>
      <c r="J153" s="187"/>
      <c r="K153" s="167"/>
      <c r="L153" s="167"/>
      <c r="M153" s="167"/>
      <c r="N153" s="167"/>
      <c r="O153" s="167"/>
      <c r="P153" s="167"/>
      <c r="Q153" s="118"/>
      <c r="R153" s="118"/>
      <c r="S153" s="167"/>
      <c r="T153" s="167"/>
      <c r="U153" s="118"/>
      <c r="V153" s="119"/>
    </row>
    <row r="154" spans="1:22" x14ac:dyDescent="0.3">
      <c r="A154" s="183"/>
      <c r="B154" s="184"/>
      <c r="C154" s="6"/>
      <c r="D154" s="185"/>
      <c r="E154" s="186"/>
      <c r="F154" s="185"/>
      <c r="G154" s="186"/>
      <c r="H154" s="186"/>
      <c r="I154" s="118"/>
      <c r="J154" s="187"/>
      <c r="K154" s="167"/>
      <c r="L154" s="167"/>
      <c r="M154" s="167"/>
      <c r="N154" s="167"/>
      <c r="O154" s="167"/>
      <c r="P154" s="167"/>
      <c r="Q154" s="118"/>
      <c r="R154" s="118"/>
      <c r="S154" s="167"/>
      <c r="T154" s="167"/>
      <c r="U154" s="118"/>
      <c r="V154" s="119"/>
    </row>
    <row r="155" spans="1:22" x14ac:dyDescent="0.3">
      <c r="A155" s="183"/>
      <c r="B155" s="184"/>
      <c r="C155" s="6"/>
      <c r="D155" s="185"/>
      <c r="E155" s="186"/>
      <c r="F155" s="185"/>
      <c r="G155" s="186"/>
      <c r="H155" s="186"/>
      <c r="I155" s="118"/>
      <c r="J155" s="187"/>
      <c r="K155" s="167"/>
      <c r="L155" s="167"/>
      <c r="M155" s="167"/>
      <c r="N155" s="167"/>
      <c r="O155" s="167"/>
      <c r="P155" s="167"/>
      <c r="Q155" s="118"/>
      <c r="R155" s="118"/>
      <c r="S155" s="167"/>
      <c r="T155" s="167"/>
      <c r="U155" s="118"/>
      <c r="V155" s="119"/>
    </row>
    <row r="156" spans="1:22" x14ac:dyDescent="0.3">
      <c r="A156" s="183"/>
      <c r="B156" s="184"/>
      <c r="C156" s="6"/>
      <c r="D156" s="185"/>
      <c r="E156" s="186"/>
      <c r="F156" s="185"/>
      <c r="G156" s="186"/>
      <c r="H156" s="186"/>
      <c r="I156" s="118"/>
      <c r="J156" s="187"/>
      <c r="K156" s="167"/>
      <c r="L156" s="167"/>
      <c r="M156" s="167"/>
      <c r="N156" s="167"/>
      <c r="O156" s="167"/>
      <c r="P156" s="167"/>
      <c r="Q156" s="118"/>
      <c r="R156" s="118"/>
      <c r="S156" s="167"/>
      <c r="T156" s="167"/>
      <c r="U156" s="118"/>
      <c r="V156" s="119"/>
    </row>
    <row r="157" spans="1:22" x14ac:dyDescent="0.3">
      <c r="A157" s="183"/>
      <c r="B157" s="184"/>
      <c r="C157" s="6"/>
      <c r="D157" s="185"/>
      <c r="E157" s="186"/>
      <c r="F157" s="185"/>
      <c r="G157" s="186"/>
      <c r="H157" s="186"/>
      <c r="I157" s="118"/>
      <c r="J157" s="187"/>
      <c r="K157" s="167"/>
      <c r="L157" s="167"/>
      <c r="M157" s="167"/>
      <c r="N157" s="167"/>
      <c r="O157" s="167"/>
      <c r="P157" s="167"/>
      <c r="Q157" s="118"/>
      <c r="R157" s="118"/>
      <c r="S157" s="167"/>
      <c r="T157" s="167"/>
      <c r="U157" s="118"/>
      <c r="V157" s="119"/>
    </row>
    <row r="158" spans="1:22" x14ac:dyDescent="0.3">
      <c r="A158" s="183"/>
      <c r="B158" s="184"/>
      <c r="C158" s="6"/>
      <c r="D158" s="185"/>
      <c r="E158" s="186"/>
      <c r="F158" s="185"/>
      <c r="G158" s="186"/>
      <c r="H158" s="186"/>
      <c r="I158" s="118"/>
      <c r="J158" s="187"/>
      <c r="K158" s="167"/>
      <c r="L158" s="167"/>
      <c r="M158" s="167"/>
      <c r="N158" s="167"/>
      <c r="O158" s="167"/>
      <c r="P158" s="167"/>
      <c r="Q158" s="118"/>
      <c r="R158" s="118"/>
      <c r="S158" s="167"/>
      <c r="T158" s="167"/>
      <c r="U158" s="118"/>
      <c r="V158" s="119"/>
    </row>
    <row r="159" spans="1:22" x14ac:dyDescent="0.3">
      <c r="A159" s="183"/>
      <c r="B159" s="184"/>
      <c r="C159" s="6"/>
      <c r="D159" s="185"/>
      <c r="E159" s="186"/>
      <c r="F159" s="185"/>
      <c r="G159" s="186"/>
      <c r="H159" s="186"/>
      <c r="I159" s="118"/>
      <c r="J159" s="187"/>
      <c r="K159" s="167"/>
      <c r="L159" s="167"/>
      <c r="M159" s="167"/>
      <c r="N159" s="167"/>
      <c r="O159" s="167"/>
      <c r="P159" s="167"/>
      <c r="Q159" s="118"/>
      <c r="R159" s="118"/>
      <c r="S159" s="167"/>
      <c r="T159" s="167"/>
      <c r="U159" s="118"/>
      <c r="V159" s="119"/>
    </row>
    <row r="160" spans="1:22" x14ac:dyDescent="0.3">
      <c r="A160" s="183"/>
      <c r="B160" s="184"/>
      <c r="C160" s="6"/>
      <c r="D160" s="185"/>
      <c r="E160" s="186"/>
      <c r="F160" s="185"/>
      <c r="G160" s="186"/>
      <c r="H160" s="186"/>
      <c r="I160" s="118"/>
      <c r="J160" s="187"/>
      <c r="K160" s="167"/>
      <c r="L160" s="167"/>
      <c r="M160" s="167"/>
      <c r="N160" s="167"/>
      <c r="O160" s="167"/>
      <c r="P160" s="167"/>
      <c r="Q160" s="118"/>
      <c r="R160" s="118"/>
      <c r="S160" s="167"/>
      <c r="T160" s="167"/>
      <c r="U160" s="118"/>
      <c r="V160" s="119"/>
    </row>
    <row r="161" spans="1:22" x14ac:dyDescent="0.3">
      <c r="A161" s="183"/>
      <c r="B161" s="184"/>
      <c r="C161" s="6"/>
      <c r="D161" s="185"/>
      <c r="E161" s="186"/>
      <c r="F161" s="185"/>
      <c r="G161" s="186"/>
      <c r="H161" s="186"/>
      <c r="I161" s="118"/>
      <c r="J161" s="187"/>
      <c r="K161" s="167"/>
      <c r="L161" s="167"/>
      <c r="M161" s="167"/>
      <c r="N161" s="167"/>
      <c r="O161" s="167"/>
      <c r="P161" s="167"/>
      <c r="Q161" s="118"/>
      <c r="R161" s="118"/>
      <c r="S161" s="167"/>
      <c r="T161" s="167"/>
      <c r="U161" s="118"/>
      <c r="V161" s="119"/>
    </row>
    <row r="162" spans="1:22" x14ac:dyDescent="0.3">
      <c r="A162" s="183"/>
      <c r="B162" s="184"/>
      <c r="C162" s="6"/>
      <c r="D162" s="185"/>
      <c r="E162" s="186"/>
      <c r="F162" s="185"/>
      <c r="G162" s="186"/>
      <c r="H162" s="186"/>
      <c r="I162" s="118"/>
      <c r="J162" s="187"/>
      <c r="K162" s="167"/>
      <c r="L162" s="167"/>
      <c r="M162" s="167"/>
      <c r="N162" s="167"/>
      <c r="O162" s="167"/>
      <c r="P162" s="167"/>
      <c r="Q162" s="118"/>
      <c r="R162" s="118"/>
      <c r="S162" s="167"/>
      <c r="T162" s="167"/>
      <c r="U162" s="118"/>
      <c r="V162" s="119"/>
    </row>
    <row r="163" spans="1:22" x14ac:dyDescent="0.3">
      <c r="A163" s="183"/>
      <c r="B163" s="184"/>
      <c r="C163" s="6"/>
      <c r="D163" s="185"/>
      <c r="E163" s="186"/>
      <c r="F163" s="185"/>
      <c r="G163" s="186"/>
      <c r="H163" s="186"/>
      <c r="I163" s="118"/>
      <c r="J163" s="187"/>
      <c r="K163" s="167"/>
      <c r="L163" s="167"/>
      <c r="M163" s="167"/>
      <c r="N163" s="167"/>
      <c r="O163" s="167"/>
      <c r="P163" s="167"/>
      <c r="Q163" s="118"/>
      <c r="R163" s="118"/>
      <c r="S163" s="167"/>
      <c r="T163" s="167"/>
      <c r="U163" s="118"/>
      <c r="V163" s="119"/>
    </row>
    <row r="164" spans="1:22" x14ac:dyDescent="0.3">
      <c r="A164" s="183"/>
      <c r="B164" s="184"/>
      <c r="C164" s="6"/>
      <c r="D164" s="185"/>
      <c r="E164" s="186"/>
      <c r="F164" s="185"/>
      <c r="G164" s="186"/>
      <c r="H164" s="186"/>
      <c r="I164" s="118"/>
      <c r="J164" s="187"/>
      <c r="K164" s="167"/>
      <c r="L164" s="167"/>
      <c r="M164" s="167"/>
      <c r="N164" s="167"/>
      <c r="O164" s="167"/>
      <c r="P164" s="167"/>
      <c r="Q164" s="118"/>
      <c r="R164" s="118"/>
      <c r="S164" s="167"/>
      <c r="T164" s="167"/>
      <c r="U164" s="118"/>
      <c r="V164" s="119"/>
    </row>
    <row r="165" spans="1:22" x14ac:dyDescent="0.3">
      <c r="A165" s="183"/>
      <c r="B165" s="184"/>
      <c r="C165" s="6"/>
      <c r="D165" s="185"/>
      <c r="E165" s="186"/>
      <c r="F165" s="185"/>
      <c r="G165" s="186"/>
      <c r="H165" s="186"/>
      <c r="I165" s="118"/>
      <c r="J165" s="187"/>
      <c r="K165" s="167"/>
      <c r="L165" s="167"/>
      <c r="M165" s="167"/>
      <c r="N165" s="167"/>
      <c r="O165" s="167"/>
      <c r="P165" s="167"/>
      <c r="Q165" s="118"/>
      <c r="R165" s="118"/>
      <c r="S165" s="167"/>
      <c r="T165" s="167"/>
      <c r="U165" s="118"/>
      <c r="V165" s="119"/>
    </row>
    <row r="166" spans="1:22" x14ac:dyDescent="0.3">
      <c r="A166" s="183"/>
      <c r="B166" s="184"/>
      <c r="C166" s="6"/>
      <c r="D166" s="185"/>
      <c r="E166" s="186"/>
      <c r="F166" s="185"/>
      <c r="G166" s="186"/>
      <c r="H166" s="186"/>
      <c r="I166" s="118"/>
      <c r="J166" s="187"/>
      <c r="K166" s="167"/>
      <c r="L166" s="167"/>
      <c r="M166" s="167"/>
      <c r="N166" s="167"/>
      <c r="O166" s="167"/>
      <c r="P166" s="167"/>
      <c r="Q166" s="118"/>
      <c r="R166" s="118"/>
      <c r="S166" s="167"/>
      <c r="T166" s="167"/>
      <c r="U166" s="118"/>
      <c r="V166" s="119"/>
    </row>
    <row r="167" spans="1:22" x14ac:dyDescent="0.3">
      <c r="A167" s="183"/>
      <c r="B167" s="184"/>
      <c r="C167" s="6"/>
      <c r="D167" s="185"/>
      <c r="E167" s="186"/>
      <c r="F167" s="185"/>
      <c r="G167" s="186"/>
      <c r="H167" s="186"/>
      <c r="I167" s="118"/>
      <c r="J167" s="187"/>
      <c r="K167" s="167"/>
      <c r="L167" s="167"/>
      <c r="M167" s="167"/>
      <c r="N167" s="167"/>
      <c r="O167" s="167"/>
      <c r="P167" s="167"/>
      <c r="Q167" s="118"/>
      <c r="R167" s="118"/>
      <c r="S167" s="167"/>
      <c r="T167" s="167"/>
      <c r="U167" s="118"/>
      <c r="V167" s="119"/>
    </row>
    <row r="168" spans="1:22" x14ac:dyDescent="0.3">
      <c r="A168" s="183"/>
      <c r="B168" s="184"/>
      <c r="C168" s="6"/>
      <c r="D168" s="185"/>
      <c r="E168" s="186"/>
      <c r="F168" s="185"/>
      <c r="G168" s="186"/>
      <c r="H168" s="186"/>
      <c r="I168" s="118"/>
      <c r="J168" s="187"/>
      <c r="K168" s="167"/>
      <c r="L168" s="167"/>
      <c r="M168" s="167"/>
      <c r="N168" s="167"/>
      <c r="O168" s="167"/>
      <c r="P168" s="167"/>
      <c r="Q168" s="118"/>
      <c r="R168" s="118"/>
      <c r="S168" s="167"/>
      <c r="T168" s="167"/>
      <c r="U168" s="118"/>
      <c r="V168" s="119"/>
    </row>
    <row r="169" spans="1:22" x14ac:dyDescent="0.3">
      <c r="A169" s="183"/>
      <c r="B169" s="184"/>
      <c r="C169" s="6"/>
      <c r="D169" s="185"/>
      <c r="E169" s="186"/>
      <c r="F169" s="185"/>
      <c r="G169" s="186"/>
      <c r="H169" s="186"/>
      <c r="I169" s="118"/>
      <c r="J169" s="187"/>
      <c r="K169" s="167"/>
      <c r="L169" s="167"/>
      <c r="M169" s="167"/>
      <c r="N169" s="167"/>
      <c r="O169" s="167"/>
      <c r="P169" s="167"/>
      <c r="Q169" s="118"/>
      <c r="R169" s="118"/>
      <c r="S169" s="167"/>
      <c r="T169" s="167"/>
      <c r="U169" s="118"/>
      <c r="V169" s="119"/>
    </row>
    <row r="170" spans="1:22" x14ac:dyDescent="0.3">
      <c r="A170" s="183"/>
      <c r="B170" s="184"/>
      <c r="C170" s="6"/>
      <c r="D170" s="185"/>
      <c r="E170" s="186"/>
      <c r="F170" s="185"/>
      <c r="G170" s="186"/>
      <c r="H170" s="186"/>
      <c r="I170" s="118"/>
      <c r="J170" s="187"/>
      <c r="K170" s="167"/>
      <c r="L170" s="167"/>
      <c r="M170" s="167"/>
      <c r="N170" s="167"/>
      <c r="O170" s="167"/>
      <c r="P170" s="167"/>
      <c r="Q170" s="118"/>
      <c r="R170" s="118"/>
      <c r="S170" s="167"/>
      <c r="T170" s="167"/>
      <c r="U170" s="118"/>
      <c r="V170" s="119"/>
    </row>
    <row r="171" spans="1:22" x14ac:dyDescent="0.3">
      <c r="A171" s="183"/>
      <c r="B171" s="184"/>
      <c r="C171" s="6"/>
      <c r="D171" s="185"/>
      <c r="E171" s="186"/>
      <c r="F171" s="185"/>
      <c r="G171" s="186"/>
      <c r="H171" s="186"/>
      <c r="I171" s="118"/>
      <c r="J171" s="187"/>
      <c r="K171" s="167"/>
      <c r="L171" s="167"/>
      <c r="M171" s="167"/>
      <c r="N171" s="167"/>
      <c r="O171" s="167"/>
      <c r="P171" s="167"/>
      <c r="Q171" s="118"/>
      <c r="R171" s="118"/>
      <c r="S171" s="167"/>
      <c r="T171" s="167"/>
      <c r="U171" s="118"/>
      <c r="V171" s="119"/>
    </row>
    <row r="172" spans="1:22" x14ac:dyDescent="0.3">
      <c r="A172" s="183"/>
      <c r="B172" s="184"/>
      <c r="C172" s="6"/>
      <c r="D172" s="185"/>
      <c r="E172" s="186"/>
      <c r="F172" s="185"/>
      <c r="G172" s="186"/>
      <c r="H172" s="186"/>
      <c r="I172" s="118"/>
      <c r="J172" s="187"/>
      <c r="K172" s="167"/>
      <c r="L172" s="167"/>
      <c r="M172" s="167"/>
      <c r="N172" s="167"/>
      <c r="O172" s="167"/>
      <c r="P172" s="167"/>
      <c r="Q172" s="118"/>
      <c r="R172" s="118"/>
      <c r="S172" s="167"/>
      <c r="T172" s="167"/>
      <c r="U172" s="118"/>
      <c r="V172" s="119"/>
    </row>
    <row r="173" spans="1:22" x14ac:dyDescent="0.3">
      <c r="A173" s="183"/>
      <c r="B173" s="184"/>
      <c r="C173" s="6"/>
      <c r="D173" s="185"/>
      <c r="E173" s="186"/>
      <c r="F173" s="185"/>
      <c r="G173" s="186"/>
      <c r="H173" s="186"/>
      <c r="I173" s="118"/>
      <c r="J173" s="187"/>
      <c r="K173" s="167"/>
      <c r="L173" s="167"/>
      <c r="M173" s="167"/>
      <c r="N173" s="167"/>
      <c r="O173" s="167"/>
      <c r="P173" s="167"/>
      <c r="Q173" s="118"/>
      <c r="R173" s="118"/>
      <c r="S173" s="167"/>
      <c r="T173" s="167"/>
      <c r="U173" s="118"/>
      <c r="V173" s="119"/>
    </row>
    <row r="174" spans="1:22" x14ac:dyDescent="0.3">
      <c r="A174" s="183"/>
      <c r="B174" s="184"/>
      <c r="C174" s="6"/>
      <c r="D174" s="185"/>
      <c r="E174" s="186"/>
      <c r="F174" s="185"/>
      <c r="G174" s="186"/>
      <c r="H174" s="186"/>
      <c r="I174" s="118"/>
      <c r="J174" s="187"/>
      <c r="K174" s="167"/>
      <c r="L174" s="167"/>
      <c r="M174" s="167"/>
      <c r="N174" s="167"/>
      <c r="O174" s="167"/>
      <c r="P174" s="167"/>
      <c r="Q174" s="118"/>
      <c r="R174" s="118"/>
      <c r="S174" s="167"/>
      <c r="T174" s="167"/>
      <c r="U174" s="118"/>
      <c r="V174" s="119"/>
    </row>
    <row r="175" spans="1:22" x14ac:dyDescent="0.3">
      <c r="A175" s="183"/>
      <c r="B175" s="184"/>
      <c r="C175" s="6"/>
      <c r="D175" s="185"/>
      <c r="E175" s="186"/>
      <c r="F175" s="185"/>
      <c r="G175" s="186"/>
      <c r="H175" s="186"/>
      <c r="I175" s="118"/>
      <c r="J175" s="187"/>
      <c r="K175" s="167"/>
      <c r="L175" s="167"/>
      <c r="M175" s="167"/>
      <c r="N175" s="167"/>
      <c r="O175" s="167"/>
      <c r="P175" s="167"/>
      <c r="Q175" s="118"/>
      <c r="R175" s="118"/>
      <c r="S175" s="167"/>
      <c r="T175" s="167"/>
      <c r="U175" s="118"/>
      <c r="V175" s="119"/>
    </row>
    <row r="176" spans="1:22" x14ac:dyDescent="0.3">
      <c r="A176" s="183"/>
      <c r="B176" s="184"/>
      <c r="C176" s="6"/>
      <c r="D176" s="185"/>
      <c r="E176" s="186"/>
      <c r="F176" s="185"/>
      <c r="G176" s="186"/>
      <c r="H176" s="186"/>
      <c r="I176" s="118"/>
      <c r="J176" s="187"/>
      <c r="K176" s="167"/>
      <c r="L176" s="167"/>
      <c r="M176" s="167"/>
      <c r="N176" s="167"/>
      <c r="O176" s="167"/>
      <c r="P176" s="167"/>
      <c r="Q176" s="118"/>
      <c r="R176" s="118"/>
      <c r="S176" s="167"/>
      <c r="T176" s="167"/>
      <c r="U176" s="118"/>
      <c r="V176" s="119"/>
    </row>
    <row r="177" spans="1:22" x14ac:dyDescent="0.3">
      <c r="A177" s="183"/>
      <c r="B177" s="184"/>
      <c r="C177" s="6"/>
      <c r="D177" s="185"/>
      <c r="E177" s="186"/>
      <c r="F177" s="185"/>
      <c r="G177" s="186"/>
      <c r="H177" s="186"/>
      <c r="I177" s="118"/>
      <c r="J177" s="187"/>
      <c r="K177" s="167"/>
      <c r="L177" s="167"/>
      <c r="M177" s="167"/>
      <c r="N177" s="167"/>
      <c r="O177" s="167"/>
      <c r="P177" s="167"/>
      <c r="Q177" s="118"/>
      <c r="R177" s="118"/>
      <c r="S177" s="167"/>
      <c r="T177" s="167"/>
      <c r="U177" s="118"/>
      <c r="V177" s="119"/>
    </row>
    <row r="178" spans="1:22" x14ac:dyDescent="0.3">
      <c r="A178" s="183"/>
      <c r="B178" s="184"/>
      <c r="C178" s="6"/>
      <c r="D178" s="185"/>
      <c r="E178" s="186"/>
      <c r="F178" s="185"/>
      <c r="G178" s="186"/>
      <c r="H178" s="186"/>
      <c r="I178" s="118"/>
      <c r="J178" s="187"/>
      <c r="K178" s="167"/>
      <c r="L178" s="167"/>
      <c r="M178" s="167"/>
      <c r="N178" s="167"/>
      <c r="O178" s="167"/>
      <c r="P178" s="167"/>
      <c r="Q178" s="118"/>
      <c r="R178" s="118"/>
      <c r="S178" s="167"/>
      <c r="T178" s="167"/>
      <c r="U178" s="118"/>
      <c r="V178" s="119"/>
    </row>
    <row r="179" spans="1:22" x14ac:dyDescent="0.3">
      <c r="A179" s="183"/>
      <c r="B179" s="184"/>
      <c r="C179" s="6"/>
      <c r="D179" s="185"/>
      <c r="E179" s="186"/>
      <c r="F179" s="185"/>
      <c r="G179" s="186"/>
      <c r="H179" s="186"/>
      <c r="I179" s="118"/>
      <c r="J179" s="187"/>
      <c r="K179" s="167"/>
      <c r="L179" s="167"/>
      <c r="M179" s="167"/>
      <c r="N179" s="167"/>
      <c r="O179" s="167"/>
      <c r="P179" s="167"/>
      <c r="Q179" s="118"/>
      <c r="R179" s="118"/>
      <c r="S179" s="167"/>
      <c r="T179" s="167"/>
      <c r="U179" s="118"/>
      <c r="V179" s="119"/>
    </row>
    <row r="180" spans="1:22" x14ac:dyDescent="0.3">
      <c r="A180" s="183"/>
      <c r="B180" s="184"/>
      <c r="C180" s="6"/>
      <c r="D180" s="185"/>
      <c r="E180" s="186"/>
      <c r="F180" s="185"/>
      <c r="G180" s="186"/>
      <c r="H180" s="186"/>
      <c r="I180" s="118"/>
      <c r="J180" s="187"/>
      <c r="K180" s="167"/>
      <c r="L180" s="167"/>
      <c r="M180" s="167"/>
      <c r="N180" s="167"/>
      <c r="O180" s="167"/>
      <c r="P180" s="167"/>
      <c r="Q180" s="118"/>
      <c r="R180" s="118"/>
      <c r="S180" s="167"/>
      <c r="T180" s="167"/>
      <c r="U180" s="118"/>
      <c r="V180" s="119"/>
    </row>
    <row r="181" spans="1:22" x14ac:dyDescent="0.3">
      <c r="A181" s="183"/>
      <c r="B181" s="184"/>
      <c r="C181" s="6"/>
      <c r="D181" s="185"/>
      <c r="E181" s="186"/>
      <c r="F181" s="185"/>
      <c r="G181" s="186"/>
      <c r="H181" s="186"/>
      <c r="I181" s="118"/>
      <c r="J181" s="187"/>
      <c r="K181" s="167"/>
      <c r="L181" s="167"/>
      <c r="M181" s="167"/>
      <c r="N181" s="167"/>
      <c r="O181" s="167"/>
      <c r="P181" s="167"/>
      <c r="Q181" s="118"/>
      <c r="R181" s="118"/>
      <c r="S181" s="167"/>
      <c r="T181" s="167"/>
      <c r="U181" s="118"/>
      <c r="V181" s="119"/>
    </row>
    <row r="182" spans="1:22" x14ac:dyDescent="0.3">
      <c r="A182" s="183"/>
      <c r="B182" s="184"/>
      <c r="C182" s="6"/>
      <c r="D182" s="185"/>
      <c r="E182" s="186"/>
      <c r="F182" s="185"/>
      <c r="G182" s="186"/>
      <c r="H182" s="186"/>
      <c r="I182" s="118"/>
      <c r="J182" s="187"/>
      <c r="K182" s="167"/>
      <c r="L182" s="167"/>
      <c r="M182" s="167"/>
      <c r="N182" s="167"/>
      <c r="O182" s="167"/>
      <c r="P182" s="167"/>
      <c r="Q182" s="118"/>
      <c r="R182" s="118"/>
      <c r="S182" s="167"/>
      <c r="T182" s="167"/>
      <c r="U182" s="118"/>
      <c r="V182" s="119"/>
    </row>
    <row r="183" spans="1:22" x14ac:dyDescent="0.3">
      <c r="A183" s="183"/>
      <c r="B183" s="184"/>
      <c r="C183" s="6"/>
      <c r="D183" s="185"/>
      <c r="E183" s="186"/>
      <c r="F183" s="185"/>
      <c r="G183" s="186"/>
      <c r="H183" s="186"/>
      <c r="I183" s="118"/>
      <c r="J183" s="187"/>
      <c r="K183" s="167"/>
      <c r="L183" s="167"/>
      <c r="M183" s="167"/>
      <c r="N183" s="167"/>
      <c r="O183" s="167"/>
      <c r="P183" s="167"/>
      <c r="Q183" s="118"/>
      <c r="R183" s="118"/>
      <c r="S183" s="167"/>
      <c r="T183" s="167"/>
      <c r="U183" s="118"/>
      <c r="V183" s="119"/>
    </row>
    <row r="184" spans="1:22" x14ac:dyDescent="0.3">
      <c r="A184" s="183"/>
      <c r="B184" s="184"/>
      <c r="C184" s="6"/>
      <c r="D184" s="185"/>
      <c r="E184" s="186"/>
      <c r="F184" s="185"/>
      <c r="G184" s="186"/>
      <c r="H184" s="186"/>
      <c r="I184" s="118"/>
      <c r="J184" s="187"/>
      <c r="K184" s="167"/>
      <c r="L184" s="167"/>
      <c r="M184" s="167"/>
      <c r="N184" s="167"/>
      <c r="O184" s="167"/>
      <c r="P184" s="167"/>
      <c r="Q184" s="118"/>
      <c r="R184" s="118"/>
      <c r="S184" s="167"/>
      <c r="T184" s="167"/>
      <c r="U184" s="118"/>
      <c r="V184" s="119"/>
    </row>
    <row r="185" spans="1:22" x14ac:dyDescent="0.3">
      <c r="A185" s="183"/>
      <c r="B185" s="184"/>
      <c r="C185" s="6"/>
      <c r="D185" s="185"/>
      <c r="E185" s="186"/>
      <c r="F185" s="185"/>
      <c r="G185" s="186"/>
      <c r="H185" s="186"/>
      <c r="I185" s="118"/>
      <c r="J185" s="187"/>
      <c r="K185" s="167"/>
      <c r="L185" s="167"/>
      <c r="M185" s="167"/>
      <c r="N185" s="167"/>
      <c r="O185" s="167"/>
      <c r="P185" s="167"/>
      <c r="Q185" s="118"/>
      <c r="R185" s="118"/>
      <c r="S185" s="167"/>
      <c r="T185" s="167"/>
      <c r="U185" s="118"/>
      <c r="V185" s="119"/>
    </row>
    <row r="186" spans="1:22" x14ac:dyDescent="0.3">
      <c r="A186" s="183"/>
      <c r="B186" s="184"/>
      <c r="C186" s="6"/>
      <c r="D186" s="185"/>
      <c r="E186" s="186"/>
      <c r="F186" s="185"/>
      <c r="G186" s="186"/>
      <c r="H186" s="186"/>
      <c r="I186" s="118"/>
      <c r="J186" s="187"/>
      <c r="K186" s="167"/>
      <c r="L186" s="167"/>
      <c r="M186" s="167"/>
      <c r="N186" s="167"/>
      <c r="O186" s="167"/>
      <c r="P186" s="167"/>
      <c r="Q186" s="118"/>
      <c r="R186" s="118"/>
      <c r="S186" s="167"/>
      <c r="T186" s="167"/>
      <c r="U186" s="118"/>
      <c r="V186" s="119"/>
    </row>
    <row r="187" spans="1:22" x14ac:dyDescent="0.3">
      <c r="A187" s="183"/>
      <c r="B187" s="184"/>
      <c r="C187" s="6"/>
      <c r="D187" s="185"/>
      <c r="E187" s="186"/>
      <c r="F187" s="185"/>
      <c r="G187" s="186"/>
      <c r="H187" s="186"/>
      <c r="I187" s="118"/>
      <c r="J187" s="187"/>
      <c r="K187" s="167"/>
      <c r="L187" s="167"/>
      <c r="M187" s="167"/>
      <c r="N187" s="167"/>
      <c r="O187" s="167"/>
      <c r="P187" s="167"/>
      <c r="Q187" s="118"/>
      <c r="R187" s="118"/>
      <c r="S187" s="167"/>
      <c r="T187" s="167"/>
      <c r="U187" s="118"/>
      <c r="V187" s="119"/>
    </row>
    <row r="188" spans="1:22" x14ac:dyDescent="0.3">
      <c r="A188" s="183"/>
      <c r="B188" s="184"/>
      <c r="C188" s="6"/>
      <c r="D188" s="185"/>
      <c r="E188" s="186"/>
      <c r="F188" s="185"/>
      <c r="G188" s="186"/>
      <c r="H188" s="186"/>
      <c r="I188" s="118"/>
      <c r="J188" s="187"/>
      <c r="K188" s="167"/>
      <c r="L188" s="167"/>
      <c r="M188" s="167"/>
      <c r="N188" s="167"/>
      <c r="O188" s="167"/>
      <c r="P188" s="167"/>
      <c r="Q188" s="118"/>
      <c r="R188" s="118"/>
      <c r="S188" s="167"/>
      <c r="T188" s="167"/>
      <c r="U188" s="118"/>
      <c r="V188" s="119"/>
    </row>
    <row r="189" spans="1:22" x14ac:dyDescent="0.3">
      <c r="A189" s="183"/>
      <c r="B189" s="184"/>
      <c r="C189" s="6"/>
      <c r="D189" s="185"/>
      <c r="E189" s="186"/>
      <c r="F189" s="185"/>
      <c r="G189" s="186"/>
      <c r="H189" s="186"/>
      <c r="I189" s="118"/>
      <c r="J189" s="187"/>
      <c r="K189" s="167"/>
      <c r="L189" s="167"/>
      <c r="M189" s="167"/>
      <c r="N189" s="167"/>
      <c r="O189" s="167"/>
      <c r="P189" s="167"/>
      <c r="Q189" s="118"/>
      <c r="R189" s="118"/>
      <c r="S189" s="167"/>
      <c r="T189" s="167"/>
      <c r="U189" s="118"/>
      <c r="V189" s="119"/>
    </row>
    <row r="190" spans="1:22" x14ac:dyDescent="0.3">
      <c r="A190" s="183"/>
      <c r="B190" s="184"/>
      <c r="C190" s="6"/>
      <c r="D190" s="185"/>
      <c r="E190" s="186"/>
      <c r="F190" s="185"/>
      <c r="G190" s="186"/>
      <c r="H190" s="186"/>
      <c r="I190" s="118"/>
      <c r="J190" s="187"/>
      <c r="K190" s="167"/>
      <c r="L190" s="167"/>
      <c r="M190" s="167"/>
      <c r="N190" s="167"/>
      <c r="O190" s="167"/>
      <c r="P190" s="167"/>
      <c r="Q190" s="118"/>
      <c r="R190" s="118"/>
      <c r="S190" s="167"/>
      <c r="T190" s="167"/>
      <c r="U190" s="118"/>
      <c r="V190" s="119"/>
    </row>
    <row r="191" spans="1:22" x14ac:dyDescent="0.3">
      <c r="A191" s="183"/>
      <c r="B191" s="184"/>
      <c r="C191" s="6"/>
      <c r="D191" s="185"/>
      <c r="E191" s="186"/>
      <c r="F191" s="185"/>
      <c r="G191" s="186"/>
      <c r="H191" s="186"/>
      <c r="I191" s="118"/>
      <c r="J191" s="187"/>
      <c r="K191" s="167"/>
      <c r="L191" s="167"/>
      <c r="M191" s="167"/>
      <c r="N191" s="167"/>
      <c r="O191" s="167"/>
      <c r="P191" s="167"/>
      <c r="Q191" s="118"/>
      <c r="R191" s="118"/>
      <c r="S191" s="167"/>
      <c r="T191" s="167"/>
      <c r="U191" s="118"/>
      <c r="V191" s="119"/>
    </row>
    <row r="192" spans="1:22" x14ac:dyDescent="0.3">
      <c r="A192" s="183"/>
      <c r="B192" s="184"/>
      <c r="C192" s="6"/>
      <c r="D192" s="185"/>
      <c r="E192" s="186"/>
      <c r="F192" s="185"/>
      <c r="G192" s="186"/>
      <c r="H192" s="186"/>
      <c r="I192" s="118"/>
      <c r="J192" s="187"/>
      <c r="K192" s="167"/>
      <c r="L192" s="167"/>
      <c r="M192" s="167"/>
      <c r="N192" s="167"/>
      <c r="O192" s="167"/>
      <c r="P192" s="167"/>
      <c r="Q192" s="118"/>
      <c r="R192" s="118"/>
      <c r="S192" s="167"/>
      <c r="T192" s="167"/>
      <c r="U192" s="118"/>
      <c r="V192" s="119"/>
    </row>
    <row r="193" spans="1:22" x14ac:dyDescent="0.3">
      <c r="A193" s="183"/>
      <c r="B193" s="184"/>
      <c r="C193" s="6"/>
      <c r="D193" s="185"/>
      <c r="E193" s="186"/>
      <c r="F193" s="185"/>
      <c r="G193" s="186"/>
      <c r="H193" s="186"/>
      <c r="I193" s="118"/>
      <c r="J193" s="187"/>
      <c r="K193" s="167"/>
      <c r="L193" s="167"/>
      <c r="M193" s="167"/>
      <c r="N193" s="167"/>
      <c r="O193" s="167"/>
      <c r="P193" s="167"/>
      <c r="Q193" s="118"/>
      <c r="R193" s="118"/>
      <c r="S193" s="167"/>
      <c r="T193" s="167"/>
      <c r="U193" s="118"/>
      <c r="V193" s="119"/>
    </row>
    <row r="194" spans="1:22" x14ac:dyDescent="0.3">
      <c r="A194" s="183"/>
      <c r="B194" s="184"/>
      <c r="C194" s="6"/>
      <c r="D194" s="185"/>
      <c r="E194" s="186"/>
      <c r="F194" s="185"/>
      <c r="G194" s="186"/>
      <c r="H194" s="186"/>
      <c r="I194" s="118"/>
      <c r="J194" s="187"/>
      <c r="K194" s="167"/>
      <c r="L194" s="167"/>
      <c r="M194" s="167"/>
      <c r="N194" s="167"/>
      <c r="O194" s="167"/>
      <c r="P194" s="167"/>
      <c r="Q194" s="118"/>
      <c r="R194" s="118"/>
      <c r="S194" s="167"/>
      <c r="T194" s="167"/>
      <c r="U194" s="118"/>
      <c r="V194" s="119"/>
    </row>
    <row r="195" spans="1:22" x14ac:dyDescent="0.3">
      <c r="A195" s="183"/>
      <c r="B195" s="184"/>
      <c r="C195" s="6"/>
      <c r="D195" s="185"/>
      <c r="E195" s="186"/>
      <c r="F195" s="185"/>
      <c r="G195" s="186"/>
      <c r="H195" s="186"/>
      <c r="I195" s="118"/>
      <c r="J195" s="187"/>
      <c r="K195" s="167"/>
      <c r="L195" s="167"/>
      <c r="M195" s="167"/>
      <c r="N195" s="167"/>
      <c r="O195" s="167"/>
      <c r="P195" s="167"/>
      <c r="Q195" s="118"/>
      <c r="R195" s="118"/>
      <c r="S195" s="167"/>
      <c r="T195" s="167"/>
      <c r="U195" s="118"/>
      <c r="V195" s="119"/>
    </row>
    <row r="196" spans="1:22" x14ac:dyDescent="0.3">
      <c r="A196" s="183"/>
      <c r="B196" s="184"/>
      <c r="C196" s="6"/>
      <c r="D196" s="185"/>
      <c r="E196" s="186"/>
      <c r="F196" s="185"/>
      <c r="G196" s="186"/>
      <c r="H196" s="186"/>
      <c r="I196" s="118"/>
      <c r="J196" s="187"/>
      <c r="K196" s="167"/>
      <c r="L196" s="167"/>
      <c r="M196" s="167"/>
      <c r="N196" s="167"/>
      <c r="O196" s="167"/>
      <c r="P196" s="167"/>
      <c r="Q196" s="118"/>
      <c r="R196" s="118"/>
      <c r="S196" s="167"/>
      <c r="T196" s="167"/>
      <c r="U196" s="118"/>
      <c r="V196" s="119"/>
    </row>
    <row r="197" spans="1:22" x14ac:dyDescent="0.3">
      <c r="A197" s="183"/>
      <c r="B197" s="184"/>
      <c r="C197" s="6"/>
      <c r="D197" s="185"/>
      <c r="E197" s="186"/>
      <c r="F197" s="185"/>
      <c r="G197" s="186"/>
      <c r="H197" s="186"/>
      <c r="I197" s="118"/>
      <c r="J197" s="187"/>
      <c r="K197" s="167"/>
      <c r="L197" s="167"/>
      <c r="M197" s="167"/>
      <c r="N197" s="167"/>
      <c r="O197" s="167"/>
      <c r="P197" s="167"/>
      <c r="Q197" s="118"/>
      <c r="R197" s="118"/>
      <c r="S197" s="167"/>
      <c r="T197" s="167"/>
      <c r="U197" s="118"/>
      <c r="V197" s="119"/>
    </row>
    <row r="198" spans="1:22" x14ac:dyDescent="0.3">
      <c r="A198" s="183"/>
      <c r="B198" s="184"/>
      <c r="C198" s="6"/>
      <c r="D198" s="185"/>
      <c r="E198" s="186"/>
      <c r="F198" s="185"/>
      <c r="G198" s="186"/>
      <c r="H198" s="186"/>
      <c r="I198" s="118"/>
      <c r="J198" s="187"/>
      <c r="K198" s="167"/>
      <c r="L198" s="167"/>
      <c r="M198" s="167"/>
      <c r="N198" s="167"/>
      <c r="O198" s="167"/>
      <c r="P198" s="167"/>
      <c r="Q198" s="118"/>
      <c r="R198" s="118"/>
      <c r="S198" s="167"/>
      <c r="T198" s="167"/>
      <c r="U198" s="118"/>
      <c r="V198" s="119"/>
    </row>
    <row r="199" spans="1:22" x14ac:dyDescent="0.3">
      <c r="A199" s="183"/>
      <c r="B199" s="184"/>
      <c r="C199" s="6"/>
      <c r="D199" s="185"/>
      <c r="E199" s="186"/>
      <c r="F199" s="185"/>
      <c r="G199" s="186"/>
      <c r="H199" s="186"/>
      <c r="I199" s="118"/>
      <c r="J199" s="187"/>
      <c r="K199" s="167"/>
      <c r="L199" s="167"/>
      <c r="M199" s="167"/>
      <c r="N199" s="167"/>
      <c r="O199" s="167"/>
      <c r="P199" s="167"/>
      <c r="Q199" s="118"/>
      <c r="R199" s="118"/>
      <c r="S199" s="167"/>
      <c r="T199" s="167"/>
      <c r="U199" s="118"/>
      <c r="V199" s="119"/>
    </row>
    <row r="200" spans="1:22" x14ac:dyDescent="0.3">
      <c r="A200" s="183"/>
      <c r="B200" s="184"/>
      <c r="C200" s="6"/>
      <c r="D200" s="185"/>
      <c r="E200" s="186"/>
      <c r="F200" s="185"/>
      <c r="G200" s="186"/>
      <c r="H200" s="186"/>
      <c r="I200" s="118"/>
      <c r="J200" s="187"/>
      <c r="K200" s="167"/>
      <c r="L200" s="167"/>
      <c r="M200" s="167"/>
      <c r="N200" s="167"/>
      <c r="O200" s="167"/>
      <c r="P200" s="167"/>
      <c r="Q200" s="118"/>
      <c r="R200" s="118"/>
      <c r="S200" s="167"/>
      <c r="T200" s="167"/>
      <c r="U200" s="118"/>
      <c r="V200" s="119"/>
    </row>
    <row r="201" spans="1:22" x14ac:dyDescent="0.3">
      <c r="A201" s="183"/>
      <c r="B201" s="184"/>
      <c r="C201" s="6"/>
      <c r="D201" s="185"/>
      <c r="E201" s="186"/>
      <c r="F201" s="185"/>
      <c r="G201" s="186"/>
      <c r="H201" s="186"/>
      <c r="I201" s="118"/>
      <c r="J201" s="187"/>
      <c r="K201" s="167"/>
      <c r="L201" s="167"/>
      <c r="M201" s="167"/>
      <c r="N201" s="167"/>
      <c r="O201" s="167"/>
      <c r="P201" s="167"/>
      <c r="Q201" s="118"/>
      <c r="R201" s="118"/>
      <c r="S201" s="167"/>
      <c r="T201" s="167"/>
      <c r="U201" s="118"/>
      <c r="V201" s="119"/>
    </row>
    <row r="202" spans="1:22" x14ac:dyDescent="0.3">
      <c r="A202" s="183"/>
      <c r="B202" s="184"/>
      <c r="C202" s="6"/>
      <c r="D202" s="185"/>
      <c r="E202" s="186"/>
      <c r="F202" s="185"/>
      <c r="G202" s="186"/>
      <c r="H202" s="186"/>
      <c r="I202" s="118"/>
      <c r="J202" s="187"/>
      <c r="K202" s="167"/>
      <c r="L202" s="167"/>
      <c r="M202" s="167"/>
      <c r="N202" s="167"/>
      <c r="O202" s="167"/>
      <c r="P202" s="167"/>
      <c r="Q202" s="118"/>
      <c r="R202" s="118"/>
      <c r="S202" s="167"/>
      <c r="T202" s="167"/>
      <c r="U202" s="118"/>
      <c r="V202" s="119"/>
    </row>
    <row r="203" spans="1:22" x14ac:dyDescent="0.3">
      <c r="A203" s="183"/>
      <c r="B203" s="184"/>
      <c r="C203" s="6"/>
      <c r="D203" s="185"/>
      <c r="E203" s="186"/>
      <c r="F203" s="185"/>
      <c r="G203" s="186"/>
      <c r="H203" s="186"/>
      <c r="I203" s="118"/>
      <c r="J203" s="187"/>
      <c r="K203" s="167"/>
      <c r="L203" s="167"/>
      <c r="M203" s="167"/>
      <c r="N203" s="167"/>
      <c r="O203" s="167"/>
      <c r="P203" s="167"/>
      <c r="Q203" s="118"/>
      <c r="R203" s="118"/>
      <c r="S203" s="167"/>
      <c r="T203" s="167"/>
      <c r="U203" s="118"/>
      <c r="V203" s="119"/>
    </row>
    <row r="204" spans="1:22" x14ac:dyDescent="0.3">
      <c r="A204" s="183"/>
      <c r="B204" s="184"/>
      <c r="C204" s="6"/>
      <c r="D204" s="185"/>
      <c r="E204" s="186"/>
      <c r="F204" s="185"/>
      <c r="G204" s="186"/>
      <c r="H204" s="186"/>
      <c r="I204" s="118"/>
      <c r="J204" s="187"/>
      <c r="K204" s="167"/>
      <c r="L204" s="167"/>
      <c r="M204" s="167"/>
      <c r="N204" s="167"/>
      <c r="O204" s="167"/>
      <c r="P204" s="167"/>
      <c r="Q204" s="118"/>
      <c r="R204" s="118"/>
      <c r="S204" s="167"/>
      <c r="T204" s="167"/>
      <c r="U204" s="118"/>
      <c r="V204" s="119"/>
    </row>
    <row r="205" spans="1:22" x14ac:dyDescent="0.3">
      <c r="A205" s="183"/>
      <c r="B205" s="184"/>
      <c r="C205" s="6"/>
      <c r="D205" s="185"/>
      <c r="E205" s="186"/>
      <c r="F205" s="185"/>
      <c r="G205" s="186"/>
      <c r="H205" s="186"/>
      <c r="I205" s="118"/>
      <c r="J205" s="187"/>
      <c r="K205" s="167"/>
      <c r="L205" s="167"/>
      <c r="M205" s="167"/>
      <c r="N205" s="167"/>
      <c r="O205" s="167"/>
      <c r="P205" s="167"/>
      <c r="Q205" s="118"/>
      <c r="R205" s="118"/>
      <c r="S205" s="167"/>
      <c r="T205" s="167"/>
      <c r="U205" s="118"/>
      <c r="V205" s="119"/>
    </row>
    <row r="206" spans="1:22" x14ac:dyDescent="0.3">
      <c r="A206" s="183"/>
      <c r="B206" s="184"/>
      <c r="C206" s="6"/>
      <c r="D206" s="185"/>
      <c r="E206" s="186"/>
      <c r="F206" s="185"/>
      <c r="G206" s="186"/>
      <c r="H206" s="186"/>
      <c r="I206" s="118"/>
      <c r="J206" s="187"/>
      <c r="K206" s="167"/>
      <c r="L206" s="167"/>
      <c r="M206" s="167"/>
      <c r="N206" s="167"/>
      <c r="O206" s="167"/>
      <c r="P206" s="167"/>
      <c r="Q206" s="118"/>
      <c r="R206" s="118"/>
      <c r="S206" s="167"/>
      <c r="T206" s="167"/>
      <c r="U206" s="118"/>
      <c r="V206" s="119"/>
    </row>
    <row r="207" spans="1:22" x14ac:dyDescent="0.3">
      <c r="A207" s="183"/>
      <c r="B207" s="184"/>
      <c r="C207" s="6"/>
      <c r="D207" s="185"/>
      <c r="E207" s="186"/>
      <c r="F207" s="185"/>
      <c r="G207" s="186"/>
      <c r="H207" s="186"/>
      <c r="I207" s="118"/>
      <c r="J207" s="187"/>
      <c r="K207" s="167"/>
      <c r="L207" s="167"/>
      <c r="M207" s="167"/>
      <c r="N207" s="167"/>
      <c r="O207" s="167"/>
      <c r="P207" s="167"/>
      <c r="Q207" s="118"/>
      <c r="R207" s="118"/>
      <c r="S207" s="167"/>
      <c r="T207" s="167"/>
      <c r="U207" s="118"/>
      <c r="V207" s="119"/>
    </row>
    <row r="208" spans="1:22" x14ac:dyDescent="0.3">
      <c r="A208" s="183"/>
      <c r="B208" s="184"/>
      <c r="C208" s="6"/>
      <c r="D208" s="185"/>
      <c r="E208" s="186"/>
      <c r="F208" s="185"/>
      <c r="G208" s="186"/>
      <c r="H208" s="186"/>
      <c r="I208" s="118"/>
      <c r="J208" s="187"/>
      <c r="K208" s="167"/>
      <c r="L208" s="167"/>
      <c r="M208" s="167"/>
      <c r="N208" s="167"/>
      <c r="O208" s="167"/>
      <c r="P208" s="167"/>
      <c r="Q208" s="118"/>
      <c r="R208" s="118"/>
      <c r="S208" s="167"/>
      <c r="T208" s="167"/>
      <c r="U208" s="118"/>
      <c r="V208" s="119"/>
    </row>
    <row r="209" spans="1:22" x14ac:dyDescent="0.3">
      <c r="A209" s="183"/>
      <c r="B209" s="184"/>
      <c r="C209" s="6"/>
      <c r="D209" s="185"/>
      <c r="E209" s="186"/>
      <c r="F209" s="185"/>
      <c r="G209" s="186"/>
      <c r="H209" s="186"/>
      <c r="I209" s="118"/>
      <c r="J209" s="187"/>
      <c r="K209" s="167"/>
      <c r="L209" s="167"/>
      <c r="M209" s="167"/>
      <c r="N209" s="167"/>
      <c r="O209" s="167"/>
      <c r="P209" s="167"/>
      <c r="Q209" s="118"/>
      <c r="R209" s="118"/>
      <c r="S209" s="167"/>
      <c r="T209" s="167"/>
      <c r="U209" s="118"/>
      <c r="V209" s="119"/>
    </row>
    <row r="210" spans="1:22" x14ac:dyDescent="0.3">
      <c r="A210" s="183"/>
      <c r="B210" s="184"/>
      <c r="C210" s="6"/>
      <c r="D210" s="185"/>
      <c r="E210" s="186"/>
      <c r="F210" s="185"/>
      <c r="G210" s="186"/>
      <c r="H210" s="186"/>
      <c r="I210" s="118"/>
      <c r="J210" s="187"/>
      <c r="K210" s="167"/>
      <c r="L210" s="167"/>
      <c r="M210" s="167"/>
      <c r="N210" s="167"/>
      <c r="O210" s="167"/>
      <c r="P210" s="167"/>
      <c r="Q210" s="118"/>
      <c r="R210" s="118"/>
      <c r="S210" s="167"/>
      <c r="T210" s="167"/>
      <c r="U210" s="118"/>
      <c r="V210" s="119"/>
    </row>
    <row r="211" spans="1:22" x14ac:dyDescent="0.3">
      <c r="A211" s="183"/>
      <c r="B211" s="184"/>
      <c r="C211" s="6"/>
      <c r="D211" s="185"/>
      <c r="E211" s="186"/>
      <c r="F211" s="185"/>
      <c r="G211" s="186"/>
      <c r="H211" s="186"/>
      <c r="I211" s="118"/>
      <c r="J211" s="187"/>
      <c r="K211" s="167"/>
      <c r="L211" s="167"/>
      <c r="M211" s="167"/>
      <c r="N211" s="167"/>
      <c r="O211" s="167"/>
      <c r="P211" s="167"/>
      <c r="Q211" s="118"/>
      <c r="R211" s="118"/>
      <c r="S211" s="167"/>
      <c r="T211" s="167"/>
      <c r="U211" s="118"/>
      <c r="V211" s="119"/>
    </row>
    <row r="212" spans="1:22" x14ac:dyDescent="0.3">
      <c r="A212" s="183"/>
      <c r="B212" s="184"/>
      <c r="C212" s="6"/>
      <c r="D212" s="185"/>
      <c r="E212" s="186"/>
      <c r="F212" s="185"/>
      <c r="G212" s="186"/>
      <c r="H212" s="186"/>
      <c r="I212" s="118"/>
      <c r="J212" s="187"/>
      <c r="K212" s="167"/>
      <c r="L212" s="167"/>
      <c r="M212" s="167"/>
      <c r="N212" s="167"/>
      <c r="O212" s="167"/>
      <c r="P212" s="167"/>
      <c r="Q212" s="118"/>
      <c r="R212" s="118"/>
      <c r="S212" s="167"/>
      <c r="T212" s="167"/>
      <c r="U212" s="118"/>
      <c r="V212" s="119"/>
    </row>
    <row r="213" spans="1:22" x14ac:dyDescent="0.3">
      <c r="A213" s="183"/>
      <c r="B213" s="184"/>
      <c r="C213" s="6"/>
      <c r="D213" s="185"/>
      <c r="E213" s="186"/>
      <c r="F213" s="185"/>
      <c r="G213" s="186"/>
      <c r="H213" s="186"/>
      <c r="I213" s="118"/>
      <c r="J213" s="187"/>
      <c r="K213" s="167"/>
      <c r="L213" s="167"/>
      <c r="M213" s="167"/>
      <c r="N213" s="167"/>
      <c r="O213" s="167"/>
      <c r="P213" s="167"/>
      <c r="Q213" s="118"/>
      <c r="R213" s="118"/>
      <c r="S213" s="167"/>
      <c r="T213" s="167"/>
      <c r="U213" s="118"/>
      <c r="V213" s="119"/>
    </row>
    <row r="214" spans="1:22" x14ac:dyDescent="0.3">
      <c r="A214" s="183"/>
      <c r="B214" s="184"/>
      <c r="C214" s="6"/>
      <c r="D214" s="185"/>
      <c r="E214" s="186"/>
      <c r="F214" s="185"/>
      <c r="G214" s="186"/>
      <c r="H214" s="186"/>
      <c r="I214" s="118"/>
      <c r="J214" s="187"/>
      <c r="K214" s="167"/>
      <c r="L214" s="167"/>
      <c r="M214" s="167"/>
      <c r="N214" s="167"/>
      <c r="O214" s="167"/>
      <c r="P214" s="167"/>
      <c r="Q214" s="118"/>
      <c r="R214" s="118"/>
      <c r="S214" s="167"/>
      <c r="T214" s="167"/>
      <c r="U214" s="118"/>
      <c r="V214" s="119"/>
    </row>
    <row r="215" spans="1:22" x14ac:dyDescent="0.3">
      <c r="A215" s="183"/>
      <c r="B215" s="184"/>
      <c r="C215" s="6"/>
      <c r="D215" s="185"/>
      <c r="E215" s="186"/>
      <c r="F215" s="185"/>
      <c r="G215" s="186"/>
      <c r="H215" s="186"/>
      <c r="I215" s="118"/>
      <c r="J215" s="187"/>
      <c r="K215" s="167"/>
      <c r="L215" s="167"/>
      <c r="M215" s="167"/>
      <c r="N215" s="167"/>
      <c r="O215" s="167"/>
      <c r="P215" s="167"/>
      <c r="Q215" s="118"/>
      <c r="R215" s="118"/>
      <c r="S215" s="167"/>
      <c r="T215" s="167"/>
      <c r="U215" s="118"/>
      <c r="V215" s="119"/>
    </row>
    <row r="216" spans="1:22" x14ac:dyDescent="0.3">
      <c r="A216" s="183"/>
      <c r="B216" s="184"/>
      <c r="C216" s="6"/>
      <c r="D216" s="185"/>
      <c r="E216" s="186"/>
      <c r="F216" s="185"/>
      <c r="G216" s="186"/>
      <c r="H216" s="186"/>
      <c r="I216" s="118"/>
      <c r="J216" s="187"/>
      <c r="K216" s="167"/>
      <c r="L216" s="167"/>
      <c r="M216" s="167"/>
      <c r="N216" s="167"/>
      <c r="O216" s="167"/>
      <c r="P216" s="167"/>
      <c r="Q216" s="118"/>
      <c r="R216" s="118"/>
      <c r="S216" s="167"/>
      <c r="T216" s="167"/>
      <c r="U216" s="118"/>
      <c r="V216" s="119"/>
    </row>
    <row r="217" spans="1:22" x14ac:dyDescent="0.3">
      <c r="A217" s="183"/>
      <c r="B217" s="184"/>
      <c r="C217" s="6"/>
      <c r="D217" s="185"/>
      <c r="E217" s="186"/>
      <c r="F217" s="185"/>
      <c r="G217" s="186"/>
      <c r="H217" s="186"/>
      <c r="I217" s="118"/>
      <c r="J217" s="187"/>
      <c r="K217" s="167"/>
      <c r="L217" s="167"/>
      <c r="M217" s="167"/>
      <c r="N217" s="167"/>
      <c r="O217" s="167"/>
      <c r="P217" s="167"/>
      <c r="Q217" s="118"/>
      <c r="R217" s="118"/>
      <c r="S217" s="167"/>
      <c r="T217" s="167"/>
      <c r="U217" s="118"/>
      <c r="V217" s="119"/>
    </row>
    <row r="218" spans="1:22" x14ac:dyDescent="0.3">
      <c r="A218" s="183"/>
      <c r="B218" s="184"/>
      <c r="C218" s="6"/>
      <c r="D218" s="185"/>
      <c r="E218" s="186"/>
      <c r="F218" s="185"/>
      <c r="G218" s="186"/>
      <c r="H218" s="186"/>
      <c r="I218" s="118"/>
      <c r="J218" s="187"/>
      <c r="K218" s="167"/>
      <c r="L218" s="167"/>
      <c r="M218" s="167"/>
      <c r="N218" s="167"/>
      <c r="O218" s="167"/>
      <c r="P218" s="167"/>
      <c r="Q218" s="118"/>
      <c r="R218" s="118"/>
      <c r="S218" s="167"/>
      <c r="T218" s="167"/>
      <c r="U218" s="118"/>
      <c r="V218" s="119"/>
    </row>
    <row r="219" spans="1:22" x14ac:dyDescent="0.3">
      <c r="A219" s="183"/>
      <c r="B219" s="184"/>
      <c r="C219" s="6"/>
      <c r="D219" s="185"/>
      <c r="E219" s="186"/>
      <c r="F219" s="185"/>
      <c r="G219" s="186"/>
      <c r="H219" s="186"/>
      <c r="I219" s="118"/>
      <c r="J219" s="187"/>
      <c r="K219" s="167"/>
      <c r="L219" s="167"/>
      <c r="M219" s="167"/>
      <c r="N219" s="167"/>
      <c r="O219" s="167"/>
      <c r="P219" s="167"/>
      <c r="Q219" s="118"/>
      <c r="R219" s="118"/>
      <c r="S219" s="167"/>
      <c r="T219" s="167"/>
      <c r="U219" s="118"/>
      <c r="V219" s="119"/>
    </row>
    <row r="220" spans="1:22" x14ac:dyDescent="0.3">
      <c r="A220" s="183"/>
      <c r="B220" s="184"/>
      <c r="C220" s="6"/>
      <c r="D220" s="185"/>
      <c r="E220" s="186"/>
      <c r="F220" s="185"/>
      <c r="G220" s="186"/>
      <c r="H220" s="186"/>
      <c r="I220" s="118"/>
      <c r="J220" s="187"/>
      <c r="K220" s="167"/>
      <c r="L220" s="167"/>
      <c r="M220" s="167"/>
      <c r="N220" s="167"/>
      <c r="O220" s="167"/>
      <c r="P220" s="167"/>
      <c r="Q220" s="118"/>
      <c r="R220" s="118"/>
      <c r="S220" s="167"/>
      <c r="T220" s="167"/>
      <c r="U220" s="118"/>
      <c r="V220" s="119"/>
    </row>
    <row r="221" spans="1:22" x14ac:dyDescent="0.3">
      <c r="A221" s="183"/>
      <c r="B221" s="184"/>
      <c r="C221" s="6"/>
      <c r="D221" s="185"/>
      <c r="E221" s="186"/>
      <c r="F221" s="185"/>
      <c r="G221" s="186"/>
      <c r="H221" s="186"/>
      <c r="I221" s="118"/>
      <c r="J221" s="187"/>
      <c r="K221" s="167"/>
      <c r="L221" s="167"/>
      <c r="M221" s="167"/>
      <c r="N221" s="167"/>
      <c r="O221" s="167"/>
      <c r="P221" s="167"/>
      <c r="Q221" s="118"/>
      <c r="R221" s="118"/>
      <c r="S221" s="167"/>
      <c r="T221" s="167"/>
      <c r="U221" s="118"/>
      <c r="V221" s="119"/>
    </row>
    <row r="222" spans="1:22" x14ac:dyDescent="0.3">
      <c r="A222" s="183"/>
      <c r="B222" s="184"/>
      <c r="C222" s="6"/>
      <c r="D222" s="185"/>
      <c r="E222" s="186"/>
      <c r="F222" s="185"/>
      <c r="G222" s="186"/>
      <c r="H222" s="186"/>
      <c r="I222" s="118"/>
      <c r="J222" s="187"/>
      <c r="K222" s="167"/>
      <c r="L222" s="167"/>
      <c r="M222" s="167"/>
      <c r="N222" s="167"/>
      <c r="O222" s="167"/>
      <c r="P222" s="167"/>
      <c r="Q222" s="118"/>
      <c r="R222" s="118"/>
      <c r="S222" s="167"/>
      <c r="T222" s="167"/>
      <c r="U222" s="118"/>
      <c r="V222" s="119"/>
    </row>
    <row r="223" spans="1:22" x14ac:dyDescent="0.3">
      <c r="A223" s="183"/>
      <c r="B223" s="184"/>
      <c r="C223" s="6"/>
      <c r="D223" s="185"/>
      <c r="E223" s="186"/>
      <c r="F223" s="185"/>
      <c r="G223" s="186"/>
      <c r="H223" s="186"/>
      <c r="I223" s="118"/>
      <c r="J223" s="187"/>
      <c r="K223" s="167"/>
      <c r="L223" s="167"/>
      <c r="M223" s="167"/>
      <c r="N223" s="167"/>
      <c r="O223" s="167"/>
      <c r="P223" s="167"/>
      <c r="Q223" s="118"/>
      <c r="R223" s="118"/>
      <c r="S223" s="167"/>
      <c r="T223" s="167"/>
      <c r="U223" s="118"/>
      <c r="V223" s="119"/>
    </row>
    <row r="224" spans="1:22" x14ac:dyDescent="0.3">
      <c r="A224" s="183"/>
      <c r="B224" s="184"/>
      <c r="C224" s="6"/>
      <c r="D224" s="185"/>
      <c r="E224" s="186"/>
      <c r="F224" s="185"/>
      <c r="G224" s="186"/>
      <c r="H224" s="186"/>
      <c r="I224" s="118"/>
      <c r="J224" s="187"/>
      <c r="K224" s="167"/>
      <c r="L224" s="167"/>
      <c r="M224" s="167"/>
      <c r="N224" s="167"/>
      <c r="O224" s="167"/>
      <c r="P224" s="167"/>
      <c r="Q224" s="118"/>
      <c r="R224" s="118"/>
      <c r="S224" s="167"/>
      <c r="T224" s="167"/>
      <c r="U224" s="118"/>
      <c r="V224" s="119"/>
    </row>
    <row r="225" spans="1:22" x14ac:dyDescent="0.3">
      <c r="A225" s="183"/>
      <c r="B225" s="184"/>
      <c r="C225" s="6"/>
      <c r="D225" s="185"/>
      <c r="E225" s="186"/>
      <c r="F225" s="185"/>
      <c r="G225" s="186"/>
      <c r="H225" s="186"/>
      <c r="I225" s="118"/>
      <c r="J225" s="187"/>
      <c r="K225" s="167"/>
      <c r="L225" s="167"/>
      <c r="M225" s="167"/>
      <c r="N225" s="167"/>
      <c r="O225" s="167"/>
      <c r="P225" s="167"/>
      <c r="Q225" s="118"/>
      <c r="R225" s="118"/>
      <c r="S225" s="167"/>
      <c r="T225" s="167"/>
      <c r="U225" s="118"/>
      <c r="V225" s="119"/>
    </row>
    <row r="226" spans="1:22" x14ac:dyDescent="0.3">
      <c r="A226" s="183"/>
      <c r="B226" s="184"/>
      <c r="C226" s="6"/>
      <c r="D226" s="185"/>
      <c r="E226" s="186"/>
      <c r="F226" s="185"/>
      <c r="G226" s="186"/>
      <c r="H226" s="186"/>
      <c r="I226" s="118"/>
      <c r="J226" s="187"/>
      <c r="K226" s="167"/>
      <c r="L226" s="167"/>
      <c r="M226" s="167"/>
      <c r="N226" s="167"/>
      <c r="O226" s="167"/>
      <c r="P226" s="167"/>
      <c r="Q226" s="118"/>
      <c r="R226" s="118"/>
      <c r="S226" s="167"/>
      <c r="T226" s="167"/>
      <c r="U226" s="118"/>
      <c r="V226" s="119"/>
    </row>
    <row r="227" spans="1:22" x14ac:dyDescent="0.3">
      <c r="A227" s="183"/>
      <c r="B227" s="184"/>
      <c r="C227" s="6"/>
      <c r="D227" s="185"/>
      <c r="E227" s="186"/>
      <c r="F227" s="185"/>
      <c r="G227" s="186"/>
      <c r="H227" s="186"/>
      <c r="I227" s="118"/>
      <c r="J227" s="187"/>
      <c r="K227" s="167"/>
      <c r="L227" s="167"/>
      <c r="M227" s="167"/>
      <c r="N227" s="167"/>
      <c r="O227" s="167"/>
      <c r="P227" s="167"/>
      <c r="Q227" s="118"/>
      <c r="R227" s="118"/>
      <c r="S227" s="167"/>
      <c r="T227" s="167"/>
      <c r="U227" s="118"/>
      <c r="V227" s="119"/>
    </row>
    <row r="228" spans="1:22" x14ac:dyDescent="0.3">
      <c r="A228" s="183"/>
      <c r="B228" s="184"/>
      <c r="C228" s="6"/>
      <c r="D228" s="185"/>
      <c r="E228" s="186"/>
      <c r="F228" s="185"/>
      <c r="G228" s="186"/>
      <c r="H228" s="186"/>
      <c r="I228" s="118"/>
      <c r="J228" s="187"/>
      <c r="K228" s="167"/>
      <c r="L228" s="167"/>
      <c r="M228" s="167"/>
      <c r="N228" s="167"/>
      <c r="O228" s="167"/>
      <c r="P228" s="167"/>
      <c r="Q228" s="118"/>
      <c r="R228" s="118"/>
      <c r="S228" s="167"/>
      <c r="T228" s="167"/>
      <c r="U228" s="118"/>
      <c r="V228" s="119"/>
    </row>
    <row r="229" spans="1:22" x14ac:dyDescent="0.3">
      <c r="A229" s="183"/>
      <c r="B229" s="184"/>
      <c r="C229" s="6"/>
      <c r="D229" s="185"/>
      <c r="E229" s="186"/>
      <c r="F229" s="185"/>
      <c r="G229" s="186"/>
      <c r="H229" s="186"/>
      <c r="I229" s="118"/>
      <c r="J229" s="187"/>
      <c r="K229" s="167"/>
      <c r="L229" s="167"/>
      <c r="M229" s="167"/>
      <c r="N229" s="167"/>
      <c r="O229" s="167"/>
      <c r="P229" s="167"/>
      <c r="Q229" s="118"/>
      <c r="R229" s="118"/>
      <c r="S229" s="167"/>
      <c r="T229" s="167"/>
      <c r="U229" s="118"/>
      <c r="V229" s="119"/>
    </row>
    <row r="230" spans="1:22" x14ac:dyDescent="0.3">
      <c r="A230" s="183"/>
      <c r="B230" s="184"/>
      <c r="C230" s="6"/>
      <c r="D230" s="185"/>
      <c r="E230" s="186"/>
      <c r="F230" s="185"/>
      <c r="G230" s="186"/>
      <c r="H230" s="186"/>
      <c r="I230" s="118"/>
      <c r="J230" s="187"/>
      <c r="K230" s="167"/>
      <c r="L230" s="167"/>
      <c r="M230" s="167"/>
      <c r="N230" s="167"/>
      <c r="O230" s="167"/>
      <c r="P230" s="167"/>
      <c r="Q230" s="118"/>
      <c r="R230" s="118"/>
      <c r="S230" s="167"/>
      <c r="T230" s="167"/>
      <c r="U230" s="118"/>
      <c r="V230" s="119"/>
    </row>
    <row r="231" spans="1:22" x14ac:dyDescent="0.3">
      <c r="A231" s="183"/>
      <c r="B231" s="184"/>
      <c r="C231" s="6"/>
      <c r="D231" s="185"/>
      <c r="E231" s="186"/>
      <c r="F231" s="185"/>
      <c r="G231" s="186"/>
      <c r="H231" s="186"/>
      <c r="I231" s="118"/>
      <c r="J231" s="187"/>
      <c r="K231" s="167"/>
      <c r="L231" s="167"/>
      <c r="M231" s="167"/>
      <c r="N231" s="167"/>
      <c r="O231" s="167"/>
      <c r="P231" s="167"/>
      <c r="Q231" s="118"/>
      <c r="R231" s="118"/>
      <c r="S231" s="167"/>
      <c r="T231" s="167"/>
      <c r="U231" s="118"/>
      <c r="V231" s="119"/>
    </row>
    <row r="232" spans="1:22" x14ac:dyDescent="0.3">
      <c r="A232" s="183"/>
      <c r="B232" s="184"/>
      <c r="C232" s="6"/>
      <c r="D232" s="185"/>
      <c r="E232" s="186"/>
      <c r="F232" s="185"/>
      <c r="G232" s="186"/>
      <c r="H232" s="186"/>
      <c r="I232" s="118"/>
      <c r="J232" s="187"/>
      <c r="K232" s="167"/>
      <c r="L232" s="167"/>
      <c r="M232" s="167"/>
      <c r="N232" s="167"/>
      <c r="O232" s="167"/>
      <c r="P232" s="167"/>
      <c r="Q232" s="118"/>
      <c r="R232" s="118"/>
      <c r="S232" s="167"/>
      <c r="T232" s="167"/>
      <c r="U232" s="118"/>
      <c r="V232" s="119"/>
    </row>
    <row r="233" spans="1:22" x14ac:dyDescent="0.3">
      <c r="A233" s="183"/>
      <c r="B233" s="184"/>
      <c r="C233" s="6"/>
      <c r="D233" s="185"/>
      <c r="E233" s="186"/>
      <c r="F233" s="185"/>
      <c r="G233" s="186"/>
      <c r="H233" s="186"/>
      <c r="I233" s="118"/>
      <c r="J233" s="187"/>
      <c r="K233" s="167"/>
      <c r="L233" s="167"/>
      <c r="M233" s="167"/>
      <c r="N233" s="167"/>
      <c r="O233" s="167"/>
      <c r="P233" s="167"/>
      <c r="Q233" s="118"/>
      <c r="R233" s="118"/>
      <c r="S233" s="167"/>
      <c r="T233" s="167"/>
      <c r="U233" s="118"/>
      <c r="V233" s="119"/>
    </row>
    <row r="234" spans="1:22" x14ac:dyDescent="0.3">
      <c r="A234" s="183"/>
      <c r="B234" s="184"/>
      <c r="C234" s="6"/>
      <c r="D234" s="185"/>
      <c r="E234" s="186"/>
      <c r="F234" s="185"/>
      <c r="G234" s="186"/>
      <c r="H234" s="186"/>
      <c r="I234" s="118"/>
      <c r="J234" s="187"/>
      <c r="K234" s="167"/>
      <c r="L234" s="167"/>
      <c r="M234" s="167"/>
      <c r="N234" s="167"/>
      <c r="O234" s="167"/>
      <c r="P234" s="167"/>
      <c r="Q234" s="118"/>
      <c r="R234" s="118"/>
      <c r="S234" s="167"/>
      <c r="T234" s="167"/>
      <c r="U234" s="118"/>
      <c r="V234" s="119"/>
    </row>
    <row r="235" spans="1:22" x14ac:dyDescent="0.3">
      <c r="A235" s="183"/>
      <c r="B235" s="184"/>
      <c r="C235" s="6"/>
      <c r="D235" s="185"/>
      <c r="E235" s="186"/>
      <c r="F235" s="185"/>
      <c r="G235" s="186"/>
      <c r="H235" s="186"/>
      <c r="I235" s="118"/>
      <c r="J235" s="187"/>
      <c r="K235" s="167"/>
      <c r="L235" s="167"/>
      <c r="M235" s="167"/>
      <c r="N235" s="167"/>
      <c r="O235" s="167"/>
      <c r="P235" s="167"/>
      <c r="Q235" s="118"/>
      <c r="R235" s="118"/>
      <c r="S235" s="167"/>
      <c r="T235" s="167"/>
      <c r="U235" s="118"/>
      <c r="V235" s="119"/>
    </row>
    <row r="236" spans="1:22" x14ac:dyDescent="0.3">
      <c r="A236" s="183"/>
      <c r="B236" s="184"/>
      <c r="C236" s="6"/>
      <c r="D236" s="185"/>
      <c r="E236" s="186"/>
      <c r="F236" s="185"/>
      <c r="G236" s="186"/>
      <c r="H236" s="186"/>
      <c r="I236" s="118"/>
      <c r="J236" s="187"/>
      <c r="K236" s="167"/>
      <c r="L236" s="167"/>
      <c r="M236" s="167"/>
      <c r="N236" s="167"/>
      <c r="O236" s="167"/>
      <c r="P236" s="167"/>
      <c r="Q236" s="118"/>
      <c r="R236" s="118"/>
      <c r="S236" s="167"/>
      <c r="T236" s="167"/>
      <c r="U236" s="118"/>
      <c r="V236" s="119"/>
    </row>
    <row r="237" spans="1:22" x14ac:dyDescent="0.3">
      <c r="A237" s="183"/>
      <c r="B237" s="184"/>
      <c r="C237" s="6"/>
      <c r="D237" s="185"/>
      <c r="E237" s="186"/>
      <c r="F237" s="185"/>
      <c r="G237" s="186"/>
      <c r="H237" s="186"/>
      <c r="I237" s="118"/>
      <c r="J237" s="187"/>
      <c r="K237" s="167"/>
      <c r="L237" s="167"/>
      <c r="M237" s="167"/>
      <c r="N237" s="167"/>
      <c r="O237" s="167"/>
      <c r="P237" s="167"/>
      <c r="Q237" s="118"/>
      <c r="R237" s="118"/>
      <c r="S237" s="167"/>
      <c r="T237" s="167"/>
      <c r="U237" s="118"/>
      <c r="V237" s="119"/>
    </row>
    <row r="238" spans="1:22" x14ac:dyDescent="0.3">
      <c r="A238" s="183"/>
      <c r="B238" s="184"/>
      <c r="C238" s="6"/>
      <c r="D238" s="185"/>
      <c r="E238" s="186"/>
      <c r="F238" s="185"/>
      <c r="G238" s="186"/>
      <c r="H238" s="186"/>
      <c r="I238" s="118"/>
      <c r="J238" s="187"/>
      <c r="K238" s="167"/>
      <c r="L238" s="167"/>
      <c r="M238" s="167"/>
      <c r="N238" s="167"/>
      <c r="O238" s="167"/>
      <c r="P238" s="167"/>
      <c r="Q238" s="118"/>
      <c r="R238" s="118"/>
      <c r="S238" s="167"/>
      <c r="T238" s="167"/>
      <c r="U238" s="118"/>
      <c r="V238" s="119"/>
    </row>
    <row r="239" spans="1:22" x14ac:dyDescent="0.3">
      <c r="A239" s="183"/>
      <c r="B239" s="184"/>
      <c r="C239" s="6"/>
      <c r="D239" s="185"/>
      <c r="E239" s="186"/>
      <c r="F239" s="185"/>
      <c r="G239" s="186"/>
      <c r="H239" s="186"/>
      <c r="I239" s="118"/>
      <c r="J239" s="187"/>
      <c r="K239" s="167"/>
      <c r="L239" s="167"/>
      <c r="M239" s="167"/>
      <c r="N239" s="167"/>
      <c r="O239" s="167"/>
      <c r="P239" s="167"/>
      <c r="Q239" s="118"/>
      <c r="R239" s="118"/>
      <c r="S239" s="167"/>
      <c r="T239" s="167"/>
      <c r="U239" s="118"/>
      <c r="V239" s="119"/>
    </row>
    <row r="240" spans="1:22" x14ac:dyDescent="0.3">
      <c r="A240" s="183"/>
      <c r="B240" s="184"/>
      <c r="C240" s="6"/>
      <c r="D240" s="185"/>
      <c r="E240" s="186"/>
      <c r="F240" s="185"/>
      <c r="G240" s="186"/>
      <c r="H240" s="186"/>
      <c r="I240" s="118"/>
      <c r="J240" s="187"/>
      <c r="K240" s="167"/>
      <c r="L240" s="167"/>
      <c r="M240" s="167"/>
      <c r="N240" s="167"/>
      <c r="O240" s="167"/>
      <c r="P240" s="167"/>
      <c r="Q240" s="118"/>
      <c r="R240" s="118"/>
      <c r="S240" s="167"/>
      <c r="T240" s="167"/>
      <c r="U240" s="118"/>
      <c r="V240" s="119"/>
    </row>
    <row r="241" spans="1:22" x14ac:dyDescent="0.3">
      <c r="A241" s="183"/>
      <c r="B241" s="184"/>
      <c r="C241" s="6"/>
      <c r="D241" s="185"/>
      <c r="E241" s="186"/>
      <c r="F241" s="185"/>
      <c r="G241" s="186"/>
      <c r="H241" s="186"/>
      <c r="I241" s="118"/>
      <c r="J241" s="187"/>
      <c r="K241" s="167"/>
      <c r="L241" s="167"/>
      <c r="M241" s="167"/>
      <c r="N241" s="167"/>
      <c r="O241" s="167"/>
      <c r="P241" s="167"/>
      <c r="Q241" s="118"/>
      <c r="R241" s="118"/>
      <c r="S241" s="167"/>
      <c r="T241" s="167"/>
      <c r="U241" s="118"/>
      <c r="V241" s="119"/>
    </row>
    <row r="242" spans="1:22" x14ac:dyDescent="0.3">
      <c r="A242" s="183"/>
      <c r="B242" s="184"/>
      <c r="C242" s="6"/>
      <c r="D242" s="185"/>
      <c r="E242" s="186"/>
      <c r="F242" s="185"/>
      <c r="G242" s="186"/>
      <c r="H242" s="186"/>
      <c r="I242" s="118"/>
      <c r="J242" s="187"/>
      <c r="K242" s="167"/>
      <c r="L242" s="167"/>
      <c r="M242" s="167"/>
      <c r="N242" s="167"/>
      <c r="O242" s="167"/>
      <c r="P242" s="167"/>
      <c r="Q242" s="118"/>
      <c r="R242" s="118"/>
      <c r="S242" s="167"/>
      <c r="T242" s="167"/>
      <c r="U242" s="118"/>
      <c r="V242" s="119"/>
    </row>
    <row r="243" spans="1:22" x14ac:dyDescent="0.3">
      <c r="A243" s="183"/>
      <c r="B243" s="184"/>
      <c r="C243" s="6"/>
      <c r="D243" s="185"/>
      <c r="E243" s="186"/>
      <c r="F243" s="185"/>
      <c r="G243" s="186"/>
      <c r="H243" s="186"/>
      <c r="I243" s="118"/>
      <c r="J243" s="187"/>
      <c r="K243" s="167"/>
      <c r="L243" s="167"/>
      <c r="M243" s="167"/>
      <c r="N243" s="167"/>
      <c r="O243" s="167"/>
      <c r="P243" s="167"/>
      <c r="Q243" s="118"/>
      <c r="R243" s="118"/>
      <c r="S243" s="167"/>
      <c r="T243" s="167"/>
      <c r="U243" s="118"/>
      <c r="V243" s="119"/>
    </row>
    <row r="244" spans="1:22" x14ac:dyDescent="0.3">
      <c r="A244" s="183"/>
      <c r="B244" s="184"/>
      <c r="C244" s="6"/>
      <c r="D244" s="185"/>
      <c r="E244" s="186"/>
      <c r="F244" s="185"/>
      <c r="G244" s="186"/>
      <c r="H244" s="186"/>
      <c r="I244" s="118"/>
      <c r="J244" s="187"/>
      <c r="K244" s="167"/>
      <c r="L244" s="167"/>
      <c r="M244" s="167"/>
      <c r="N244" s="167"/>
      <c r="O244" s="167"/>
      <c r="P244" s="167"/>
      <c r="Q244" s="118"/>
      <c r="R244" s="118"/>
      <c r="S244" s="167"/>
      <c r="T244" s="167"/>
      <c r="U244" s="118"/>
      <c r="V244" s="119"/>
    </row>
    <row r="245" spans="1:22" x14ac:dyDescent="0.3">
      <c r="A245" s="183"/>
      <c r="B245" s="184"/>
      <c r="C245" s="6"/>
      <c r="D245" s="185"/>
      <c r="E245" s="186"/>
      <c r="F245" s="185"/>
      <c r="G245" s="186"/>
      <c r="H245" s="186"/>
      <c r="I245" s="118"/>
      <c r="J245" s="187"/>
      <c r="K245" s="167"/>
      <c r="L245" s="167"/>
      <c r="M245" s="167"/>
      <c r="N245" s="167"/>
      <c r="O245" s="167"/>
      <c r="P245" s="167"/>
      <c r="Q245" s="118"/>
      <c r="R245" s="118"/>
      <c r="S245" s="167"/>
      <c r="T245" s="167"/>
      <c r="U245" s="118"/>
      <c r="V245" s="119"/>
    </row>
    <row r="246" spans="1:22" x14ac:dyDescent="0.3">
      <c r="A246" s="183"/>
      <c r="B246" s="184"/>
      <c r="C246" s="6"/>
      <c r="D246" s="185"/>
      <c r="E246" s="186"/>
      <c r="F246" s="185"/>
      <c r="G246" s="186"/>
      <c r="H246" s="186"/>
      <c r="I246" s="118"/>
      <c r="J246" s="187"/>
      <c r="K246" s="167"/>
      <c r="L246" s="167"/>
      <c r="M246" s="167"/>
      <c r="N246" s="167"/>
      <c r="O246" s="167"/>
      <c r="P246" s="167"/>
      <c r="Q246" s="118"/>
      <c r="R246" s="118"/>
      <c r="S246" s="167"/>
      <c r="T246" s="167"/>
      <c r="U246" s="118"/>
      <c r="V246" s="119"/>
    </row>
    <row r="247" spans="1:22" x14ac:dyDescent="0.3">
      <c r="A247" s="183"/>
      <c r="B247" s="184"/>
      <c r="C247" s="6"/>
      <c r="D247" s="185"/>
      <c r="E247" s="186"/>
      <c r="F247" s="185"/>
      <c r="G247" s="186"/>
      <c r="H247" s="186"/>
      <c r="I247" s="118"/>
      <c r="J247" s="187"/>
      <c r="K247" s="167"/>
      <c r="L247" s="167"/>
      <c r="M247" s="167"/>
      <c r="N247" s="167"/>
      <c r="O247" s="167"/>
      <c r="P247" s="167"/>
      <c r="Q247" s="118"/>
      <c r="R247" s="118"/>
      <c r="S247" s="167"/>
      <c r="T247" s="167"/>
      <c r="U247" s="118"/>
      <c r="V247" s="119"/>
    </row>
    <row r="248" spans="1:22" x14ac:dyDescent="0.3">
      <c r="A248" s="183"/>
      <c r="B248" s="184"/>
      <c r="C248" s="6"/>
      <c r="D248" s="185"/>
      <c r="E248" s="186"/>
      <c r="F248" s="185"/>
      <c r="G248" s="186"/>
      <c r="H248" s="186"/>
      <c r="I248" s="118"/>
      <c r="J248" s="187"/>
      <c r="K248" s="167"/>
      <c r="L248" s="167"/>
      <c r="M248" s="167"/>
      <c r="N248" s="167"/>
      <c r="O248" s="167"/>
      <c r="P248" s="167"/>
      <c r="Q248" s="118"/>
      <c r="R248" s="118"/>
      <c r="S248" s="167"/>
      <c r="T248" s="167"/>
      <c r="U248" s="118"/>
      <c r="V248" s="119"/>
    </row>
    <row r="249" spans="1:22" x14ac:dyDescent="0.3">
      <c r="A249" s="183"/>
      <c r="B249" s="184"/>
      <c r="C249" s="6"/>
      <c r="D249" s="185"/>
      <c r="E249" s="186"/>
      <c r="F249" s="185"/>
      <c r="G249" s="186"/>
      <c r="H249" s="186"/>
      <c r="I249" s="118"/>
      <c r="J249" s="187"/>
      <c r="K249" s="167"/>
      <c r="L249" s="167"/>
      <c r="M249" s="167"/>
      <c r="N249" s="167"/>
      <c r="O249" s="167"/>
      <c r="P249" s="167"/>
      <c r="Q249" s="118"/>
      <c r="R249" s="118"/>
      <c r="S249" s="167"/>
      <c r="T249" s="167"/>
      <c r="U249" s="118"/>
      <c r="V249" s="119"/>
    </row>
    <row r="250" spans="1:22" x14ac:dyDescent="0.3">
      <c r="A250" s="183"/>
      <c r="B250" s="184"/>
      <c r="C250" s="6"/>
      <c r="D250" s="185"/>
      <c r="E250" s="186"/>
      <c r="F250" s="185"/>
      <c r="G250" s="186"/>
      <c r="H250" s="186"/>
      <c r="I250" s="118"/>
      <c r="J250" s="187"/>
      <c r="K250" s="167"/>
      <c r="L250" s="167"/>
      <c r="M250" s="167"/>
      <c r="N250" s="167"/>
      <c r="O250" s="167"/>
      <c r="P250" s="167"/>
      <c r="Q250" s="118"/>
      <c r="R250" s="118"/>
      <c r="S250" s="167"/>
      <c r="T250" s="167"/>
      <c r="U250" s="118"/>
      <c r="V250" s="119"/>
    </row>
    <row r="251" spans="1:22" x14ac:dyDescent="0.3">
      <c r="A251" s="183"/>
      <c r="B251" s="184"/>
      <c r="C251" s="6"/>
      <c r="D251" s="185"/>
      <c r="E251" s="186"/>
      <c r="F251" s="185"/>
      <c r="G251" s="186"/>
      <c r="H251" s="186"/>
      <c r="I251" s="118"/>
      <c r="J251" s="187"/>
      <c r="K251" s="167"/>
      <c r="L251" s="167"/>
      <c r="M251" s="167"/>
      <c r="N251" s="167"/>
      <c r="O251" s="167"/>
      <c r="P251" s="167"/>
      <c r="Q251" s="118"/>
      <c r="R251" s="118"/>
      <c r="S251" s="167"/>
      <c r="T251" s="167"/>
      <c r="U251" s="118"/>
      <c r="V251" s="119"/>
    </row>
    <row r="252" spans="1:22" x14ac:dyDescent="0.3">
      <c r="A252" s="183"/>
      <c r="B252" s="184"/>
      <c r="C252" s="6"/>
      <c r="D252" s="185"/>
      <c r="E252" s="186"/>
      <c r="F252" s="185"/>
      <c r="G252" s="186"/>
      <c r="H252" s="186"/>
      <c r="I252" s="118"/>
      <c r="J252" s="187"/>
      <c r="K252" s="167"/>
      <c r="L252" s="167"/>
      <c r="M252" s="167"/>
      <c r="N252" s="167"/>
      <c r="O252" s="167"/>
      <c r="P252" s="167"/>
      <c r="Q252" s="118"/>
      <c r="R252" s="118"/>
      <c r="S252" s="167"/>
      <c r="T252" s="167"/>
      <c r="U252" s="118"/>
      <c r="V252" s="119"/>
    </row>
    <row r="253" spans="1:22" x14ac:dyDescent="0.3">
      <c r="A253" s="183"/>
      <c r="B253" s="184"/>
      <c r="C253" s="6"/>
      <c r="D253" s="185"/>
      <c r="E253" s="186"/>
      <c r="F253" s="185"/>
      <c r="G253" s="186"/>
      <c r="H253" s="186"/>
      <c r="I253" s="118"/>
      <c r="J253" s="187"/>
      <c r="K253" s="167"/>
      <c r="L253" s="167"/>
      <c r="M253" s="167"/>
      <c r="N253" s="167"/>
      <c r="O253" s="167"/>
      <c r="P253" s="167"/>
      <c r="Q253" s="118"/>
      <c r="R253" s="118"/>
      <c r="S253" s="167"/>
      <c r="T253" s="167"/>
      <c r="U253" s="118"/>
      <c r="V253" s="119"/>
    </row>
    <row r="254" spans="1:22" x14ac:dyDescent="0.3">
      <c r="A254" s="183"/>
      <c r="B254" s="184"/>
      <c r="C254" s="6"/>
      <c r="D254" s="185"/>
      <c r="E254" s="186"/>
      <c r="F254" s="185"/>
      <c r="G254" s="186"/>
      <c r="H254" s="186"/>
      <c r="I254" s="118"/>
      <c r="J254" s="187"/>
      <c r="K254" s="167"/>
      <c r="L254" s="167"/>
      <c r="M254" s="167"/>
      <c r="N254" s="167"/>
      <c r="O254" s="167"/>
      <c r="P254" s="167"/>
      <c r="Q254" s="118"/>
      <c r="R254" s="118"/>
      <c r="S254" s="167"/>
      <c r="T254" s="167"/>
      <c r="U254" s="118"/>
      <c r="V254" s="119"/>
    </row>
    <row r="255" spans="1:22" x14ac:dyDescent="0.3">
      <c r="A255" s="183"/>
      <c r="B255" s="184"/>
      <c r="C255" s="6"/>
      <c r="D255" s="185"/>
      <c r="E255" s="186"/>
      <c r="F255" s="185"/>
      <c r="G255" s="186"/>
      <c r="H255" s="186"/>
      <c r="I255" s="118"/>
      <c r="J255" s="187"/>
      <c r="K255" s="167"/>
      <c r="L255" s="167"/>
      <c r="M255" s="167"/>
      <c r="N255" s="167"/>
      <c r="O255" s="167"/>
      <c r="P255" s="167"/>
      <c r="Q255" s="118"/>
      <c r="R255" s="118"/>
      <c r="S255" s="167"/>
      <c r="T255" s="167"/>
      <c r="U255" s="118"/>
      <c r="V255" s="119"/>
    </row>
    <row r="256" spans="1:22" x14ac:dyDescent="0.3">
      <c r="A256" s="183"/>
      <c r="B256" s="184"/>
      <c r="C256" s="6"/>
      <c r="D256" s="185"/>
      <c r="E256" s="186"/>
      <c r="F256" s="185"/>
      <c r="G256" s="186"/>
      <c r="H256" s="186"/>
      <c r="I256" s="118"/>
      <c r="J256" s="187"/>
      <c r="K256" s="167"/>
      <c r="L256" s="167"/>
      <c r="M256" s="167"/>
      <c r="N256" s="167"/>
      <c r="O256" s="167"/>
      <c r="P256" s="167"/>
      <c r="Q256" s="118"/>
      <c r="R256" s="118"/>
      <c r="S256" s="167"/>
      <c r="T256" s="167"/>
      <c r="U256" s="118"/>
      <c r="V256" s="119"/>
    </row>
    <row r="257" spans="1:22" x14ac:dyDescent="0.3">
      <c r="A257" s="183"/>
      <c r="B257" s="184"/>
      <c r="C257" s="6"/>
      <c r="D257" s="185"/>
      <c r="E257" s="186"/>
      <c r="F257" s="185"/>
      <c r="G257" s="186"/>
      <c r="H257" s="186"/>
      <c r="I257" s="118"/>
      <c r="J257" s="187"/>
      <c r="K257" s="167"/>
      <c r="L257" s="167"/>
      <c r="M257" s="167"/>
      <c r="N257" s="167"/>
      <c r="O257" s="167"/>
      <c r="P257" s="167"/>
      <c r="Q257" s="118"/>
      <c r="R257" s="118"/>
      <c r="S257" s="167"/>
      <c r="T257" s="167"/>
      <c r="U257" s="118"/>
      <c r="V257" s="119"/>
    </row>
    <row r="258" spans="1:22" x14ac:dyDescent="0.3">
      <c r="A258" s="183"/>
      <c r="B258" s="184"/>
      <c r="C258" s="6"/>
      <c r="D258" s="185"/>
      <c r="E258" s="186"/>
      <c r="F258" s="185"/>
      <c r="G258" s="186"/>
      <c r="H258" s="186"/>
      <c r="I258" s="118"/>
      <c r="J258" s="187"/>
      <c r="K258" s="167"/>
      <c r="L258" s="167"/>
      <c r="M258" s="167"/>
      <c r="N258" s="167"/>
      <c r="O258" s="167"/>
      <c r="P258" s="167"/>
      <c r="Q258" s="118"/>
      <c r="R258" s="118"/>
      <c r="S258" s="167"/>
      <c r="T258" s="167"/>
      <c r="U258" s="118"/>
      <c r="V258" s="119"/>
    </row>
    <row r="259" spans="1:22" x14ac:dyDescent="0.3">
      <c r="A259" s="183"/>
      <c r="B259" s="184"/>
      <c r="C259" s="6"/>
      <c r="D259" s="185"/>
      <c r="E259" s="186"/>
      <c r="F259" s="185"/>
      <c r="G259" s="186"/>
      <c r="H259" s="186"/>
      <c r="I259" s="118"/>
      <c r="J259" s="187"/>
      <c r="K259" s="167"/>
      <c r="L259" s="167"/>
      <c r="M259" s="167"/>
      <c r="N259" s="167"/>
      <c r="O259" s="167"/>
      <c r="P259" s="167"/>
      <c r="Q259" s="118"/>
      <c r="R259" s="118"/>
      <c r="S259" s="167"/>
      <c r="T259" s="167"/>
      <c r="U259" s="118"/>
      <c r="V259" s="119"/>
    </row>
    <row r="260" spans="1:22" x14ac:dyDescent="0.3">
      <c r="A260" s="183"/>
      <c r="B260" s="184"/>
      <c r="C260" s="6"/>
      <c r="D260" s="185"/>
      <c r="E260" s="186"/>
      <c r="F260" s="185"/>
      <c r="G260" s="186"/>
      <c r="H260" s="186"/>
      <c r="I260" s="118"/>
      <c r="J260" s="187"/>
      <c r="K260" s="167"/>
      <c r="L260" s="167"/>
      <c r="M260" s="167"/>
      <c r="N260" s="167"/>
      <c r="O260" s="167"/>
      <c r="P260" s="167"/>
      <c r="Q260" s="118"/>
      <c r="R260" s="118"/>
      <c r="S260" s="167"/>
      <c r="T260" s="167"/>
      <c r="U260" s="118"/>
      <c r="V260" s="119"/>
    </row>
    <row r="261" spans="1:22" x14ac:dyDescent="0.3">
      <c r="A261" s="183"/>
      <c r="B261" s="184"/>
      <c r="C261" s="6"/>
      <c r="D261" s="185"/>
      <c r="E261" s="186"/>
      <c r="F261" s="185"/>
      <c r="G261" s="186"/>
      <c r="H261" s="186"/>
      <c r="I261" s="118"/>
      <c r="J261" s="187"/>
      <c r="K261" s="167"/>
      <c r="L261" s="167"/>
      <c r="M261" s="167"/>
      <c r="N261" s="167"/>
      <c r="O261" s="167"/>
      <c r="P261" s="167"/>
      <c r="Q261" s="118"/>
      <c r="R261" s="118"/>
      <c r="S261" s="167"/>
      <c r="T261" s="167"/>
      <c r="U261" s="118"/>
      <c r="V261" s="119"/>
    </row>
    <row r="262" spans="1:22" x14ac:dyDescent="0.3">
      <c r="A262" s="183"/>
      <c r="B262" s="184"/>
      <c r="C262" s="6"/>
      <c r="D262" s="185"/>
      <c r="E262" s="186"/>
      <c r="F262" s="185"/>
      <c r="G262" s="186"/>
      <c r="H262" s="186"/>
      <c r="I262" s="118"/>
      <c r="J262" s="187"/>
      <c r="K262" s="167"/>
      <c r="L262" s="167"/>
      <c r="M262" s="167"/>
      <c r="N262" s="167"/>
      <c r="O262" s="167"/>
      <c r="P262" s="167"/>
      <c r="Q262" s="118"/>
      <c r="R262" s="118"/>
      <c r="S262" s="167"/>
      <c r="T262" s="167"/>
      <c r="U262" s="118"/>
      <c r="V262" s="119"/>
    </row>
    <row r="263" spans="1:22" x14ac:dyDescent="0.3">
      <c r="A263" s="183"/>
      <c r="B263" s="184"/>
      <c r="C263" s="6"/>
      <c r="D263" s="185"/>
      <c r="E263" s="186"/>
      <c r="F263" s="185"/>
      <c r="G263" s="186"/>
      <c r="H263" s="186"/>
      <c r="I263" s="118"/>
      <c r="J263" s="187"/>
      <c r="K263" s="167"/>
      <c r="L263" s="167"/>
      <c r="M263" s="167"/>
      <c r="N263" s="167"/>
      <c r="O263" s="167"/>
      <c r="P263" s="167"/>
      <c r="Q263" s="118"/>
      <c r="R263" s="118"/>
      <c r="S263" s="167"/>
      <c r="T263" s="167"/>
      <c r="U263" s="118"/>
      <c r="V263" s="119"/>
    </row>
    <row r="264" spans="1:22" x14ac:dyDescent="0.3">
      <c r="A264" s="183"/>
      <c r="B264" s="184"/>
      <c r="C264" s="6"/>
      <c r="D264" s="185"/>
      <c r="E264" s="186"/>
      <c r="F264" s="185"/>
      <c r="G264" s="186"/>
      <c r="H264" s="186"/>
      <c r="I264" s="118"/>
      <c r="J264" s="187"/>
      <c r="K264" s="167"/>
      <c r="L264" s="167"/>
      <c r="M264" s="167"/>
      <c r="N264" s="167"/>
      <c r="O264" s="167"/>
      <c r="P264" s="167"/>
      <c r="Q264" s="118"/>
      <c r="R264" s="118"/>
      <c r="S264" s="167"/>
      <c r="T264" s="167"/>
      <c r="U264" s="118"/>
      <c r="V264" s="119"/>
    </row>
    <row r="265" spans="1:22" x14ac:dyDescent="0.3">
      <c r="A265" s="183"/>
      <c r="B265" s="184"/>
      <c r="C265" s="6"/>
      <c r="D265" s="185"/>
      <c r="E265" s="186"/>
      <c r="F265" s="185"/>
      <c r="G265" s="186"/>
      <c r="H265" s="186"/>
      <c r="I265" s="118"/>
      <c r="J265" s="187"/>
      <c r="K265" s="167"/>
      <c r="L265" s="167"/>
      <c r="M265" s="167"/>
      <c r="N265" s="167"/>
      <c r="O265" s="167"/>
      <c r="P265" s="167"/>
      <c r="Q265" s="118"/>
      <c r="R265" s="118"/>
      <c r="S265" s="167"/>
      <c r="T265" s="167"/>
      <c r="U265" s="118"/>
      <c r="V265" s="119"/>
    </row>
    <row r="266" spans="1:22" x14ac:dyDescent="0.3">
      <c r="A266" s="183"/>
      <c r="B266" s="184"/>
      <c r="C266" s="6"/>
      <c r="D266" s="185"/>
      <c r="E266" s="186"/>
      <c r="F266" s="185"/>
      <c r="G266" s="186"/>
      <c r="H266" s="186"/>
      <c r="I266" s="118"/>
      <c r="J266" s="187"/>
      <c r="K266" s="167"/>
      <c r="L266" s="167"/>
      <c r="M266" s="167"/>
      <c r="N266" s="167"/>
      <c r="O266" s="167"/>
      <c r="P266" s="167"/>
      <c r="Q266" s="118"/>
      <c r="R266" s="118"/>
      <c r="S266" s="167"/>
      <c r="T266" s="167"/>
      <c r="U266" s="118"/>
      <c r="V266" s="119"/>
    </row>
    <row r="267" spans="1:22" x14ac:dyDescent="0.3">
      <c r="A267" s="183"/>
      <c r="B267" s="184"/>
      <c r="C267" s="6"/>
      <c r="D267" s="185"/>
      <c r="E267" s="186"/>
      <c r="F267" s="185"/>
      <c r="G267" s="186"/>
      <c r="H267" s="186"/>
      <c r="I267" s="118"/>
      <c r="J267" s="187"/>
      <c r="K267" s="167"/>
      <c r="L267" s="167"/>
      <c r="M267" s="167"/>
      <c r="N267" s="167"/>
      <c r="O267" s="167"/>
      <c r="P267" s="167"/>
      <c r="Q267" s="118"/>
      <c r="R267" s="118"/>
      <c r="S267" s="167"/>
      <c r="T267" s="167"/>
      <c r="U267" s="118"/>
      <c r="V267" s="119"/>
    </row>
    <row r="268" spans="1:22" x14ac:dyDescent="0.3">
      <c r="A268" s="183"/>
      <c r="B268" s="184"/>
      <c r="C268" s="6"/>
      <c r="D268" s="185"/>
      <c r="E268" s="186"/>
      <c r="F268" s="185"/>
      <c r="G268" s="186"/>
      <c r="H268" s="186"/>
      <c r="I268" s="118"/>
      <c r="J268" s="187"/>
      <c r="K268" s="167"/>
      <c r="L268" s="167"/>
      <c r="M268" s="167"/>
      <c r="N268" s="167"/>
      <c r="O268" s="167"/>
      <c r="P268" s="167"/>
      <c r="Q268" s="118"/>
      <c r="R268" s="118"/>
      <c r="S268" s="167"/>
      <c r="T268" s="167"/>
      <c r="U268" s="118"/>
      <c r="V268" s="119"/>
    </row>
    <row r="269" spans="1:22" x14ac:dyDescent="0.3">
      <c r="A269" s="183"/>
      <c r="B269" s="184"/>
      <c r="C269" s="6"/>
      <c r="D269" s="185"/>
      <c r="E269" s="186"/>
      <c r="F269" s="185"/>
      <c r="G269" s="186"/>
      <c r="H269" s="186"/>
      <c r="I269" s="118"/>
      <c r="J269" s="187"/>
      <c r="K269" s="167"/>
      <c r="L269" s="167"/>
      <c r="M269" s="167"/>
      <c r="N269" s="167"/>
      <c r="O269" s="167"/>
      <c r="P269" s="167"/>
      <c r="Q269" s="118"/>
      <c r="R269" s="118"/>
      <c r="S269" s="167"/>
      <c r="T269" s="167"/>
      <c r="U269" s="118"/>
      <c r="V269" s="119"/>
    </row>
    <row r="270" spans="1:22" x14ac:dyDescent="0.3">
      <c r="A270" s="183"/>
      <c r="B270" s="184"/>
      <c r="C270" s="6"/>
      <c r="D270" s="185"/>
      <c r="E270" s="186"/>
      <c r="F270" s="185"/>
      <c r="G270" s="186"/>
      <c r="H270" s="186"/>
      <c r="I270" s="118"/>
      <c r="J270" s="187"/>
      <c r="K270" s="167"/>
      <c r="L270" s="167"/>
      <c r="M270" s="167"/>
      <c r="N270" s="167"/>
      <c r="O270" s="167"/>
      <c r="P270" s="167"/>
      <c r="Q270" s="118"/>
      <c r="R270" s="118"/>
      <c r="S270" s="167"/>
      <c r="T270" s="167"/>
      <c r="U270" s="118"/>
      <c r="V270" s="119"/>
    </row>
    <row r="271" spans="1:22" x14ac:dyDescent="0.3">
      <c r="A271" s="183"/>
      <c r="B271" s="184"/>
      <c r="C271" s="6"/>
      <c r="D271" s="185"/>
      <c r="E271" s="186"/>
      <c r="F271" s="185"/>
      <c r="G271" s="186"/>
      <c r="H271" s="186"/>
      <c r="I271" s="118"/>
      <c r="J271" s="187"/>
      <c r="K271" s="167"/>
      <c r="L271" s="167"/>
      <c r="M271" s="167"/>
      <c r="N271" s="167"/>
      <c r="O271" s="167"/>
      <c r="P271" s="167"/>
      <c r="Q271" s="118"/>
      <c r="R271" s="118"/>
      <c r="S271" s="167"/>
      <c r="T271" s="167"/>
      <c r="U271" s="118"/>
      <c r="V271" s="119"/>
    </row>
    <row r="272" spans="1:22" x14ac:dyDescent="0.3">
      <c r="A272" s="183"/>
      <c r="B272" s="184"/>
      <c r="C272" s="6"/>
      <c r="D272" s="185"/>
      <c r="E272" s="186"/>
      <c r="F272" s="185"/>
      <c r="G272" s="186"/>
      <c r="H272" s="186"/>
      <c r="I272" s="118"/>
      <c r="J272" s="187"/>
      <c r="K272" s="167"/>
      <c r="L272" s="167"/>
      <c r="M272" s="167"/>
      <c r="N272" s="167"/>
      <c r="O272" s="167"/>
      <c r="P272" s="167"/>
      <c r="Q272" s="118"/>
      <c r="R272" s="118"/>
      <c r="S272" s="167"/>
      <c r="T272" s="167"/>
      <c r="U272" s="118"/>
      <c r="V272" s="119"/>
    </row>
    <row r="273" spans="1:22" x14ac:dyDescent="0.3">
      <c r="A273" s="183"/>
      <c r="B273" s="184"/>
      <c r="C273" s="6"/>
      <c r="D273" s="185"/>
      <c r="E273" s="186"/>
      <c r="F273" s="185"/>
      <c r="G273" s="186"/>
      <c r="H273" s="186"/>
      <c r="I273" s="118"/>
      <c r="J273" s="187"/>
      <c r="K273" s="167"/>
      <c r="L273" s="167"/>
      <c r="M273" s="167"/>
      <c r="N273" s="167"/>
      <c r="O273" s="167"/>
      <c r="P273" s="167"/>
      <c r="Q273" s="118"/>
      <c r="R273" s="118"/>
      <c r="S273" s="167"/>
      <c r="T273" s="167"/>
      <c r="U273" s="118"/>
      <c r="V273" s="119"/>
    </row>
    <row r="274" spans="1:22" x14ac:dyDescent="0.3">
      <c r="A274" s="183"/>
      <c r="B274" s="184"/>
      <c r="C274" s="6"/>
      <c r="D274" s="185"/>
      <c r="E274" s="186"/>
      <c r="F274" s="185"/>
      <c r="G274" s="186"/>
      <c r="H274" s="186"/>
      <c r="I274" s="118"/>
      <c r="J274" s="187"/>
      <c r="K274" s="167"/>
      <c r="L274" s="167"/>
      <c r="M274" s="167"/>
      <c r="N274" s="167"/>
      <c r="O274" s="167"/>
      <c r="P274" s="167"/>
      <c r="Q274" s="118"/>
      <c r="R274" s="118"/>
      <c r="S274" s="167"/>
      <c r="T274" s="167"/>
      <c r="U274" s="118"/>
      <c r="V274" s="119"/>
    </row>
    <row r="275" spans="1:22" x14ac:dyDescent="0.3">
      <c r="A275" s="183"/>
      <c r="B275" s="184"/>
      <c r="C275" s="6"/>
      <c r="D275" s="185"/>
      <c r="E275" s="186"/>
      <c r="F275" s="185"/>
      <c r="G275" s="186"/>
      <c r="H275" s="186"/>
      <c r="I275" s="118"/>
      <c r="J275" s="187"/>
      <c r="K275" s="167"/>
      <c r="L275" s="167"/>
      <c r="M275" s="167"/>
      <c r="N275" s="167"/>
      <c r="O275" s="167"/>
      <c r="P275" s="167"/>
      <c r="Q275" s="118"/>
      <c r="R275" s="118"/>
      <c r="S275" s="167"/>
      <c r="T275" s="167"/>
      <c r="U275" s="118"/>
      <c r="V275" s="119"/>
    </row>
    <row r="276" spans="1:22" x14ac:dyDescent="0.3">
      <c r="A276" s="183"/>
      <c r="B276" s="184"/>
      <c r="C276" s="6"/>
      <c r="D276" s="185"/>
      <c r="E276" s="186"/>
      <c r="F276" s="185"/>
      <c r="G276" s="186"/>
      <c r="H276" s="186"/>
      <c r="I276" s="118"/>
      <c r="J276" s="187"/>
      <c r="K276" s="167"/>
      <c r="L276" s="167"/>
      <c r="M276" s="167"/>
      <c r="N276" s="167"/>
      <c r="O276" s="167"/>
      <c r="P276" s="167"/>
      <c r="Q276" s="118"/>
      <c r="R276" s="118"/>
      <c r="S276" s="167"/>
      <c r="T276" s="167"/>
      <c r="U276" s="118"/>
      <c r="V276" s="119"/>
    </row>
    <row r="277" spans="1:22" x14ac:dyDescent="0.3">
      <c r="A277" s="183"/>
      <c r="B277" s="184"/>
      <c r="C277" s="6"/>
      <c r="D277" s="185"/>
      <c r="E277" s="186"/>
      <c r="F277" s="185"/>
      <c r="G277" s="186"/>
      <c r="H277" s="186"/>
      <c r="I277" s="118"/>
      <c r="J277" s="187"/>
      <c r="K277" s="167"/>
      <c r="L277" s="167"/>
      <c r="M277" s="167"/>
      <c r="N277" s="167"/>
      <c r="O277" s="167"/>
      <c r="P277" s="167"/>
      <c r="Q277" s="118"/>
      <c r="R277" s="118"/>
      <c r="S277" s="167"/>
      <c r="T277" s="167"/>
      <c r="U277" s="118"/>
      <c r="V277" s="119"/>
    </row>
    <row r="278" spans="1:22" x14ac:dyDescent="0.3">
      <c r="A278" s="183"/>
      <c r="B278" s="184"/>
      <c r="C278" s="6"/>
      <c r="D278" s="185"/>
      <c r="E278" s="186"/>
      <c r="F278" s="185"/>
      <c r="G278" s="186"/>
      <c r="H278" s="186"/>
      <c r="I278" s="118"/>
      <c r="J278" s="187"/>
      <c r="K278" s="167"/>
      <c r="L278" s="167"/>
      <c r="M278" s="167"/>
      <c r="N278" s="167"/>
      <c r="O278" s="167"/>
      <c r="P278" s="167"/>
      <c r="Q278" s="118"/>
      <c r="R278" s="118"/>
      <c r="S278" s="167"/>
      <c r="T278" s="167"/>
      <c r="U278" s="118"/>
      <c r="V278" s="119"/>
    </row>
    <row r="279" spans="1:22" x14ac:dyDescent="0.3">
      <c r="A279" s="183"/>
      <c r="B279" s="184"/>
      <c r="C279" s="6"/>
      <c r="D279" s="185"/>
      <c r="E279" s="186"/>
      <c r="F279" s="185"/>
      <c r="G279" s="186"/>
      <c r="H279" s="186"/>
      <c r="I279" s="118"/>
      <c r="J279" s="187"/>
      <c r="K279" s="167"/>
      <c r="L279" s="167"/>
      <c r="M279" s="167"/>
      <c r="N279" s="167"/>
      <c r="O279" s="167"/>
      <c r="P279" s="167"/>
      <c r="Q279" s="118"/>
      <c r="R279" s="118"/>
      <c r="S279" s="167"/>
      <c r="T279" s="167"/>
      <c r="U279" s="118"/>
      <c r="V279" s="119"/>
    </row>
    <row r="280" spans="1:22" x14ac:dyDescent="0.3">
      <c r="A280" s="183"/>
      <c r="B280" s="184"/>
      <c r="C280" s="6"/>
      <c r="D280" s="185"/>
      <c r="E280" s="186"/>
      <c r="F280" s="185"/>
      <c r="G280" s="186"/>
      <c r="H280" s="186"/>
      <c r="I280" s="118"/>
      <c r="J280" s="187"/>
      <c r="K280" s="167"/>
      <c r="L280" s="167"/>
      <c r="M280" s="167"/>
      <c r="N280" s="167"/>
      <c r="O280" s="167"/>
      <c r="P280" s="167"/>
      <c r="Q280" s="118"/>
      <c r="R280" s="118"/>
      <c r="S280" s="167"/>
      <c r="T280" s="167"/>
      <c r="U280" s="118"/>
      <c r="V280" s="119"/>
    </row>
    <row r="281" spans="1:22" x14ac:dyDescent="0.3">
      <c r="A281" s="183"/>
      <c r="B281" s="184"/>
      <c r="C281" s="6"/>
      <c r="D281" s="185"/>
      <c r="E281" s="186"/>
      <c r="F281" s="185"/>
      <c r="G281" s="186"/>
      <c r="H281" s="186"/>
      <c r="I281" s="118"/>
      <c r="J281" s="187"/>
      <c r="K281" s="167"/>
      <c r="L281" s="167"/>
      <c r="M281" s="167"/>
      <c r="N281" s="167"/>
      <c r="O281" s="167"/>
      <c r="P281" s="167"/>
      <c r="Q281" s="118"/>
      <c r="R281" s="118"/>
      <c r="S281" s="167"/>
      <c r="T281" s="167"/>
      <c r="U281" s="118"/>
      <c r="V281" s="119"/>
    </row>
    <row r="282" spans="1:22" x14ac:dyDescent="0.3">
      <c r="A282" s="183"/>
      <c r="B282" s="184"/>
      <c r="C282" s="6"/>
      <c r="D282" s="185"/>
      <c r="E282" s="186"/>
      <c r="F282" s="185"/>
      <c r="G282" s="186"/>
      <c r="H282" s="186"/>
      <c r="I282" s="118"/>
      <c r="J282" s="187"/>
      <c r="K282" s="167"/>
      <c r="L282" s="167"/>
      <c r="M282" s="167"/>
      <c r="N282" s="167"/>
      <c r="O282" s="167"/>
      <c r="P282" s="167"/>
      <c r="Q282" s="118"/>
      <c r="R282" s="118"/>
      <c r="S282" s="167"/>
      <c r="T282" s="167"/>
      <c r="U282" s="118"/>
      <c r="V282" s="119"/>
    </row>
    <row r="283" spans="1:22" x14ac:dyDescent="0.3">
      <c r="A283" s="183"/>
      <c r="B283" s="184"/>
      <c r="C283" s="6"/>
      <c r="D283" s="185"/>
      <c r="E283" s="186"/>
      <c r="F283" s="185"/>
      <c r="G283" s="186"/>
      <c r="H283" s="186"/>
      <c r="I283" s="118"/>
      <c r="J283" s="187"/>
      <c r="K283" s="167"/>
      <c r="L283" s="167"/>
      <c r="M283" s="167"/>
      <c r="N283" s="167"/>
      <c r="O283" s="167"/>
      <c r="P283" s="167"/>
      <c r="Q283" s="118"/>
      <c r="R283" s="118"/>
      <c r="S283" s="167"/>
      <c r="T283" s="167"/>
      <c r="U283" s="118"/>
      <c r="V283" s="119"/>
    </row>
    <row r="284" spans="1:22" x14ac:dyDescent="0.3">
      <c r="A284" s="183"/>
      <c r="B284" s="184"/>
      <c r="C284" s="6"/>
      <c r="D284" s="185"/>
      <c r="E284" s="186"/>
      <c r="F284" s="185"/>
      <c r="G284" s="186"/>
      <c r="H284" s="186"/>
      <c r="I284" s="118"/>
      <c r="J284" s="187"/>
      <c r="K284" s="167"/>
      <c r="L284" s="167"/>
      <c r="M284" s="167"/>
      <c r="N284" s="167"/>
      <c r="O284" s="167"/>
      <c r="P284" s="167"/>
      <c r="Q284" s="118"/>
      <c r="R284" s="118"/>
      <c r="S284" s="167"/>
      <c r="T284" s="167"/>
      <c r="U284" s="118"/>
      <c r="V284" s="119"/>
    </row>
    <row r="285" spans="1:22" x14ac:dyDescent="0.3">
      <c r="A285" s="183"/>
      <c r="B285" s="184"/>
      <c r="C285" s="6"/>
      <c r="D285" s="185"/>
      <c r="E285" s="186"/>
      <c r="F285" s="185"/>
      <c r="G285" s="186"/>
      <c r="H285" s="186"/>
      <c r="I285" s="118"/>
      <c r="J285" s="187"/>
      <c r="K285" s="167"/>
      <c r="L285" s="167"/>
      <c r="M285" s="167"/>
      <c r="N285" s="167"/>
      <c r="O285" s="167"/>
      <c r="P285" s="167"/>
      <c r="Q285" s="118"/>
      <c r="R285" s="118"/>
      <c r="S285" s="167"/>
      <c r="T285" s="167"/>
      <c r="U285" s="118"/>
      <c r="V285" s="119"/>
    </row>
    <row r="286" spans="1:22" x14ac:dyDescent="0.3">
      <c r="A286" s="183"/>
      <c r="B286" s="184"/>
      <c r="C286" s="6"/>
      <c r="D286" s="185"/>
      <c r="E286" s="186"/>
      <c r="F286" s="185"/>
      <c r="G286" s="186"/>
      <c r="H286" s="186"/>
      <c r="I286" s="118"/>
      <c r="J286" s="187"/>
      <c r="K286" s="167"/>
      <c r="L286" s="167"/>
      <c r="M286" s="167"/>
      <c r="N286" s="167"/>
      <c r="O286" s="167"/>
      <c r="P286" s="167"/>
      <c r="Q286" s="118"/>
      <c r="R286" s="118"/>
      <c r="S286" s="167"/>
      <c r="T286" s="167"/>
      <c r="U286" s="118"/>
      <c r="V286" s="119"/>
    </row>
    <row r="287" spans="1:22" x14ac:dyDescent="0.3">
      <c r="A287" s="183"/>
      <c r="B287" s="184"/>
      <c r="C287" s="6"/>
      <c r="D287" s="185"/>
      <c r="E287" s="186"/>
      <c r="F287" s="185"/>
      <c r="G287" s="186"/>
      <c r="H287" s="186"/>
      <c r="I287" s="118"/>
      <c r="J287" s="187"/>
      <c r="K287" s="167"/>
      <c r="L287" s="167"/>
      <c r="M287" s="167"/>
      <c r="N287" s="167"/>
      <c r="O287" s="167"/>
      <c r="P287" s="167"/>
      <c r="Q287" s="118"/>
      <c r="R287" s="118"/>
      <c r="S287" s="167"/>
      <c r="T287" s="167"/>
      <c r="U287" s="118"/>
      <c r="V287" s="119"/>
    </row>
    <row r="288" spans="1:22" x14ac:dyDescent="0.3">
      <c r="A288" s="183"/>
      <c r="B288" s="184"/>
      <c r="C288" s="6"/>
      <c r="D288" s="185"/>
      <c r="E288" s="186"/>
      <c r="F288" s="185"/>
      <c r="G288" s="186"/>
      <c r="H288" s="186"/>
      <c r="I288" s="118"/>
      <c r="J288" s="187"/>
      <c r="K288" s="167"/>
      <c r="L288" s="167"/>
      <c r="M288" s="167"/>
      <c r="N288" s="167"/>
      <c r="O288" s="167"/>
      <c r="P288" s="167"/>
      <c r="Q288" s="118"/>
      <c r="R288" s="118"/>
      <c r="S288" s="167"/>
      <c r="T288" s="167"/>
      <c r="U288" s="118"/>
      <c r="V288" s="119"/>
    </row>
    <row r="289" spans="1:22" x14ac:dyDescent="0.3">
      <c r="A289" s="183"/>
      <c r="B289" s="184"/>
      <c r="C289" s="6"/>
      <c r="D289" s="185"/>
      <c r="E289" s="186"/>
      <c r="F289" s="185"/>
      <c r="G289" s="186"/>
      <c r="H289" s="186"/>
      <c r="I289" s="118"/>
      <c r="J289" s="187"/>
      <c r="K289" s="167"/>
      <c r="L289" s="167"/>
      <c r="M289" s="167"/>
      <c r="N289" s="167"/>
      <c r="O289" s="167"/>
      <c r="P289" s="167"/>
      <c r="Q289" s="118"/>
      <c r="R289" s="118"/>
      <c r="S289" s="167"/>
      <c r="T289" s="167"/>
      <c r="U289" s="118"/>
      <c r="V289" s="119"/>
    </row>
    <row r="290" spans="1:22" x14ac:dyDescent="0.3">
      <c r="A290" s="183"/>
      <c r="B290" s="184"/>
      <c r="C290" s="6"/>
      <c r="D290" s="185"/>
      <c r="E290" s="186"/>
      <c r="F290" s="185"/>
      <c r="G290" s="186"/>
      <c r="H290" s="186"/>
      <c r="I290" s="118"/>
      <c r="J290" s="187"/>
      <c r="K290" s="167"/>
      <c r="L290" s="167"/>
      <c r="M290" s="167"/>
      <c r="N290" s="167"/>
      <c r="O290" s="167"/>
      <c r="P290" s="167"/>
      <c r="Q290" s="118"/>
      <c r="R290" s="118"/>
      <c r="S290" s="167"/>
      <c r="T290" s="167"/>
      <c r="U290" s="118"/>
      <c r="V290" s="119"/>
    </row>
    <row r="291" spans="1:22" x14ac:dyDescent="0.3">
      <c r="A291" s="183"/>
      <c r="B291" s="184"/>
      <c r="C291" s="6"/>
      <c r="D291" s="185"/>
      <c r="E291" s="186"/>
      <c r="F291" s="185"/>
      <c r="G291" s="186"/>
      <c r="H291" s="186"/>
      <c r="I291" s="118"/>
      <c r="J291" s="187"/>
      <c r="K291" s="167"/>
      <c r="L291" s="167"/>
      <c r="M291" s="167"/>
      <c r="N291" s="167"/>
      <c r="O291" s="167"/>
      <c r="P291" s="167"/>
      <c r="Q291" s="118"/>
      <c r="R291" s="118"/>
      <c r="S291" s="167"/>
      <c r="T291" s="167"/>
      <c r="U291" s="118"/>
      <c r="V291" s="119"/>
    </row>
    <row r="292" spans="1:22" x14ac:dyDescent="0.3">
      <c r="A292" s="183"/>
      <c r="B292" s="184"/>
      <c r="C292" s="6"/>
      <c r="D292" s="185"/>
      <c r="E292" s="186"/>
      <c r="F292" s="185"/>
      <c r="G292" s="186"/>
      <c r="H292" s="186"/>
      <c r="I292" s="118"/>
      <c r="J292" s="187"/>
      <c r="K292" s="167"/>
      <c r="L292" s="167"/>
      <c r="M292" s="167"/>
      <c r="N292" s="167"/>
      <c r="O292" s="167"/>
      <c r="P292" s="167"/>
      <c r="Q292" s="118"/>
      <c r="R292" s="118"/>
      <c r="S292" s="167"/>
      <c r="T292" s="167"/>
      <c r="U292" s="118"/>
      <c r="V292" s="119"/>
    </row>
    <row r="293" spans="1:22" x14ac:dyDescent="0.3">
      <c r="A293" s="183"/>
      <c r="B293" s="184"/>
      <c r="C293" s="6"/>
      <c r="D293" s="185"/>
      <c r="E293" s="186"/>
      <c r="F293" s="185"/>
      <c r="G293" s="186"/>
      <c r="H293" s="186"/>
      <c r="I293" s="118"/>
      <c r="J293" s="187"/>
      <c r="K293" s="167"/>
      <c r="L293" s="167"/>
      <c r="M293" s="167"/>
      <c r="N293" s="167"/>
      <c r="O293" s="167"/>
      <c r="P293" s="167"/>
      <c r="Q293" s="118"/>
      <c r="R293" s="118"/>
      <c r="S293" s="167"/>
      <c r="T293" s="167"/>
      <c r="U293" s="118"/>
      <c r="V293" s="119"/>
    </row>
    <row r="294" spans="1:22" x14ac:dyDescent="0.3">
      <c r="A294" s="183"/>
      <c r="B294" s="184"/>
      <c r="C294" s="6"/>
      <c r="D294" s="185"/>
      <c r="E294" s="186"/>
      <c r="F294" s="185"/>
      <c r="G294" s="186"/>
      <c r="H294" s="186"/>
      <c r="I294" s="118"/>
      <c r="J294" s="187"/>
      <c r="K294" s="167"/>
      <c r="L294" s="167"/>
      <c r="M294" s="167"/>
      <c r="N294" s="167"/>
      <c r="O294" s="167"/>
      <c r="P294" s="167"/>
      <c r="Q294" s="118"/>
      <c r="R294" s="118"/>
      <c r="S294" s="167"/>
      <c r="T294" s="167"/>
      <c r="U294" s="118"/>
      <c r="V294" s="119"/>
    </row>
    <row r="295" spans="1:22" x14ac:dyDescent="0.3">
      <c r="A295" s="183"/>
      <c r="B295" s="184"/>
      <c r="C295" s="6"/>
      <c r="D295" s="185"/>
      <c r="E295" s="186"/>
      <c r="F295" s="185"/>
      <c r="G295" s="186"/>
      <c r="H295" s="186"/>
      <c r="I295" s="118"/>
      <c r="J295" s="187"/>
      <c r="K295" s="167"/>
      <c r="L295" s="167"/>
      <c r="M295" s="167"/>
      <c r="N295" s="167"/>
      <c r="O295" s="167"/>
      <c r="P295" s="167"/>
      <c r="Q295" s="118"/>
      <c r="R295" s="118"/>
      <c r="S295" s="167"/>
      <c r="T295" s="167"/>
      <c r="U295" s="118"/>
      <c r="V295" s="119"/>
    </row>
    <row r="296" spans="1:22" x14ac:dyDescent="0.3">
      <c r="A296" s="183"/>
      <c r="B296" s="184"/>
      <c r="C296" s="6"/>
      <c r="D296" s="185"/>
      <c r="E296" s="186"/>
      <c r="F296" s="185"/>
      <c r="G296" s="186"/>
      <c r="H296" s="186"/>
      <c r="I296" s="118"/>
      <c r="J296" s="187"/>
      <c r="K296" s="167"/>
      <c r="L296" s="167"/>
      <c r="M296" s="167"/>
      <c r="N296" s="167"/>
      <c r="O296" s="167"/>
      <c r="P296" s="167"/>
      <c r="Q296" s="118"/>
      <c r="R296" s="118"/>
      <c r="S296" s="167"/>
      <c r="T296" s="167"/>
      <c r="U296" s="118"/>
      <c r="V296" s="119"/>
    </row>
    <row r="297" spans="1:22" x14ac:dyDescent="0.3">
      <c r="A297" s="183"/>
      <c r="B297" s="184"/>
      <c r="C297" s="6"/>
      <c r="D297" s="185"/>
      <c r="E297" s="186"/>
      <c r="F297" s="185"/>
      <c r="G297" s="186"/>
      <c r="H297" s="186"/>
      <c r="I297" s="118"/>
      <c r="J297" s="187"/>
      <c r="K297" s="167"/>
      <c r="L297" s="167"/>
      <c r="M297" s="167"/>
      <c r="N297" s="167"/>
      <c r="O297" s="167"/>
      <c r="P297" s="167"/>
      <c r="Q297" s="118"/>
      <c r="R297" s="118"/>
      <c r="S297" s="167"/>
      <c r="T297" s="167"/>
      <c r="U297" s="118"/>
      <c r="V297" s="119"/>
    </row>
    <row r="298" spans="1:22" x14ac:dyDescent="0.3">
      <c r="A298" s="183"/>
      <c r="B298" s="184"/>
      <c r="C298" s="6"/>
      <c r="D298" s="185"/>
      <c r="E298" s="186"/>
      <c r="F298" s="185"/>
      <c r="G298" s="186"/>
      <c r="H298" s="186"/>
      <c r="I298" s="118"/>
      <c r="J298" s="187"/>
      <c r="K298" s="167"/>
      <c r="L298" s="167"/>
      <c r="M298" s="167"/>
      <c r="N298" s="167"/>
      <c r="O298" s="167"/>
      <c r="P298" s="167"/>
      <c r="Q298" s="118"/>
      <c r="R298" s="118"/>
      <c r="S298" s="167"/>
      <c r="T298" s="167"/>
      <c r="U298" s="118"/>
      <c r="V298" s="119"/>
    </row>
    <row r="299" spans="1:22" x14ac:dyDescent="0.3">
      <c r="A299" s="183"/>
      <c r="B299" s="184"/>
      <c r="C299" s="6"/>
      <c r="D299" s="185"/>
      <c r="E299" s="186"/>
      <c r="F299" s="185"/>
      <c r="G299" s="186"/>
      <c r="H299" s="186"/>
      <c r="I299" s="118"/>
      <c r="J299" s="187"/>
      <c r="K299" s="167"/>
      <c r="L299" s="167"/>
      <c r="M299" s="167"/>
      <c r="N299" s="167"/>
      <c r="O299" s="167"/>
      <c r="P299" s="167"/>
      <c r="Q299" s="118"/>
      <c r="R299" s="118"/>
      <c r="S299" s="167"/>
      <c r="T299" s="167"/>
      <c r="U299" s="118"/>
      <c r="V299" s="119"/>
    </row>
    <row r="300" spans="1:22" x14ac:dyDescent="0.3">
      <c r="A300" s="183"/>
      <c r="B300" s="184"/>
      <c r="C300" s="6"/>
      <c r="D300" s="185"/>
      <c r="E300" s="186"/>
      <c r="F300" s="185"/>
      <c r="G300" s="186"/>
      <c r="H300" s="186"/>
      <c r="I300" s="118"/>
      <c r="J300" s="187"/>
      <c r="K300" s="167"/>
      <c r="L300" s="167"/>
      <c r="M300" s="167"/>
      <c r="N300" s="167"/>
      <c r="O300" s="167"/>
      <c r="P300" s="167"/>
      <c r="Q300" s="118"/>
      <c r="R300" s="118"/>
      <c r="S300" s="167"/>
      <c r="T300" s="167"/>
      <c r="U300" s="118"/>
      <c r="V300" s="119"/>
    </row>
    <row r="301" spans="1:22" x14ac:dyDescent="0.3">
      <c r="A301" s="183"/>
      <c r="B301" s="184"/>
      <c r="C301" s="6"/>
      <c r="D301" s="185"/>
      <c r="E301" s="186"/>
      <c r="F301" s="185"/>
      <c r="G301" s="186"/>
      <c r="H301" s="186"/>
      <c r="I301" s="118"/>
      <c r="J301" s="187"/>
      <c r="K301" s="167"/>
      <c r="L301" s="167"/>
      <c r="M301" s="167"/>
      <c r="N301" s="167"/>
      <c r="O301" s="167"/>
      <c r="P301" s="167"/>
      <c r="Q301" s="118"/>
      <c r="R301" s="118"/>
      <c r="S301" s="167"/>
      <c r="T301" s="167"/>
      <c r="U301" s="118"/>
      <c r="V301" s="119"/>
    </row>
    <row r="302" spans="1:22" x14ac:dyDescent="0.3">
      <c r="A302" s="183"/>
      <c r="B302" s="184"/>
      <c r="C302" s="6"/>
      <c r="D302" s="185"/>
      <c r="E302" s="186"/>
      <c r="F302" s="185"/>
      <c r="G302" s="186"/>
      <c r="H302" s="186"/>
      <c r="I302" s="118"/>
      <c r="J302" s="187"/>
      <c r="K302" s="167"/>
      <c r="L302" s="167"/>
      <c r="M302" s="167"/>
      <c r="N302" s="167"/>
      <c r="O302" s="167"/>
      <c r="P302" s="167"/>
      <c r="Q302" s="118"/>
      <c r="R302" s="118"/>
      <c r="S302" s="167"/>
      <c r="T302" s="167"/>
      <c r="U302" s="118"/>
      <c r="V302" s="119"/>
    </row>
    <row r="303" spans="1:22" x14ac:dyDescent="0.3">
      <c r="A303" s="183"/>
      <c r="B303" s="184"/>
      <c r="C303" s="6"/>
      <c r="D303" s="185"/>
      <c r="E303" s="186"/>
      <c r="F303" s="185"/>
      <c r="G303" s="186"/>
      <c r="H303" s="186"/>
      <c r="I303" s="118"/>
      <c r="J303" s="187"/>
      <c r="K303" s="167"/>
      <c r="L303" s="167"/>
      <c r="M303" s="167"/>
      <c r="N303" s="167"/>
      <c r="O303" s="167"/>
      <c r="P303" s="167"/>
      <c r="Q303" s="118"/>
      <c r="R303" s="118"/>
      <c r="S303" s="167"/>
      <c r="T303" s="167"/>
      <c r="U303" s="118"/>
      <c r="V303" s="119"/>
    </row>
    <row r="304" spans="1:22" x14ac:dyDescent="0.3">
      <c r="A304" s="183"/>
      <c r="B304" s="184"/>
      <c r="C304" s="6"/>
      <c r="D304" s="185"/>
      <c r="E304" s="186"/>
      <c r="F304" s="185"/>
      <c r="G304" s="186"/>
      <c r="H304" s="186"/>
      <c r="I304" s="118"/>
      <c r="J304" s="187"/>
      <c r="K304" s="167"/>
      <c r="L304" s="167"/>
      <c r="M304" s="167"/>
      <c r="N304" s="167"/>
      <c r="O304" s="167"/>
      <c r="P304" s="167"/>
      <c r="Q304" s="118"/>
      <c r="R304" s="118"/>
      <c r="S304" s="167"/>
      <c r="T304" s="167"/>
      <c r="U304" s="118"/>
      <c r="V304" s="119"/>
    </row>
    <row r="305" spans="1:22" x14ac:dyDescent="0.3">
      <c r="A305" s="183"/>
      <c r="B305" s="184"/>
      <c r="C305" s="6"/>
      <c r="D305" s="185"/>
      <c r="E305" s="186"/>
      <c r="F305" s="185"/>
      <c r="G305" s="186"/>
      <c r="H305" s="186"/>
      <c r="I305" s="118"/>
      <c r="J305" s="187"/>
      <c r="K305" s="167"/>
      <c r="L305" s="167"/>
      <c r="M305" s="167"/>
      <c r="N305" s="167"/>
      <c r="O305" s="167"/>
      <c r="P305" s="167"/>
      <c r="Q305" s="118"/>
      <c r="R305" s="118"/>
      <c r="S305" s="167"/>
      <c r="T305" s="167"/>
      <c r="U305" s="118"/>
      <c r="V305" s="119"/>
    </row>
    <row r="306" spans="1:22" x14ac:dyDescent="0.3">
      <c r="A306" s="183"/>
      <c r="B306" s="184"/>
      <c r="C306" s="6"/>
      <c r="D306" s="185"/>
      <c r="E306" s="186"/>
      <c r="F306" s="185"/>
      <c r="G306" s="186"/>
      <c r="H306" s="186"/>
      <c r="I306" s="118"/>
      <c r="J306" s="187"/>
      <c r="K306" s="167"/>
      <c r="L306" s="167"/>
      <c r="M306" s="167"/>
      <c r="N306" s="167"/>
      <c r="O306" s="167"/>
      <c r="P306" s="167"/>
      <c r="Q306" s="118"/>
      <c r="R306" s="118"/>
      <c r="S306" s="167"/>
      <c r="T306" s="167"/>
      <c r="U306" s="118"/>
      <c r="V306" s="119"/>
    </row>
    <row r="307" spans="1:22" x14ac:dyDescent="0.3">
      <c r="A307" s="183"/>
      <c r="B307" s="184"/>
      <c r="C307" s="6"/>
      <c r="D307" s="185"/>
      <c r="E307" s="186"/>
      <c r="F307" s="185"/>
      <c r="G307" s="186"/>
      <c r="H307" s="186"/>
      <c r="I307" s="118"/>
      <c r="J307" s="187"/>
      <c r="K307" s="167"/>
      <c r="L307" s="167"/>
      <c r="M307" s="167"/>
      <c r="N307" s="167"/>
      <c r="O307" s="167"/>
      <c r="P307" s="167"/>
      <c r="Q307" s="118"/>
      <c r="R307" s="118"/>
      <c r="S307" s="167"/>
      <c r="T307" s="167"/>
      <c r="U307" s="118"/>
      <c r="V307" s="119"/>
    </row>
  </sheetData>
  <mergeCells count="37">
    <mergeCell ref="S1:U1"/>
    <mergeCell ref="A3:U3"/>
    <mergeCell ref="A4:A9"/>
    <mergeCell ref="B4:B9"/>
    <mergeCell ref="C4:D5"/>
    <mergeCell ref="E4:E9"/>
    <mergeCell ref="F4:F9"/>
    <mergeCell ref="G4:G8"/>
    <mergeCell ref="H4:H8"/>
    <mergeCell ref="I4:I8"/>
    <mergeCell ref="U4:U8"/>
    <mergeCell ref="J5:J8"/>
    <mergeCell ref="K5:L5"/>
    <mergeCell ref="M5:M8"/>
    <mergeCell ref="N5:O5"/>
    <mergeCell ref="J4:L4"/>
    <mergeCell ref="M4:O4"/>
    <mergeCell ref="P4:P9"/>
    <mergeCell ref="Q4:Q8"/>
    <mergeCell ref="R4:T4"/>
    <mergeCell ref="R5:R8"/>
    <mergeCell ref="S5:S8"/>
    <mergeCell ref="T5:T8"/>
    <mergeCell ref="O6:O8"/>
    <mergeCell ref="C6:C9"/>
    <mergeCell ref="D6:D9"/>
    <mergeCell ref="K6:K8"/>
    <mergeCell ref="L6:L8"/>
    <mergeCell ref="N6:N8"/>
    <mergeCell ref="B60:F60"/>
    <mergeCell ref="A98:F98"/>
    <mergeCell ref="A11:B11"/>
    <mergeCell ref="B28:C28"/>
    <mergeCell ref="B33:F33"/>
    <mergeCell ref="B34:C34"/>
    <mergeCell ref="B37:F37"/>
    <mergeCell ref="B48:F48"/>
  </mergeCells>
  <pageMargins left="0.15748031496062992" right="0.15748031496062992" top="0.31496062992125984" bottom="0.74803149606299213" header="0.11811023622047245" footer="0.31496062992125984"/>
  <pageSetup paperSize="9" scale="60" firstPageNumber="33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286"/>
  <sheetViews>
    <sheetView view="pageLayout" topLeftCell="C252" workbookViewId="0">
      <selection sqref="A1:N269"/>
    </sheetView>
  </sheetViews>
  <sheetFormatPr defaultColWidth="10.26953125" defaultRowHeight="13" x14ac:dyDescent="0.3"/>
  <cols>
    <col min="1" max="1" width="4.26953125" style="1" customWidth="1"/>
    <col min="2" max="2" width="50.26953125" style="2" customWidth="1"/>
    <col min="3" max="3" width="8.1796875" style="3" customWidth="1"/>
    <col min="4" max="4" width="7" style="3" customWidth="1"/>
    <col min="5" max="5" width="12.7265625" style="3" customWidth="1"/>
    <col min="6" max="6" width="8" style="3" customWidth="1"/>
    <col min="7" max="7" width="7.81640625" style="3" customWidth="1"/>
    <col min="8" max="8" width="9" style="3" customWidth="1"/>
    <col min="9" max="9" width="12.54296875" style="3" customWidth="1"/>
    <col min="10" max="10" width="12.1796875" style="195" customWidth="1"/>
    <col min="11" max="11" width="15.81640625" style="215" customWidth="1"/>
    <col min="12" max="12" width="13.7265625" style="1" customWidth="1"/>
    <col min="13" max="13" width="15.26953125" style="1" customWidth="1"/>
    <col min="14" max="14" width="11.26953125" style="1" customWidth="1"/>
    <col min="15" max="15" width="0" style="1" hidden="1" customWidth="1"/>
    <col min="16" max="16384" width="10.26953125" style="1"/>
  </cols>
  <sheetData>
    <row r="1" spans="1:15" ht="36.75" customHeight="1" x14ac:dyDescent="0.3">
      <c r="K1" s="45"/>
      <c r="L1" s="677" t="s">
        <v>667</v>
      </c>
      <c r="M1" s="677"/>
      <c r="N1" s="677"/>
    </row>
    <row r="2" spans="1:15" s="196" customFormat="1" ht="40.5" customHeight="1" x14ac:dyDescent="0.35">
      <c r="A2" s="678" t="s">
        <v>668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</row>
    <row r="3" spans="1:15" ht="30" customHeight="1" x14ac:dyDescent="0.3">
      <c r="A3" s="679" t="s">
        <v>0</v>
      </c>
      <c r="B3" s="679" t="s">
        <v>54</v>
      </c>
      <c r="C3" s="682" t="s">
        <v>55</v>
      </c>
      <c r="D3" s="683"/>
      <c r="E3" s="683"/>
      <c r="F3" s="684"/>
      <c r="G3" s="682" t="s">
        <v>56</v>
      </c>
      <c r="H3" s="684"/>
      <c r="I3" s="691" t="s">
        <v>57</v>
      </c>
      <c r="J3" s="691" t="s">
        <v>58</v>
      </c>
      <c r="K3" s="694" t="s">
        <v>7</v>
      </c>
      <c r="L3" s="694"/>
      <c r="M3" s="694"/>
      <c r="N3" s="691" t="s">
        <v>540</v>
      </c>
    </row>
    <row r="4" spans="1:15" ht="24" customHeight="1" x14ac:dyDescent="0.3">
      <c r="A4" s="680"/>
      <c r="B4" s="680"/>
      <c r="C4" s="685"/>
      <c r="D4" s="686"/>
      <c r="E4" s="686"/>
      <c r="F4" s="687"/>
      <c r="G4" s="685"/>
      <c r="H4" s="687"/>
      <c r="I4" s="692"/>
      <c r="J4" s="692"/>
      <c r="K4" s="692" t="s">
        <v>541</v>
      </c>
      <c r="L4" s="695" t="s">
        <v>542</v>
      </c>
      <c r="M4" s="692" t="s">
        <v>543</v>
      </c>
      <c r="N4" s="692"/>
    </row>
    <row r="5" spans="1:15" ht="23.25" customHeight="1" x14ac:dyDescent="0.3">
      <c r="A5" s="680"/>
      <c r="B5" s="680"/>
      <c r="C5" s="685"/>
      <c r="D5" s="686"/>
      <c r="E5" s="686"/>
      <c r="F5" s="687"/>
      <c r="G5" s="685"/>
      <c r="H5" s="687"/>
      <c r="I5" s="692"/>
      <c r="J5" s="692"/>
      <c r="K5" s="692"/>
      <c r="L5" s="695"/>
      <c r="M5" s="692"/>
      <c r="N5" s="692"/>
    </row>
    <row r="6" spans="1:15" ht="13.5" hidden="1" customHeight="1" x14ac:dyDescent="0.3">
      <c r="A6" s="680"/>
      <c r="B6" s="680"/>
      <c r="C6" s="688"/>
      <c r="D6" s="689"/>
      <c r="E6" s="689"/>
      <c r="F6" s="690"/>
      <c r="G6" s="688"/>
      <c r="H6" s="690"/>
      <c r="I6" s="692"/>
      <c r="J6" s="692"/>
      <c r="K6" s="692"/>
      <c r="L6" s="695"/>
      <c r="M6" s="692"/>
      <c r="N6" s="692"/>
    </row>
    <row r="7" spans="1:15" ht="129" customHeight="1" x14ac:dyDescent="0.3">
      <c r="A7" s="680"/>
      <c r="B7" s="680"/>
      <c r="C7" s="197" t="s">
        <v>59</v>
      </c>
      <c r="D7" s="198" t="s">
        <v>60</v>
      </c>
      <c r="E7" s="199" t="s">
        <v>61</v>
      </c>
      <c r="F7" s="199" t="s">
        <v>62</v>
      </c>
      <c r="G7" s="200" t="s">
        <v>63</v>
      </c>
      <c r="H7" s="201" t="s">
        <v>64</v>
      </c>
      <c r="I7" s="693"/>
      <c r="J7" s="693"/>
      <c r="K7" s="693"/>
      <c r="L7" s="696"/>
      <c r="M7" s="693"/>
      <c r="N7" s="693"/>
    </row>
    <row r="8" spans="1:15" ht="24" customHeight="1" x14ac:dyDescent="0.3">
      <c r="A8" s="681"/>
      <c r="B8" s="681"/>
      <c r="C8" s="202" t="s">
        <v>65</v>
      </c>
      <c r="D8" s="203" t="s">
        <v>66</v>
      </c>
      <c r="E8" s="204" t="s">
        <v>18</v>
      </c>
      <c r="F8" s="204" t="s">
        <v>19</v>
      </c>
      <c r="G8" s="205" t="s">
        <v>19</v>
      </c>
      <c r="H8" s="205" t="s">
        <v>19</v>
      </c>
      <c r="I8" s="204" t="s">
        <v>18</v>
      </c>
      <c r="J8" s="367" t="s">
        <v>18</v>
      </c>
      <c r="K8" s="367" t="s">
        <v>67</v>
      </c>
      <c r="L8" s="367" t="s">
        <v>67</v>
      </c>
      <c r="M8" s="367" t="s">
        <v>67</v>
      </c>
      <c r="N8" s="367" t="s">
        <v>544</v>
      </c>
    </row>
    <row r="9" spans="1:15" ht="12" customHeight="1" x14ac:dyDescent="0.3">
      <c r="A9" s="204">
        <v>1</v>
      </c>
      <c r="B9" s="204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  <c r="I9" s="204">
        <v>9</v>
      </c>
      <c r="J9" s="204">
        <v>10</v>
      </c>
      <c r="K9" s="204">
        <v>11</v>
      </c>
      <c r="L9" s="204">
        <v>12</v>
      </c>
      <c r="M9" s="204">
        <v>13</v>
      </c>
      <c r="N9" s="204">
        <v>14</v>
      </c>
    </row>
    <row r="10" spans="1:15" ht="15" customHeight="1" x14ac:dyDescent="0.3">
      <c r="A10" s="366">
        <v>1</v>
      </c>
      <c r="B10" s="206" t="s">
        <v>68</v>
      </c>
      <c r="C10" s="207">
        <v>1937</v>
      </c>
      <c r="D10" s="207">
        <v>64</v>
      </c>
      <c r="E10" s="299">
        <v>589.29999999999995</v>
      </c>
      <c r="F10" s="207">
        <v>8</v>
      </c>
      <c r="G10" s="207">
        <v>14</v>
      </c>
      <c r="H10" s="207">
        <v>42</v>
      </c>
      <c r="I10" s="299">
        <v>589.29999999999995</v>
      </c>
      <c r="J10" s="299">
        <f t="shared" ref="J10:J44" si="0">I10</f>
        <v>589.29999999999995</v>
      </c>
      <c r="K10" s="208">
        <f t="shared" ref="K10:K73" si="1">J10*N10</f>
        <v>28875.699999999997</v>
      </c>
      <c r="L10" s="208">
        <v>0</v>
      </c>
      <c r="M10" s="209">
        <f t="shared" ref="M10:M73" si="2">K10</f>
        <v>28875.699999999997</v>
      </c>
      <c r="N10" s="300">
        <v>49</v>
      </c>
      <c r="O10" s="210">
        <v>41</v>
      </c>
    </row>
    <row r="11" spans="1:15" ht="15" customHeight="1" x14ac:dyDescent="0.3">
      <c r="A11" s="366">
        <v>2</v>
      </c>
      <c r="B11" s="206" t="s">
        <v>69</v>
      </c>
      <c r="C11" s="207">
        <v>1937</v>
      </c>
      <c r="D11" s="207">
        <v>64</v>
      </c>
      <c r="E11" s="299">
        <v>604.9</v>
      </c>
      <c r="F11" s="207">
        <v>8</v>
      </c>
      <c r="G11" s="207">
        <v>15</v>
      </c>
      <c r="H11" s="207">
        <v>34</v>
      </c>
      <c r="I11" s="299">
        <v>604.9</v>
      </c>
      <c r="J11" s="299">
        <f t="shared" si="0"/>
        <v>604.9</v>
      </c>
      <c r="K11" s="208">
        <f t="shared" si="1"/>
        <v>29640.1</v>
      </c>
      <c r="L11" s="208">
        <v>0</v>
      </c>
      <c r="M11" s="209">
        <f t="shared" si="2"/>
        <v>29640.1</v>
      </c>
      <c r="N11" s="300">
        <v>49</v>
      </c>
      <c r="O11" s="210">
        <v>41</v>
      </c>
    </row>
    <row r="12" spans="1:15" ht="15" customHeight="1" x14ac:dyDescent="0.3">
      <c r="A12" s="366">
        <v>3</v>
      </c>
      <c r="B12" s="206" t="s">
        <v>545</v>
      </c>
      <c r="C12" s="207">
        <v>1940</v>
      </c>
      <c r="D12" s="207">
        <v>76</v>
      </c>
      <c r="E12" s="299">
        <v>463.6</v>
      </c>
      <c r="F12" s="207">
        <v>8</v>
      </c>
      <c r="G12" s="207">
        <v>7</v>
      </c>
      <c r="H12" s="207">
        <v>15</v>
      </c>
      <c r="I12" s="299">
        <v>463.6</v>
      </c>
      <c r="J12" s="299">
        <f t="shared" si="0"/>
        <v>463.6</v>
      </c>
      <c r="K12" s="208">
        <f t="shared" si="1"/>
        <v>22716.400000000001</v>
      </c>
      <c r="L12" s="208">
        <v>0</v>
      </c>
      <c r="M12" s="209">
        <f t="shared" si="2"/>
        <v>22716.400000000001</v>
      </c>
      <c r="N12" s="300">
        <v>49</v>
      </c>
      <c r="O12" s="210">
        <v>41</v>
      </c>
    </row>
    <row r="13" spans="1:15" ht="15" customHeight="1" x14ac:dyDescent="0.3">
      <c r="A13" s="366">
        <v>4</v>
      </c>
      <c r="B13" s="206" t="s">
        <v>70</v>
      </c>
      <c r="C13" s="207">
        <v>1940</v>
      </c>
      <c r="D13" s="207">
        <v>44</v>
      </c>
      <c r="E13" s="299">
        <v>603.9</v>
      </c>
      <c r="F13" s="207">
        <v>8</v>
      </c>
      <c r="G13" s="207">
        <v>17</v>
      </c>
      <c r="H13" s="207">
        <v>43</v>
      </c>
      <c r="I13" s="299">
        <v>603.9</v>
      </c>
      <c r="J13" s="299">
        <f t="shared" si="0"/>
        <v>603.9</v>
      </c>
      <c r="K13" s="208">
        <f t="shared" si="1"/>
        <v>29591.1</v>
      </c>
      <c r="L13" s="208">
        <v>0</v>
      </c>
      <c r="M13" s="209">
        <f t="shared" si="2"/>
        <v>29591.1</v>
      </c>
      <c r="N13" s="300">
        <v>49</v>
      </c>
      <c r="O13" s="210">
        <v>41</v>
      </c>
    </row>
    <row r="14" spans="1:15" ht="15" customHeight="1" x14ac:dyDescent="0.3">
      <c r="A14" s="366">
        <v>5</v>
      </c>
      <c r="B14" s="206" t="s">
        <v>71</v>
      </c>
      <c r="C14" s="207">
        <v>1944</v>
      </c>
      <c r="D14" s="207">
        <v>79</v>
      </c>
      <c r="E14" s="299">
        <v>471</v>
      </c>
      <c r="F14" s="207">
        <v>8</v>
      </c>
      <c r="G14" s="207">
        <v>9</v>
      </c>
      <c r="H14" s="207">
        <v>26</v>
      </c>
      <c r="I14" s="299">
        <v>471</v>
      </c>
      <c r="J14" s="299">
        <f t="shared" si="0"/>
        <v>471</v>
      </c>
      <c r="K14" s="208">
        <f t="shared" si="1"/>
        <v>23079</v>
      </c>
      <c r="L14" s="208">
        <v>0</v>
      </c>
      <c r="M14" s="209">
        <f t="shared" si="2"/>
        <v>23079</v>
      </c>
      <c r="N14" s="300">
        <v>49</v>
      </c>
      <c r="O14" s="210">
        <v>41</v>
      </c>
    </row>
    <row r="15" spans="1:15" ht="15" customHeight="1" x14ac:dyDescent="0.3">
      <c r="A15" s="366">
        <v>6</v>
      </c>
      <c r="B15" s="206" t="s">
        <v>72</v>
      </c>
      <c r="C15" s="207">
        <v>1944</v>
      </c>
      <c r="D15" s="207">
        <v>77</v>
      </c>
      <c r="E15" s="299">
        <v>429.3</v>
      </c>
      <c r="F15" s="207">
        <v>8</v>
      </c>
      <c r="G15" s="207">
        <v>8</v>
      </c>
      <c r="H15" s="207">
        <v>20</v>
      </c>
      <c r="I15" s="299">
        <v>429.3</v>
      </c>
      <c r="J15" s="299">
        <f t="shared" si="0"/>
        <v>429.3</v>
      </c>
      <c r="K15" s="208">
        <f t="shared" si="1"/>
        <v>21035.7</v>
      </c>
      <c r="L15" s="208">
        <v>0</v>
      </c>
      <c r="M15" s="209">
        <f t="shared" si="2"/>
        <v>21035.7</v>
      </c>
      <c r="N15" s="300">
        <v>49</v>
      </c>
      <c r="O15" s="210">
        <v>41</v>
      </c>
    </row>
    <row r="16" spans="1:15" ht="15" customHeight="1" x14ac:dyDescent="0.3">
      <c r="A16" s="366">
        <v>7</v>
      </c>
      <c r="B16" s="206" t="s">
        <v>73</v>
      </c>
      <c r="C16" s="207">
        <v>1945</v>
      </c>
      <c r="D16" s="207">
        <v>93</v>
      </c>
      <c r="E16" s="299">
        <v>444.8</v>
      </c>
      <c r="F16" s="207">
        <v>8</v>
      </c>
      <c r="G16" s="207">
        <v>6</v>
      </c>
      <c r="H16" s="207">
        <v>17</v>
      </c>
      <c r="I16" s="299">
        <v>444.8</v>
      </c>
      <c r="J16" s="299">
        <f t="shared" si="0"/>
        <v>444.8</v>
      </c>
      <c r="K16" s="208">
        <f t="shared" si="1"/>
        <v>21795.200000000001</v>
      </c>
      <c r="L16" s="208">
        <v>0</v>
      </c>
      <c r="M16" s="209">
        <f t="shared" si="2"/>
        <v>21795.200000000001</v>
      </c>
      <c r="N16" s="300">
        <v>49</v>
      </c>
      <c r="O16" s="210">
        <v>41</v>
      </c>
    </row>
    <row r="17" spans="1:15" ht="15" customHeight="1" x14ac:dyDescent="0.3">
      <c r="A17" s="366">
        <v>8</v>
      </c>
      <c r="B17" s="206" t="s">
        <v>74</v>
      </c>
      <c r="C17" s="207">
        <v>1945</v>
      </c>
      <c r="D17" s="207">
        <v>86</v>
      </c>
      <c r="E17" s="299">
        <v>453.5</v>
      </c>
      <c r="F17" s="207">
        <v>7</v>
      </c>
      <c r="G17" s="207">
        <v>8</v>
      </c>
      <c r="H17" s="207">
        <v>20</v>
      </c>
      <c r="I17" s="299">
        <v>453.5</v>
      </c>
      <c r="J17" s="299">
        <f t="shared" si="0"/>
        <v>453.5</v>
      </c>
      <c r="K17" s="208">
        <f t="shared" si="1"/>
        <v>22221.5</v>
      </c>
      <c r="L17" s="208">
        <v>0</v>
      </c>
      <c r="M17" s="209">
        <f t="shared" si="2"/>
        <v>22221.5</v>
      </c>
      <c r="N17" s="300">
        <v>49</v>
      </c>
      <c r="O17" s="210">
        <v>41</v>
      </c>
    </row>
    <row r="18" spans="1:15" ht="15" customHeight="1" x14ac:dyDescent="0.3">
      <c r="A18" s="366">
        <v>9</v>
      </c>
      <c r="B18" s="206" t="s">
        <v>75</v>
      </c>
      <c r="C18" s="207">
        <v>1946</v>
      </c>
      <c r="D18" s="207">
        <v>100</v>
      </c>
      <c r="E18" s="299">
        <v>599.1</v>
      </c>
      <c r="F18" s="207">
        <v>16</v>
      </c>
      <c r="G18" s="207">
        <v>14</v>
      </c>
      <c r="H18" s="207">
        <v>32</v>
      </c>
      <c r="I18" s="299">
        <v>599.1</v>
      </c>
      <c r="J18" s="299">
        <f t="shared" si="0"/>
        <v>599.1</v>
      </c>
      <c r="K18" s="208">
        <f t="shared" si="1"/>
        <v>29355.9</v>
      </c>
      <c r="L18" s="208">
        <v>0</v>
      </c>
      <c r="M18" s="209">
        <f t="shared" si="2"/>
        <v>29355.9</v>
      </c>
      <c r="N18" s="300">
        <v>49</v>
      </c>
      <c r="O18" s="210">
        <v>41</v>
      </c>
    </row>
    <row r="19" spans="1:15" ht="15" customHeight="1" x14ac:dyDescent="0.3">
      <c r="A19" s="366">
        <v>10</v>
      </c>
      <c r="B19" s="206" t="s">
        <v>546</v>
      </c>
      <c r="C19" s="207">
        <v>1948</v>
      </c>
      <c r="D19" s="207">
        <v>65</v>
      </c>
      <c r="E19" s="299">
        <v>593.6</v>
      </c>
      <c r="F19" s="207">
        <v>8</v>
      </c>
      <c r="G19" s="207">
        <v>13</v>
      </c>
      <c r="H19" s="207">
        <v>31</v>
      </c>
      <c r="I19" s="299">
        <v>593.6</v>
      </c>
      <c r="J19" s="299">
        <f t="shared" si="0"/>
        <v>593.6</v>
      </c>
      <c r="K19" s="208">
        <f t="shared" si="1"/>
        <v>29086.400000000001</v>
      </c>
      <c r="L19" s="208">
        <v>0</v>
      </c>
      <c r="M19" s="209">
        <f t="shared" si="2"/>
        <v>29086.400000000001</v>
      </c>
      <c r="N19" s="300">
        <v>49</v>
      </c>
      <c r="O19" s="210">
        <v>41</v>
      </c>
    </row>
    <row r="20" spans="1:15" ht="15" customHeight="1" x14ac:dyDescent="0.3">
      <c r="A20" s="366">
        <v>11</v>
      </c>
      <c r="B20" s="206" t="s">
        <v>76</v>
      </c>
      <c r="C20" s="207">
        <v>1948</v>
      </c>
      <c r="D20" s="207">
        <v>60</v>
      </c>
      <c r="E20" s="299">
        <v>409.7</v>
      </c>
      <c r="F20" s="207">
        <v>8</v>
      </c>
      <c r="G20" s="207">
        <v>10</v>
      </c>
      <c r="H20" s="207">
        <v>24</v>
      </c>
      <c r="I20" s="299">
        <v>409.7</v>
      </c>
      <c r="J20" s="299">
        <f t="shared" si="0"/>
        <v>409.7</v>
      </c>
      <c r="K20" s="208">
        <f t="shared" si="1"/>
        <v>20075.3</v>
      </c>
      <c r="L20" s="208">
        <v>0</v>
      </c>
      <c r="M20" s="209">
        <f t="shared" si="2"/>
        <v>20075.3</v>
      </c>
      <c r="N20" s="300">
        <v>49</v>
      </c>
      <c r="O20" s="210">
        <v>41</v>
      </c>
    </row>
    <row r="21" spans="1:15" ht="15" customHeight="1" x14ac:dyDescent="0.3">
      <c r="A21" s="366">
        <v>12</v>
      </c>
      <c r="B21" s="206" t="s">
        <v>78</v>
      </c>
      <c r="C21" s="207">
        <v>1950</v>
      </c>
      <c r="D21" s="207">
        <v>67</v>
      </c>
      <c r="E21" s="299">
        <v>526</v>
      </c>
      <c r="F21" s="207">
        <v>8</v>
      </c>
      <c r="G21" s="207">
        <v>16</v>
      </c>
      <c r="H21" s="207">
        <v>41</v>
      </c>
      <c r="I21" s="299">
        <v>526</v>
      </c>
      <c r="J21" s="299">
        <f t="shared" si="0"/>
        <v>526</v>
      </c>
      <c r="K21" s="208">
        <f t="shared" si="1"/>
        <v>25774</v>
      </c>
      <c r="L21" s="208">
        <v>0</v>
      </c>
      <c r="M21" s="209">
        <f t="shared" si="2"/>
        <v>25774</v>
      </c>
      <c r="N21" s="300">
        <v>49</v>
      </c>
      <c r="O21" s="210">
        <v>41</v>
      </c>
    </row>
    <row r="22" spans="1:15" ht="15" customHeight="1" x14ac:dyDescent="0.3">
      <c r="A22" s="366">
        <v>13</v>
      </c>
      <c r="B22" s="206" t="s">
        <v>79</v>
      </c>
      <c r="C22" s="207">
        <v>1951</v>
      </c>
      <c r="D22" s="207">
        <v>66</v>
      </c>
      <c r="E22" s="299">
        <v>499.9</v>
      </c>
      <c r="F22" s="207">
        <v>8</v>
      </c>
      <c r="G22" s="207">
        <v>10</v>
      </c>
      <c r="H22" s="207">
        <v>35</v>
      </c>
      <c r="I22" s="299">
        <v>499.9</v>
      </c>
      <c r="J22" s="299">
        <f t="shared" si="0"/>
        <v>499.9</v>
      </c>
      <c r="K22" s="208">
        <f t="shared" si="1"/>
        <v>24495.1</v>
      </c>
      <c r="L22" s="208">
        <v>0</v>
      </c>
      <c r="M22" s="209">
        <f t="shared" si="2"/>
        <v>24495.1</v>
      </c>
      <c r="N22" s="300">
        <v>49</v>
      </c>
      <c r="O22" s="210">
        <v>41</v>
      </c>
    </row>
    <row r="23" spans="1:15" ht="15" customHeight="1" x14ac:dyDescent="0.3">
      <c r="A23" s="366">
        <v>14</v>
      </c>
      <c r="B23" s="206" t="s">
        <v>80</v>
      </c>
      <c r="C23" s="207">
        <v>1951</v>
      </c>
      <c r="D23" s="207">
        <v>65</v>
      </c>
      <c r="E23" s="299">
        <v>490</v>
      </c>
      <c r="F23" s="207">
        <v>8</v>
      </c>
      <c r="G23" s="207">
        <v>9</v>
      </c>
      <c r="H23" s="207">
        <v>23</v>
      </c>
      <c r="I23" s="299">
        <v>490</v>
      </c>
      <c r="J23" s="299">
        <f t="shared" si="0"/>
        <v>490</v>
      </c>
      <c r="K23" s="208">
        <f t="shared" si="1"/>
        <v>24010</v>
      </c>
      <c r="L23" s="208">
        <v>0</v>
      </c>
      <c r="M23" s="209">
        <f t="shared" si="2"/>
        <v>24010</v>
      </c>
      <c r="N23" s="300">
        <v>49</v>
      </c>
      <c r="O23" s="210">
        <v>41</v>
      </c>
    </row>
    <row r="24" spans="1:15" ht="15" customHeight="1" x14ac:dyDescent="0.3">
      <c r="A24" s="366">
        <v>15</v>
      </c>
      <c r="B24" s="206" t="s">
        <v>81</v>
      </c>
      <c r="C24" s="207">
        <v>1952</v>
      </c>
      <c r="D24" s="207">
        <v>66</v>
      </c>
      <c r="E24" s="299">
        <v>479</v>
      </c>
      <c r="F24" s="207">
        <v>8</v>
      </c>
      <c r="G24" s="207">
        <v>12</v>
      </c>
      <c r="H24" s="207">
        <v>25</v>
      </c>
      <c r="I24" s="299">
        <v>479</v>
      </c>
      <c r="J24" s="299">
        <f t="shared" si="0"/>
        <v>479</v>
      </c>
      <c r="K24" s="208">
        <f t="shared" si="1"/>
        <v>23471</v>
      </c>
      <c r="L24" s="208">
        <v>0</v>
      </c>
      <c r="M24" s="209">
        <f t="shared" si="2"/>
        <v>23471</v>
      </c>
      <c r="N24" s="300">
        <v>49</v>
      </c>
      <c r="O24" s="210">
        <v>41</v>
      </c>
    </row>
    <row r="25" spans="1:15" ht="15" customHeight="1" x14ac:dyDescent="0.3">
      <c r="A25" s="366">
        <v>16</v>
      </c>
      <c r="B25" s="206" t="s">
        <v>547</v>
      </c>
      <c r="C25" s="207">
        <v>1955</v>
      </c>
      <c r="D25" s="207">
        <v>60</v>
      </c>
      <c r="E25" s="299">
        <v>335.9</v>
      </c>
      <c r="F25" s="207">
        <v>8</v>
      </c>
      <c r="G25" s="207">
        <v>9</v>
      </c>
      <c r="H25" s="207">
        <v>5</v>
      </c>
      <c r="I25" s="299">
        <v>335.9</v>
      </c>
      <c r="J25" s="299">
        <f t="shared" si="0"/>
        <v>335.9</v>
      </c>
      <c r="K25" s="208">
        <f t="shared" si="1"/>
        <v>16459.099999999999</v>
      </c>
      <c r="L25" s="208">
        <v>0</v>
      </c>
      <c r="M25" s="209">
        <f t="shared" si="2"/>
        <v>16459.099999999999</v>
      </c>
      <c r="N25" s="300">
        <v>49</v>
      </c>
      <c r="O25" s="210">
        <v>41</v>
      </c>
    </row>
    <row r="26" spans="1:15" ht="15" customHeight="1" x14ac:dyDescent="0.3">
      <c r="A26" s="366">
        <v>17</v>
      </c>
      <c r="B26" s="206" t="s">
        <v>83</v>
      </c>
      <c r="C26" s="207">
        <v>1956</v>
      </c>
      <c r="D26" s="207">
        <v>68</v>
      </c>
      <c r="E26" s="299">
        <v>575.5</v>
      </c>
      <c r="F26" s="207">
        <v>8</v>
      </c>
      <c r="G26" s="207">
        <v>12</v>
      </c>
      <c r="H26" s="207">
        <v>21</v>
      </c>
      <c r="I26" s="299">
        <v>575.5</v>
      </c>
      <c r="J26" s="299">
        <f t="shared" si="0"/>
        <v>575.5</v>
      </c>
      <c r="K26" s="208">
        <f t="shared" si="1"/>
        <v>28199.5</v>
      </c>
      <c r="L26" s="208">
        <v>0</v>
      </c>
      <c r="M26" s="209">
        <f t="shared" si="2"/>
        <v>28199.5</v>
      </c>
      <c r="N26" s="300">
        <v>49</v>
      </c>
      <c r="O26" s="210">
        <v>41</v>
      </c>
    </row>
    <row r="27" spans="1:15" ht="15" customHeight="1" x14ac:dyDescent="0.3">
      <c r="A27" s="366">
        <v>18</v>
      </c>
      <c r="B27" s="206" t="s">
        <v>84</v>
      </c>
      <c r="C27" s="207">
        <v>1956</v>
      </c>
      <c r="D27" s="207">
        <v>62</v>
      </c>
      <c r="E27" s="299">
        <v>337.1</v>
      </c>
      <c r="F27" s="207">
        <v>8</v>
      </c>
      <c r="G27" s="207">
        <v>12</v>
      </c>
      <c r="H27" s="207">
        <v>17</v>
      </c>
      <c r="I27" s="299">
        <v>337.1</v>
      </c>
      <c r="J27" s="299">
        <f t="shared" si="0"/>
        <v>337.1</v>
      </c>
      <c r="K27" s="208">
        <f t="shared" si="1"/>
        <v>16517.900000000001</v>
      </c>
      <c r="L27" s="208">
        <v>0</v>
      </c>
      <c r="M27" s="209">
        <f t="shared" si="2"/>
        <v>16517.900000000001</v>
      </c>
      <c r="N27" s="300">
        <v>49</v>
      </c>
      <c r="O27" s="210">
        <v>41</v>
      </c>
    </row>
    <row r="28" spans="1:15" ht="15" customHeight="1" x14ac:dyDescent="0.3">
      <c r="A28" s="366">
        <v>19</v>
      </c>
      <c r="B28" s="206" t="s">
        <v>85</v>
      </c>
      <c r="C28" s="207">
        <v>1956</v>
      </c>
      <c r="D28" s="207">
        <v>33</v>
      </c>
      <c r="E28" s="299">
        <v>433</v>
      </c>
      <c r="F28" s="207">
        <v>8</v>
      </c>
      <c r="G28" s="207">
        <v>14</v>
      </c>
      <c r="H28" s="207">
        <v>35</v>
      </c>
      <c r="I28" s="299">
        <v>433</v>
      </c>
      <c r="J28" s="299">
        <f t="shared" si="0"/>
        <v>433</v>
      </c>
      <c r="K28" s="208">
        <f t="shared" si="1"/>
        <v>21217</v>
      </c>
      <c r="L28" s="208">
        <v>0</v>
      </c>
      <c r="M28" s="209">
        <f t="shared" si="2"/>
        <v>21217</v>
      </c>
      <c r="N28" s="300">
        <v>49</v>
      </c>
      <c r="O28" s="210">
        <v>41</v>
      </c>
    </row>
    <row r="29" spans="1:15" ht="15" customHeight="1" x14ac:dyDescent="0.3">
      <c r="A29" s="366">
        <v>20</v>
      </c>
      <c r="B29" s="206" t="s">
        <v>86</v>
      </c>
      <c r="C29" s="207">
        <v>1958</v>
      </c>
      <c r="D29" s="207">
        <v>57</v>
      </c>
      <c r="E29" s="299">
        <v>417.8</v>
      </c>
      <c r="F29" s="207">
        <v>8</v>
      </c>
      <c r="G29" s="207">
        <v>11</v>
      </c>
      <c r="H29" s="207">
        <v>23</v>
      </c>
      <c r="I29" s="299">
        <v>417.8</v>
      </c>
      <c r="J29" s="299">
        <f t="shared" si="0"/>
        <v>417.8</v>
      </c>
      <c r="K29" s="208">
        <f t="shared" si="1"/>
        <v>20472.2</v>
      </c>
      <c r="L29" s="208">
        <v>0</v>
      </c>
      <c r="M29" s="209">
        <f t="shared" si="2"/>
        <v>20472.2</v>
      </c>
      <c r="N29" s="300">
        <v>49</v>
      </c>
      <c r="O29" s="210">
        <v>41</v>
      </c>
    </row>
    <row r="30" spans="1:15" ht="15" customHeight="1" x14ac:dyDescent="0.3">
      <c r="A30" s="366">
        <v>21</v>
      </c>
      <c r="B30" s="206" t="s">
        <v>548</v>
      </c>
      <c r="C30" s="207">
        <v>1958</v>
      </c>
      <c r="D30" s="207">
        <v>47</v>
      </c>
      <c r="E30" s="299">
        <v>1173.5</v>
      </c>
      <c r="F30" s="207">
        <v>16</v>
      </c>
      <c r="G30" s="207">
        <v>24</v>
      </c>
      <c r="H30" s="207">
        <v>45</v>
      </c>
      <c r="I30" s="299">
        <v>1173.5</v>
      </c>
      <c r="J30" s="299">
        <f t="shared" si="0"/>
        <v>1173.5</v>
      </c>
      <c r="K30" s="208">
        <f t="shared" si="1"/>
        <v>57501.5</v>
      </c>
      <c r="L30" s="208">
        <v>0</v>
      </c>
      <c r="M30" s="209">
        <f t="shared" si="2"/>
        <v>57501.5</v>
      </c>
      <c r="N30" s="300">
        <v>49</v>
      </c>
      <c r="O30" s="210">
        <v>41</v>
      </c>
    </row>
    <row r="31" spans="1:15" ht="15" customHeight="1" x14ac:dyDescent="0.3">
      <c r="A31" s="366">
        <v>22</v>
      </c>
      <c r="B31" s="206" t="s">
        <v>549</v>
      </c>
      <c r="C31" s="207">
        <v>1959</v>
      </c>
      <c r="D31" s="207">
        <v>69</v>
      </c>
      <c r="E31" s="299">
        <v>431.7</v>
      </c>
      <c r="F31" s="207">
        <v>8</v>
      </c>
      <c r="G31" s="207">
        <v>14</v>
      </c>
      <c r="H31" s="207">
        <v>30</v>
      </c>
      <c r="I31" s="299">
        <v>431.7</v>
      </c>
      <c r="J31" s="299">
        <f t="shared" si="0"/>
        <v>431.7</v>
      </c>
      <c r="K31" s="208">
        <f t="shared" si="1"/>
        <v>21153.3</v>
      </c>
      <c r="L31" s="208">
        <v>0</v>
      </c>
      <c r="M31" s="209">
        <f t="shared" si="2"/>
        <v>21153.3</v>
      </c>
      <c r="N31" s="300">
        <v>49</v>
      </c>
      <c r="O31" s="210">
        <v>41</v>
      </c>
    </row>
    <row r="32" spans="1:15" ht="15" customHeight="1" x14ac:dyDescent="0.3">
      <c r="A32" s="204">
        <v>23</v>
      </c>
      <c r="B32" s="211" t="s">
        <v>550</v>
      </c>
      <c r="C32" s="512">
        <v>1959</v>
      </c>
      <c r="D32" s="512">
        <v>69</v>
      </c>
      <c r="E32" s="513">
        <v>431.2</v>
      </c>
      <c r="F32" s="512">
        <v>8</v>
      </c>
      <c r="G32" s="512">
        <v>13</v>
      </c>
      <c r="H32" s="512">
        <v>27</v>
      </c>
      <c r="I32" s="513">
        <v>431.2</v>
      </c>
      <c r="J32" s="513">
        <f t="shared" si="0"/>
        <v>431.2</v>
      </c>
      <c r="K32" s="208">
        <f t="shared" si="1"/>
        <v>21128.799999999999</v>
      </c>
      <c r="L32" s="208">
        <v>0</v>
      </c>
      <c r="M32" s="209">
        <f t="shared" si="2"/>
        <v>21128.799999999999</v>
      </c>
      <c r="N32" s="300">
        <v>49</v>
      </c>
      <c r="O32" s="210">
        <v>41</v>
      </c>
    </row>
    <row r="33" spans="1:15" ht="15" customHeight="1" x14ac:dyDescent="0.3">
      <c r="A33" s="204">
        <v>24</v>
      </c>
      <c r="B33" s="211" t="s">
        <v>551</v>
      </c>
      <c r="C33" s="512">
        <v>1965</v>
      </c>
      <c r="D33" s="512">
        <v>36</v>
      </c>
      <c r="E33" s="513">
        <v>504</v>
      </c>
      <c r="F33" s="512">
        <v>12</v>
      </c>
      <c r="G33" s="512">
        <v>1</v>
      </c>
      <c r="H33" s="512">
        <v>2</v>
      </c>
      <c r="I33" s="513">
        <v>504</v>
      </c>
      <c r="J33" s="513">
        <f t="shared" si="0"/>
        <v>504</v>
      </c>
      <c r="K33" s="208">
        <f t="shared" si="1"/>
        <v>24696</v>
      </c>
      <c r="L33" s="208">
        <v>0</v>
      </c>
      <c r="M33" s="209">
        <f t="shared" si="2"/>
        <v>24696</v>
      </c>
      <c r="N33" s="300">
        <v>49</v>
      </c>
      <c r="O33" s="210">
        <v>41</v>
      </c>
    </row>
    <row r="34" spans="1:15" ht="15" customHeight="1" x14ac:dyDescent="0.3">
      <c r="A34" s="204">
        <v>25</v>
      </c>
      <c r="B34" s="211" t="s">
        <v>88</v>
      </c>
      <c r="C34" s="512">
        <v>1977</v>
      </c>
      <c r="D34" s="512">
        <v>26</v>
      </c>
      <c r="E34" s="513">
        <v>291.10000000000002</v>
      </c>
      <c r="F34" s="512">
        <v>6</v>
      </c>
      <c r="G34" s="512">
        <v>6</v>
      </c>
      <c r="H34" s="512">
        <v>11</v>
      </c>
      <c r="I34" s="513">
        <v>291.10000000000002</v>
      </c>
      <c r="J34" s="513">
        <f t="shared" si="0"/>
        <v>291.10000000000002</v>
      </c>
      <c r="K34" s="208">
        <f t="shared" si="1"/>
        <v>14263.900000000001</v>
      </c>
      <c r="L34" s="208">
        <v>0</v>
      </c>
      <c r="M34" s="209">
        <f t="shared" si="2"/>
        <v>14263.900000000001</v>
      </c>
      <c r="N34" s="300">
        <v>49</v>
      </c>
      <c r="O34" s="210">
        <v>41</v>
      </c>
    </row>
    <row r="35" spans="1:15" ht="15" customHeight="1" x14ac:dyDescent="0.3">
      <c r="A35" s="204">
        <v>26</v>
      </c>
      <c r="B35" s="211" t="s">
        <v>89</v>
      </c>
      <c r="C35" s="512">
        <v>1929</v>
      </c>
      <c r="D35" s="512">
        <v>43</v>
      </c>
      <c r="E35" s="513">
        <v>375.7</v>
      </c>
      <c r="F35" s="512">
        <v>4</v>
      </c>
      <c r="G35" s="512">
        <v>5</v>
      </c>
      <c r="H35" s="512">
        <v>22</v>
      </c>
      <c r="I35" s="513">
        <v>375.7</v>
      </c>
      <c r="J35" s="513">
        <f t="shared" si="0"/>
        <v>375.7</v>
      </c>
      <c r="K35" s="208">
        <f t="shared" si="1"/>
        <v>18409.3</v>
      </c>
      <c r="L35" s="208">
        <v>0</v>
      </c>
      <c r="M35" s="209">
        <f t="shared" si="2"/>
        <v>18409.3</v>
      </c>
      <c r="N35" s="300">
        <v>49</v>
      </c>
      <c r="O35" s="210">
        <v>41</v>
      </c>
    </row>
    <row r="36" spans="1:15" ht="15" customHeight="1" x14ac:dyDescent="0.3">
      <c r="A36" s="204">
        <v>27</v>
      </c>
      <c r="B36" s="211" t="s">
        <v>552</v>
      </c>
      <c r="C36" s="512">
        <v>1930</v>
      </c>
      <c r="D36" s="512">
        <v>60</v>
      </c>
      <c r="E36" s="513">
        <v>530.29999999999995</v>
      </c>
      <c r="F36" s="512">
        <v>8</v>
      </c>
      <c r="G36" s="512">
        <v>17</v>
      </c>
      <c r="H36" s="512">
        <v>37</v>
      </c>
      <c r="I36" s="513">
        <v>530.29999999999995</v>
      </c>
      <c r="J36" s="513">
        <f t="shared" si="0"/>
        <v>530.29999999999995</v>
      </c>
      <c r="K36" s="208">
        <f t="shared" si="1"/>
        <v>25984.699999999997</v>
      </c>
      <c r="L36" s="208">
        <v>0</v>
      </c>
      <c r="M36" s="209">
        <f t="shared" si="2"/>
        <v>25984.699999999997</v>
      </c>
      <c r="N36" s="300">
        <v>49</v>
      </c>
      <c r="O36" s="210">
        <v>41</v>
      </c>
    </row>
    <row r="37" spans="1:15" ht="15" customHeight="1" x14ac:dyDescent="0.3">
      <c r="A37" s="204">
        <v>28</v>
      </c>
      <c r="B37" s="211" t="s">
        <v>688</v>
      </c>
      <c r="C37" s="512">
        <v>1930</v>
      </c>
      <c r="D37" s="512">
        <v>40</v>
      </c>
      <c r="E37" s="513">
        <v>503.8</v>
      </c>
      <c r="F37" s="512">
        <v>8</v>
      </c>
      <c r="G37" s="512">
        <v>6</v>
      </c>
      <c r="H37" s="512">
        <v>13</v>
      </c>
      <c r="I37" s="513">
        <v>503.8</v>
      </c>
      <c r="J37" s="513">
        <f t="shared" si="0"/>
        <v>503.8</v>
      </c>
      <c r="K37" s="208">
        <f t="shared" si="1"/>
        <v>24686.2</v>
      </c>
      <c r="L37" s="208">
        <v>0</v>
      </c>
      <c r="M37" s="209">
        <f t="shared" si="2"/>
        <v>24686.2</v>
      </c>
      <c r="N37" s="300">
        <v>49</v>
      </c>
      <c r="O37" s="210">
        <v>41</v>
      </c>
    </row>
    <row r="38" spans="1:15" ht="15" customHeight="1" x14ac:dyDescent="0.3">
      <c r="A38" s="204">
        <v>29</v>
      </c>
      <c r="B38" s="211" t="s">
        <v>689</v>
      </c>
      <c r="C38" s="512">
        <v>1930</v>
      </c>
      <c r="D38" s="512">
        <v>19</v>
      </c>
      <c r="E38" s="513">
        <v>529.1</v>
      </c>
      <c r="F38" s="512">
        <v>8</v>
      </c>
      <c r="G38" s="512">
        <v>16</v>
      </c>
      <c r="H38" s="512">
        <v>34</v>
      </c>
      <c r="I38" s="513">
        <v>529.1</v>
      </c>
      <c r="J38" s="513">
        <f t="shared" si="0"/>
        <v>529.1</v>
      </c>
      <c r="K38" s="208">
        <f t="shared" si="1"/>
        <v>25925.9</v>
      </c>
      <c r="L38" s="208">
        <v>0</v>
      </c>
      <c r="M38" s="209">
        <f t="shared" si="2"/>
        <v>25925.9</v>
      </c>
      <c r="N38" s="300">
        <v>49</v>
      </c>
      <c r="O38" s="210">
        <v>41</v>
      </c>
    </row>
    <row r="39" spans="1:15" ht="15" customHeight="1" x14ac:dyDescent="0.3">
      <c r="A39" s="204">
        <v>30</v>
      </c>
      <c r="B39" s="211" t="s">
        <v>690</v>
      </c>
      <c r="C39" s="512">
        <v>1931</v>
      </c>
      <c r="D39" s="512">
        <v>49</v>
      </c>
      <c r="E39" s="513">
        <v>544.4</v>
      </c>
      <c r="F39" s="512">
        <v>8</v>
      </c>
      <c r="G39" s="512">
        <v>17</v>
      </c>
      <c r="H39" s="512">
        <v>34</v>
      </c>
      <c r="I39" s="513">
        <v>544.4</v>
      </c>
      <c r="J39" s="513">
        <f t="shared" si="0"/>
        <v>544.4</v>
      </c>
      <c r="K39" s="208">
        <f t="shared" si="1"/>
        <v>26675.599999999999</v>
      </c>
      <c r="L39" s="208">
        <v>0</v>
      </c>
      <c r="M39" s="209">
        <f t="shared" si="2"/>
        <v>26675.599999999999</v>
      </c>
      <c r="N39" s="300">
        <v>49</v>
      </c>
      <c r="O39" s="210">
        <v>41</v>
      </c>
    </row>
    <row r="40" spans="1:15" ht="15" customHeight="1" x14ac:dyDescent="0.3">
      <c r="A40" s="204">
        <v>31</v>
      </c>
      <c r="B40" s="211" t="s">
        <v>691</v>
      </c>
      <c r="C40" s="512">
        <v>1931</v>
      </c>
      <c r="D40" s="512">
        <v>40</v>
      </c>
      <c r="E40" s="513">
        <v>543.5</v>
      </c>
      <c r="F40" s="512">
        <v>8</v>
      </c>
      <c r="G40" s="512">
        <v>18</v>
      </c>
      <c r="H40" s="512">
        <v>34</v>
      </c>
      <c r="I40" s="513">
        <v>543.5</v>
      </c>
      <c r="J40" s="513">
        <f t="shared" si="0"/>
        <v>543.5</v>
      </c>
      <c r="K40" s="208">
        <f t="shared" si="1"/>
        <v>26631.5</v>
      </c>
      <c r="L40" s="208">
        <v>0</v>
      </c>
      <c r="M40" s="209">
        <f t="shared" si="2"/>
        <v>26631.5</v>
      </c>
      <c r="N40" s="300">
        <v>49</v>
      </c>
      <c r="O40" s="210">
        <v>41</v>
      </c>
    </row>
    <row r="41" spans="1:15" ht="15" customHeight="1" x14ac:dyDescent="0.3">
      <c r="A41" s="204">
        <v>32</v>
      </c>
      <c r="B41" s="211" t="s">
        <v>90</v>
      </c>
      <c r="C41" s="512">
        <v>1932</v>
      </c>
      <c r="D41" s="512">
        <v>67</v>
      </c>
      <c r="E41" s="513">
        <v>841.8</v>
      </c>
      <c r="F41" s="512">
        <v>12</v>
      </c>
      <c r="G41" s="512">
        <v>33</v>
      </c>
      <c r="H41" s="512">
        <v>54</v>
      </c>
      <c r="I41" s="513">
        <v>841.8</v>
      </c>
      <c r="J41" s="513">
        <f t="shared" si="0"/>
        <v>841.8</v>
      </c>
      <c r="K41" s="208">
        <f t="shared" si="1"/>
        <v>41248.199999999997</v>
      </c>
      <c r="L41" s="208">
        <v>0</v>
      </c>
      <c r="M41" s="209">
        <f t="shared" si="2"/>
        <v>41248.199999999997</v>
      </c>
      <c r="N41" s="300">
        <v>49</v>
      </c>
      <c r="O41" s="210">
        <v>41</v>
      </c>
    </row>
    <row r="42" spans="1:15" ht="15" customHeight="1" x14ac:dyDescent="0.3">
      <c r="A42" s="204">
        <v>33</v>
      </c>
      <c r="B42" s="211" t="s">
        <v>91</v>
      </c>
      <c r="C42" s="512">
        <v>1932</v>
      </c>
      <c r="D42" s="512">
        <v>45</v>
      </c>
      <c r="E42" s="513">
        <v>540.79999999999995</v>
      </c>
      <c r="F42" s="512">
        <v>8</v>
      </c>
      <c r="G42" s="512">
        <v>19</v>
      </c>
      <c r="H42" s="512">
        <v>41</v>
      </c>
      <c r="I42" s="513">
        <v>540.79999999999995</v>
      </c>
      <c r="J42" s="513">
        <f t="shared" si="0"/>
        <v>540.79999999999995</v>
      </c>
      <c r="K42" s="208">
        <f t="shared" si="1"/>
        <v>26499.199999999997</v>
      </c>
      <c r="L42" s="208">
        <v>0</v>
      </c>
      <c r="M42" s="209">
        <f t="shared" si="2"/>
        <v>26499.199999999997</v>
      </c>
      <c r="N42" s="300">
        <v>49</v>
      </c>
      <c r="O42" s="210">
        <v>41</v>
      </c>
    </row>
    <row r="43" spans="1:15" ht="15" customHeight="1" x14ac:dyDescent="0.3">
      <c r="A43" s="204">
        <v>34</v>
      </c>
      <c r="B43" s="211" t="s">
        <v>553</v>
      </c>
      <c r="C43" s="512">
        <v>1933</v>
      </c>
      <c r="D43" s="512">
        <v>65</v>
      </c>
      <c r="E43" s="513">
        <v>544.4</v>
      </c>
      <c r="F43" s="512">
        <v>8</v>
      </c>
      <c r="G43" s="512">
        <v>21</v>
      </c>
      <c r="H43" s="512">
        <v>53</v>
      </c>
      <c r="I43" s="513">
        <v>544.4</v>
      </c>
      <c r="J43" s="513">
        <f t="shared" si="0"/>
        <v>544.4</v>
      </c>
      <c r="K43" s="208">
        <f t="shared" si="1"/>
        <v>26675.599999999999</v>
      </c>
      <c r="L43" s="208">
        <v>0</v>
      </c>
      <c r="M43" s="209">
        <f t="shared" si="2"/>
        <v>26675.599999999999</v>
      </c>
      <c r="N43" s="300">
        <v>49</v>
      </c>
      <c r="O43" s="210">
        <v>41</v>
      </c>
    </row>
    <row r="44" spans="1:15" ht="15" customHeight="1" x14ac:dyDescent="0.3">
      <c r="A44" s="204">
        <v>35</v>
      </c>
      <c r="B44" s="211" t="s">
        <v>554</v>
      </c>
      <c r="C44" s="512">
        <v>1934</v>
      </c>
      <c r="D44" s="512">
        <v>63</v>
      </c>
      <c r="E44" s="513">
        <v>534.9</v>
      </c>
      <c r="F44" s="512">
        <v>8</v>
      </c>
      <c r="G44" s="512">
        <v>16</v>
      </c>
      <c r="H44" s="512">
        <v>38</v>
      </c>
      <c r="I44" s="513">
        <v>534.9</v>
      </c>
      <c r="J44" s="513">
        <f t="shared" si="0"/>
        <v>534.9</v>
      </c>
      <c r="K44" s="208">
        <f t="shared" si="1"/>
        <v>26210.1</v>
      </c>
      <c r="L44" s="208">
        <v>0</v>
      </c>
      <c r="M44" s="209">
        <f t="shared" si="2"/>
        <v>26210.1</v>
      </c>
      <c r="N44" s="300">
        <v>49</v>
      </c>
      <c r="O44" s="210">
        <v>41</v>
      </c>
    </row>
    <row r="45" spans="1:15" ht="15" customHeight="1" x14ac:dyDescent="0.3">
      <c r="A45" s="204">
        <v>36</v>
      </c>
      <c r="B45" s="211" t="s">
        <v>555</v>
      </c>
      <c r="C45" s="512">
        <v>1934</v>
      </c>
      <c r="D45" s="512">
        <v>63</v>
      </c>
      <c r="E45" s="513">
        <v>544.29999999999995</v>
      </c>
      <c r="F45" s="512">
        <v>8</v>
      </c>
      <c r="G45" s="512">
        <v>14</v>
      </c>
      <c r="H45" s="512">
        <v>38</v>
      </c>
      <c r="I45" s="513">
        <v>544.29999999999995</v>
      </c>
      <c r="J45" s="513">
        <f>I45</f>
        <v>544.29999999999995</v>
      </c>
      <c r="K45" s="208">
        <f t="shared" si="1"/>
        <v>26670.699999999997</v>
      </c>
      <c r="L45" s="208">
        <v>0</v>
      </c>
      <c r="M45" s="209">
        <f t="shared" si="2"/>
        <v>26670.699999999997</v>
      </c>
      <c r="N45" s="300">
        <v>49</v>
      </c>
    </row>
    <row r="46" spans="1:15" ht="15" customHeight="1" x14ac:dyDescent="0.3">
      <c r="A46" s="366">
        <v>37</v>
      </c>
      <c r="B46" s="206" t="s">
        <v>93</v>
      </c>
      <c r="C46" s="207">
        <v>1935</v>
      </c>
      <c r="D46" s="207">
        <v>65</v>
      </c>
      <c r="E46" s="299">
        <v>592.70000000000005</v>
      </c>
      <c r="F46" s="207">
        <v>8</v>
      </c>
      <c r="G46" s="207">
        <v>23</v>
      </c>
      <c r="H46" s="207">
        <v>46</v>
      </c>
      <c r="I46" s="299">
        <v>592.70000000000005</v>
      </c>
      <c r="J46" s="299">
        <f t="shared" ref="J46:J98" si="3">I46</f>
        <v>592.70000000000005</v>
      </c>
      <c r="K46" s="208">
        <f t="shared" si="1"/>
        <v>29042.300000000003</v>
      </c>
      <c r="L46" s="208">
        <v>0</v>
      </c>
      <c r="M46" s="209">
        <f t="shared" si="2"/>
        <v>29042.300000000003</v>
      </c>
      <c r="N46" s="300">
        <v>49</v>
      </c>
    </row>
    <row r="47" spans="1:15" ht="15" customHeight="1" x14ac:dyDescent="0.3">
      <c r="A47" s="366">
        <v>38</v>
      </c>
      <c r="B47" s="206" t="s">
        <v>94</v>
      </c>
      <c r="C47" s="207">
        <v>1935</v>
      </c>
      <c r="D47" s="207">
        <v>64</v>
      </c>
      <c r="E47" s="299">
        <v>591.4</v>
      </c>
      <c r="F47" s="207">
        <v>8</v>
      </c>
      <c r="G47" s="207">
        <v>20</v>
      </c>
      <c r="H47" s="207">
        <v>48</v>
      </c>
      <c r="I47" s="299">
        <v>591.4</v>
      </c>
      <c r="J47" s="299">
        <f t="shared" si="3"/>
        <v>591.4</v>
      </c>
      <c r="K47" s="208">
        <f t="shared" si="1"/>
        <v>28978.6</v>
      </c>
      <c r="L47" s="208">
        <v>0</v>
      </c>
      <c r="M47" s="209">
        <f t="shared" si="2"/>
        <v>28978.6</v>
      </c>
      <c r="N47" s="300">
        <v>49</v>
      </c>
    </row>
    <row r="48" spans="1:15" ht="15" customHeight="1" x14ac:dyDescent="0.3">
      <c r="A48" s="366">
        <v>39</v>
      </c>
      <c r="B48" s="206" t="s">
        <v>95</v>
      </c>
      <c r="C48" s="207">
        <v>1935</v>
      </c>
      <c r="D48" s="207">
        <v>59</v>
      </c>
      <c r="E48" s="299">
        <v>569.79999999999995</v>
      </c>
      <c r="F48" s="207">
        <v>8</v>
      </c>
      <c r="G48" s="207">
        <v>17</v>
      </c>
      <c r="H48" s="207">
        <v>33</v>
      </c>
      <c r="I48" s="299">
        <v>569.79999999999995</v>
      </c>
      <c r="J48" s="299">
        <f t="shared" si="3"/>
        <v>569.79999999999995</v>
      </c>
      <c r="K48" s="208">
        <f t="shared" si="1"/>
        <v>27920.199999999997</v>
      </c>
      <c r="L48" s="208">
        <v>0</v>
      </c>
      <c r="M48" s="209">
        <f t="shared" si="2"/>
        <v>27920.199999999997</v>
      </c>
      <c r="N48" s="300">
        <v>49</v>
      </c>
    </row>
    <row r="49" spans="1:14" ht="15" customHeight="1" x14ac:dyDescent="0.3">
      <c r="A49" s="366">
        <v>40</v>
      </c>
      <c r="B49" s="206" t="s">
        <v>96</v>
      </c>
      <c r="C49" s="207">
        <v>1935</v>
      </c>
      <c r="D49" s="207">
        <v>57</v>
      </c>
      <c r="E49" s="299">
        <v>1027.5999999999999</v>
      </c>
      <c r="F49" s="207">
        <v>12</v>
      </c>
      <c r="G49" s="207">
        <v>29</v>
      </c>
      <c r="H49" s="207">
        <v>59</v>
      </c>
      <c r="I49" s="299">
        <v>1027.5999999999999</v>
      </c>
      <c r="J49" s="299">
        <f t="shared" si="3"/>
        <v>1027.5999999999999</v>
      </c>
      <c r="K49" s="208">
        <f t="shared" si="1"/>
        <v>50352.399999999994</v>
      </c>
      <c r="L49" s="208">
        <v>0</v>
      </c>
      <c r="M49" s="209">
        <f t="shared" si="2"/>
        <v>50352.399999999994</v>
      </c>
      <c r="N49" s="300">
        <v>49</v>
      </c>
    </row>
    <row r="50" spans="1:14" ht="15" customHeight="1" x14ac:dyDescent="0.3">
      <c r="A50" s="366">
        <v>41</v>
      </c>
      <c r="B50" s="206" t="s">
        <v>556</v>
      </c>
      <c r="C50" s="207">
        <v>1935</v>
      </c>
      <c r="D50" s="207">
        <v>41</v>
      </c>
      <c r="E50" s="299">
        <v>582.4</v>
      </c>
      <c r="F50" s="207">
        <v>8</v>
      </c>
      <c r="G50" s="207">
        <v>18</v>
      </c>
      <c r="H50" s="207">
        <v>33</v>
      </c>
      <c r="I50" s="299">
        <v>582.4</v>
      </c>
      <c r="J50" s="299">
        <f t="shared" si="3"/>
        <v>582.4</v>
      </c>
      <c r="K50" s="208">
        <f t="shared" si="1"/>
        <v>28537.599999999999</v>
      </c>
      <c r="L50" s="208">
        <v>0</v>
      </c>
      <c r="M50" s="209">
        <f t="shared" si="2"/>
        <v>28537.599999999999</v>
      </c>
      <c r="N50" s="300">
        <v>49</v>
      </c>
    </row>
    <row r="51" spans="1:14" ht="15" customHeight="1" x14ac:dyDescent="0.3">
      <c r="A51" s="366">
        <v>42</v>
      </c>
      <c r="B51" s="206" t="s">
        <v>97</v>
      </c>
      <c r="C51" s="207">
        <v>1936</v>
      </c>
      <c r="D51" s="207">
        <v>67</v>
      </c>
      <c r="E51" s="299">
        <v>801.3</v>
      </c>
      <c r="F51" s="207">
        <v>9</v>
      </c>
      <c r="G51" s="207">
        <v>20</v>
      </c>
      <c r="H51" s="207">
        <v>43</v>
      </c>
      <c r="I51" s="299">
        <v>801.3</v>
      </c>
      <c r="J51" s="299">
        <f t="shared" si="3"/>
        <v>801.3</v>
      </c>
      <c r="K51" s="208">
        <f t="shared" si="1"/>
        <v>39263.699999999997</v>
      </c>
      <c r="L51" s="208">
        <v>0</v>
      </c>
      <c r="M51" s="209">
        <f t="shared" si="2"/>
        <v>39263.699999999997</v>
      </c>
      <c r="N51" s="300">
        <v>49</v>
      </c>
    </row>
    <row r="52" spans="1:14" ht="15" customHeight="1" x14ac:dyDescent="0.3">
      <c r="A52" s="366">
        <v>43</v>
      </c>
      <c r="B52" s="206" t="s">
        <v>98</v>
      </c>
      <c r="C52" s="207">
        <v>1936</v>
      </c>
      <c r="D52" s="207">
        <v>60</v>
      </c>
      <c r="E52" s="299">
        <v>586.9</v>
      </c>
      <c r="F52" s="207">
        <v>8</v>
      </c>
      <c r="G52" s="207">
        <v>10</v>
      </c>
      <c r="H52" s="207">
        <v>35</v>
      </c>
      <c r="I52" s="299">
        <v>586.9</v>
      </c>
      <c r="J52" s="299">
        <f t="shared" si="3"/>
        <v>586.9</v>
      </c>
      <c r="K52" s="208">
        <f t="shared" si="1"/>
        <v>28758.1</v>
      </c>
      <c r="L52" s="208">
        <v>0</v>
      </c>
      <c r="M52" s="209">
        <f t="shared" si="2"/>
        <v>28758.1</v>
      </c>
      <c r="N52" s="300">
        <v>49</v>
      </c>
    </row>
    <row r="53" spans="1:14" ht="15" customHeight="1" x14ac:dyDescent="0.3">
      <c r="A53" s="366">
        <v>44</v>
      </c>
      <c r="B53" s="206" t="s">
        <v>99</v>
      </c>
      <c r="C53" s="207">
        <v>1936</v>
      </c>
      <c r="D53" s="207">
        <v>56</v>
      </c>
      <c r="E53" s="299">
        <v>586.1</v>
      </c>
      <c r="F53" s="207">
        <v>8</v>
      </c>
      <c r="G53" s="207">
        <v>20</v>
      </c>
      <c r="H53" s="207">
        <v>30</v>
      </c>
      <c r="I53" s="299">
        <v>586.1</v>
      </c>
      <c r="J53" s="299">
        <f t="shared" si="3"/>
        <v>586.1</v>
      </c>
      <c r="K53" s="208">
        <f t="shared" si="1"/>
        <v>28718.9</v>
      </c>
      <c r="L53" s="208">
        <v>0</v>
      </c>
      <c r="M53" s="209">
        <f t="shared" si="2"/>
        <v>28718.9</v>
      </c>
      <c r="N53" s="300">
        <v>49</v>
      </c>
    </row>
    <row r="54" spans="1:14" ht="15" customHeight="1" x14ac:dyDescent="0.3">
      <c r="A54" s="366">
        <v>45</v>
      </c>
      <c r="B54" s="206" t="s">
        <v>100</v>
      </c>
      <c r="C54" s="207">
        <v>1936</v>
      </c>
      <c r="D54" s="207">
        <v>51</v>
      </c>
      <c r="E54" s="299">
        <v>593.1</v>
      </c>
      <c r="F54" s="207">
        <v>8</v>
      </c>
      <c r="G54" s="207">
        <v>18</v>
      </c>
      <c r="H54" s="207">
        <v>30</v>
      </c>
      <c r="I54" s="299">
        <v>593.1</v>
      </c>
      <c r="J54" s="299">
        <f t="shared" si="3"/>
        <v>593.1</v>
      </c>
      <c r="K54" s="208">
        <f t="shared" si="1"/>
        <v>29061.9</v>
      </c>
      <c r="L54" s="208">
        <v>0</v>
      </c>
      <c r="M54" s="209">
        <f t="shared" si="2"/>
        <v>29061.9</v>
      </c>
      <c r="N54" s="300">
        <v>49</v>
      </c>
    </row>
    <row r="55" spans="1:14" ht="15" customHeight="1" x14ac:dyDescent="0.3">
      <c r="A55" s="366">
        <v>46</v>
      </c>
      <c r="B55" s="206" t="s">
        <v>101</v>
      </c>
      <c r="C55" s="207">
        <v>1937</v>
      </c>
      <c r="D55" s="207">
        <v>69</v>
      </c>
      <c r="E55" s="299">
        <v>775.8</v>
      </c>
      <c r="F55" s="207">
        <v>8</v>
      </c>
      <c r="G55" s="207">
        <v>23</v>
      </c>
      <c r="H55" s="207">
        <v>56</v>
      </c>
      <c r="I55" s="299">
        <v>775.8</v>
      </c>
      <c r="J55" s="299">
        <f t="shared" si="3"/>
        <v>775.8</v>
      </c>
      <c r="K55" s="208">
        <f t="shared" si="1"/>
        <v>38014.199999999997</v>
      </c>
      <c r="L55" s="208">
        <v>0</v>
      </c>
      <c r="M55" s="209">
        <f t="shared" si="2"/>
        <v>38014.199999999997</v>
      </c>
      <c r="N55" s="300">
        <v>49</v>
      </c>
    </row>
    <row r="56" spans="1:14" ht="15" customHeight="1" x14ac:dyDescent="0.3">
      <c r="A56" s="366">
        <v>47</v>
      </c>
      <c r="B56" s="206" t="s">
        <v>557</v>
      </c>
      <c r="C56" s="207">
        <v>1937</v>
      </c>
      <c r="D56" s="207">
        <v>68</v>
      </c>
      <c r="E56" s="299">
        <v>510.8</v>
      </c>
      <c r="F56" s="207">
        <v>9</v>
      </c>
      <c r="G56" s="207">
        <v>11</v>
      </c>
      <c r="H56" s="207">
        <v>29</v>
      </c>
      <c r="I56" s="299">
        <v>510.8</v>
      </c>
      <c r="J56" s="299">
        <f t="shared" si="3"/>
        <v>510.8</v>
      </c>
      <c r="K56" s="208">
        <f t="shared" si="1"/>
        <v>25029.200000000001</v>
      </c>
      <c r="L56" s="208">
        <v>0</v>
      </c>
      <c r="M56" s="209">
        <f t="shared" si="2"/>
        <v>25029.200000000001</v>
      </c>
      <c r="N56" s="300">
        <v>49</v>
      </c>
    </row>
    <row r="57" spans="1:14" ht="15" customHeight="1" x14ac:dyDescent="0.3">
      <c r="A57" s="366">
        <v>48</v>
      </c>
      <c r="B57" s="206" t="s">
        <v>103</v>
      </c>
      <c r="C57" s="207">
        <v>1937</v>
      </c>
      <c r="D57" s="207">
        <v>65</v>
      </c>
      <c r="E57" s="299">
        <v>679.9</v>
      </c>
      <c r="F57" s="207">
        <v>8</v>
      </c>
      <c r="G57" s="207">
        <v>18</v>
      </c>
      <c r="H57" s="207">
        <v>46</v>
      </c>
      <c r="I57" s="299">
        <v>679.9</v>
      </c>
      <c r="J57" s="299">
        <f t="shared" si="3"/>
        <v>679.9</v>
      </c>
      <c r="K57" s="208">
        <f t="shared" si="1"/>
        <v>33315.1</v>
      </c>
      <c r="L57" s="208">
        <v>0</v>
      </c>
      <c r="M57" s="209">
        <f t="shared" si="2"/>
        <v>33315.1</v>
      </c>
      <c r="N57" s="300">
        <v>49</v>
      </c>
    </row>
    <row r="58" spans="1:14" ht="15" customHeight="1" x14ac:dyDescent="0.3">
      <c r="A58" s="366">
        <v>49</v>
      </c>
      <c r="B58" s="206" t="s">
        <v>105</v>
      </c>
      <c r="C58" s="207">
        <v>1937</v>
      </c>
      <c r="D58" s="207">
        <v>64</v>
      </c>
      <c r="E58" s="299">
        <v>580.70000000000005</v>
      </c>
      <c r="F58" s="207">
        <v>8</v>
      </c>
      <c r="G58" s="207">
        <v>17</v>
      </c>
      <c r="H58" s="207">
        <v>36</v>
      </c>
      <c r="I58" s="299">
        <v>580.70000000000005</v>
      </c>
      <c r="J58" s="299">
        <f t="shared" si="3"/>
        <v>580.70000000000005</v>
      </c>
      <c r="K58" s="208">
        <f t="shared" si="1"/>
        <v>28454.300000000003</v>
      </c>
      <c r="L58" s="208">
        <v>0</v>
      </c>
      <c r="M58" s="209">
        <f t="shared" si="2"/>
        <v>28454.300000000003</v>
      </c>
      <c r="N58" s="300">
        <v>49</v>
      </c>
    </row>
    <row r="59" spans="1:14" ht="15" customHeight="1" x14ac:dyDescent="0.3">
      <c r="A59" s="366">
        <v>50</v>
      </c>
      <c r="B59" s="206" t="s">
        <v>107</v>
      </c>
      <c r="C59" s="207">
        <v>1937</v>
      </c>
      <c r="D59" s="207">
        <v>63</v>
      </c>
      <c r="E59" s="299">
        <v>1171.4000000000001</v>
      </c>
      <c r="F59" s="207">
        <v>12</v>
      </c>
      <c r="G59" s="207">
        <v>25</v>
      </c>
      <c r="H59" s="207">
        <v>61</v>
      </c>
      <c r="I59" s="299">
        <v>1171.4000000000001</v>
      </c>
      <c r="J59" s="299">
        <f t="shared" si="3"/>
        <v>1171.4000000000001</v>
      </c>
      <c r="K59" s="208">
        <f t="shared" si="1"/>
        <v>57398.600000000006</v>
      </c>
      <c r="L59" s="208">
        <v>0</v>
      </c>
      <c r="M59" s="209">
        <f t="shared" si="2"/>
        <v>57398.600000000006</v>
      </c>
      <c r="N59" s="300">
        <v>49</v>
      </c>
    </row>
    <row r="60" spans="1:14" ht="15" customHeight="1" x14ac:dyDescent="0.3">
      <c r="A60" s="366">
        <v>51</v>
      </c>
      <c r="B60" s="206" t="s">
        <v>108</v>
      </c>
      <c r="C60" s="207">
        <v>1937</v>
      </c>
      <c r="D60" s="207">
        <v>59</v>
      </c>
      <c r="E60" s="299">
        <v>484</v>
      </c>
      <c r="F60" s="207">
        <v>8</v>
      </c>
      <c r="G60" s="207">
        <v>14</v>
      </c>
      <c r="H60" s="207">
        <v>30</v>
      </c>
      <c r="I60" s="299">
        <v>484</v>
      </c>
      <c r="J60" s="299">
        <f t="shared" si="3"/>
        <v>484</v>
      </c>
      <c r="K60" s="208">
        <f t="shared" si="1"/>
        <v>23716</v>
      </c>
      <c r="L60" s="208">
        <v>0</v>
      </c>
      <c r="M60" s="209">
        <f t="shared" si="2"/>
        <v>23716</v>
      </c>
      <c r="N60" s="300">
        <v>49</v>
      </c>
    </row>
    <row r="61" spans="1:14" ht="15" customHeight="1" x14ac:dyDescent="0.3">
      <c r="A61" s="366">
        <v>52</v>
      </c>
      <c r="B61" s="206" t="s">
        <v>109</v>
      </c>
      <c r="C61" s="207">
        <v>1937</v>
      </c>
      <c r="D61" s="207">
        <v>58</v>
      </c>
      <c r="E61" s="299">
        <v>591.6</v>
      </c>
      <c r="F61" s="207">
        <v>8</v>
      </c>
      <c r="G61" s="207">
        <v>15</v>
      </c>
      <c r="H61" s="207">
        <v>38</v>
      </c>
      <c r="I61" s="299">
        <v>591.6</v>
      </c>
      <c r="J61" s="299">
        <f t="shared" si="3"/>
        <v>591.6</v>
      </c>
      <c r="K61" s="208">
        <f t="shared" si="1"/>
        <v>28988.400000000001</v>
      </c>
      <c r="L61" s="208">
        <v>0</v>
      </c>
      <c r="M61" s="209">
        <f t="shared" si="2"/>
        <v>28988.400000000001</v>
      </c>
      <c r="N61" s="300">
        <v>49</v>
      </c>
    </row>
    <row r="62" spans="1:14" ht="15" customHeight="1" x14ac:dyDescent="0.3">
      <c r="A62" s="366">
        <v>53</v>
      </c>
      <c r="B62" s="206" t="s">
        <v>558</v>
      </c>
      <c r="C62" s="207">
        <v>1937</v>
      </c>
      <c r="D62" s="207">
        <v>55</v>
      </c>
      <c r="E62" s="299">
        <v>493.7</v>
      </c>
      <c r="F62" s="207">
        <v>8</v>
      </c>
      <c r="G62" s="207">
        <v>11</v>
      </c>
      <c r="H62" s="207">
        <v>24</v>
      </c>
      <c r="I62" s="299">
        <v>493.7</v>
      </c>
      <c r="J62" s="299">
        <f t="shared" si="3"/>
        <v>493.7</v>
      </c>
      <c r="K62" s="208">
        <f t="shared" si="1"/>
        <v>24191.3</v>
      </c>
      <c r="L62" s="208">
        <v>0</v>
      </c>
      <c r="M62" s="209">
        <f t="shared" si="2"/>
        <v>24191.3</v>
      </c>
      <c r="N62" s="300">
        <v>49</v>
      </c>
    </row>
    <row r="63" spans="1:14" ht="15" customHeight="1" x14ac:dyDescent="0.3">
      <c r="A63" s="366">
        <v>54</v>
      </c>
      <c r="B63" s="206" t="s">
        <v>110</v>
      </c>
      <c r="C63" s="207">
        <v>1937</v>
      </c>
      <c r="D63" s="207">
        <v>49</v>
      </c>
      <c r="E63" s="299">
        <v>580.1</v>
      </c>
      <c r="F63" s="207">
        <v>8</v>
      </c>
      <c r="G63" s="207">
        <v>14</v>
      </c>
      <c r="H63" s="207">
        <v>30</v>
      </c>
      <c r="I63" s="299">
        <v>580.1</v>
      </c>
      <c r="J63" s="299">
        <f t="shared" si="3"/>
        <v>580.1</v>
      </c>
      <c r="K63" s="208">
        <f t="shared" si="1"/>
        <v>28424.9</v>
      </c>
      <c r="L63" s="208">
        <v>0</v>
      </c>
      <c r="M63" s="209">
        <f t="shared" si="2"/>
        <v>28424.9</v>
      </c>
      <c r="N63" s="300">
        <v>49</v>
      </c>
    </row>
    <row r="64" spans="1:14" ht="15" customHeight="1" x14ac:dyDescent="0.3">
      <c r="A64" s="366">
        <v>55</v>
      </c>
      <c r="B64" s="206" t="s">
        <v>559</v>
      </c>
      <c r="C64" s="207">
        <v>1938</v>
      </c>
      <c r="D64" s="207">
        <v>68</v>
      </c>
      <c r="E64" s="299">
        <v>490.8</v>
      </c>
      <c r="F64" s="207">
        <v>8</v>
      </c>
      <c r="G64" s="207">
        <v>13</v>
      </c>
      <c r="H64" s="207">
        <v>24</v>
      </c>
      <c r="I64" s="299">
        <v>490.8</v>
      </c>
      <c r="J64" s="299">
        <f t="shared" si="3"/>
        <v>490.8</v>
      </c>
      <c r="K64" s="208">
        <f t="shared" si="1"/>
        <v>24049.200000000001</v>
      </c>
      <c r="L64" s="208">
        <v>0</v>
      </c>
      <c r="M64" s="209">
        <f t="shared" si="2"/>
        <v>24049.200000000001</v>
      </c>
      <c r="N64" s="300">
        <v>49</v>
      </c>
    </row>
    <row r="65" spans="1:14" ht="15" customHeight="1" x14ac:dyDescent="0.3">
      <c r="A65" s="366">
        <v>56</v>
      </c>
      <c r="B65" s="206" t="s">
        <v>111</v>
      </c>
      <c r="C65" s="207">
        <v>1938</v>
      </c>
      <c r="D65" s="207">
        <v>67</v>
      </c>
      <c r="E65" s="299">
        <v>477.2</v>
      </c>
      <c r="F65" s="207">
        <v>8</v>
      </c>
      <c r="G65" s="207">
        <v>13</v>
      </c>
      <c r="H65" s="207">
        <v>32</v>
      </c>
      <c r="I65" s="299">
        <v>477.2</v>
      </c>
      <c r="J65" s="299">
        <f t="shared" si="3"/>
        <v>477.2</v>
      </c>
      <c r="K65" s="208">
        <f t="shared" si="1"/>
        <v>23382.799999999999</v>
      </c>
      <c r="L65" s="208">
        <v>0</v>
      </c>
      <c r="M65" s="209">
        <f t="shared" si="2"/>
        <v>23382.799999999999</v>
      </c>
      <c r="N65" s="300">
        <v>49</v>
      </c>
    </row>
    <row r="66" spans="1:14" ht="15" customHeight="1" x14ac:dyDescent="0.3">
      <c r="A66" s="366">
        <v>57</v>
      </c>
      <c r="B66" s="206" t="s">
        <v>112</v>
      </c>
      <c r="C66" s="207">
        <v>1938</v>
      </c>
      <c r="D66" s="207">
        <v>65</v>
      </c>
      <c r="E66" s="299">
        <v>597</v>
      </c>
      <c r="F66" s="207">
        <v>8</v>
      </c>
      <c r="G66" s="207">
        <v>15</v>
      </c>
      <c r="H66" s="207">
        <v>38</v>
      </c>
      <c r="I66" s="299">
        <v>597</v>
      </c>
      <c r="J66" s="299">
        <f t="shared" si="3"/>
        <v>597</v>
      </c>
      <c r="K66" s="208">
        <f t="shared" si="1"/>
        <v>29253</v>
      </c>
      <c r="L66" s="208">
        <v>0</v>
      </c>
      <c r="M66" s="209">
        <f t="shared" si="2"/>
        <v>29253</v>
      </c>
      <c r="N66" s="300">
        <v>49</v>
      </c>
    </row>
    <row r="67" spans="1:14" ht="15" customHeight="1" x14ac:dyDescent="0.3">
      <c r="A67" s="366">
        <v>58</v>
      </c>
      <c r="B67" s="211" t="s">
        <v>560</v>
      </c>
      <c r="C67" s="207">
        <v>1938</v>
      </c>
      <c r="D67" s="207">
        <v>64</v>
      </c>
      <c r="E67" s="299">
        <v>679.5</v>
      </c>
      <c r="F67" s="207">
        <v>8</v>
      </c>
      <c r="G67" s="207">
        <v>19</v>
      </c>
      <c r="H67" s="207">
        <v>36</v>
      </c>
      <c r="I67" s="299">
        <v>679.5</v>
      </c>
      <c r="J67" s="299">
        <f t="shared" si="3"/>
        <v>679.5</v>
      </c>
      <c r="K67" s="208">
        <f t="shared" si="1"/>
        <v>33295.5</v>
      </c>
      <c r="L67" s="208">
        <v>0</v>
      </c>
      <c r="M67" s="209">
        <f t="shared" si="2"/>
        <v>33295.5</v>
      </c>
      <c r="N67" s="300">
        <v>49</v>
      </c>
    </row>
    <row r="68" spans="1:14" ht="15" customHeight="1" x14ac:dyDescent="0.3">
      <c r="A68" s="366">
        <v>59</v>
      </c>
      <c r="B68" s="206" t="s">
        <v>561</v>
      </c>
      <c r="C68" s="207">
        <v>1938</v>
      </c>
      <c r="D68" s="207">
        <v>62</v>
      </c>
      <c r="E68" s="299">
        <v>483.7</v>
      </c>
      <c r="F68" s="207">
        <v>8</v>
      </c>
      <c r="G68" s="207">
        <v>11</v>
      </c>
      <c r="H68" s="207">
        <v>31</v>
      </c>
      <c r="I68" s="299">
        <v>483.7</v>
      </c>
      <c r="J68" s="299">
        <f t="shared" si="3"/>
        <v>483.7</v>
      </c>
      <c r="K68" s="208">
        <f t="shared" si="1"/>
        <v>23701.3</v>
      </c>
      <c r="L68" s="208">
        <v>0</v>
      </c>
      <c r="M68" s="209">
        <f t="shared" si="2"/>
        <v>23701.3</v>
      </c>
      <c r="N68" s="300">
        <v>49</v>
      </c>
    </row>
    <row r="69" spans="1:14" ht="15" customHeight="1" x14ac:dyDescent="0.3">
      <c r="A69" s="366">
        <v>60</v>
      </c>
      <c r="B69" s="206" t="s">
        <v>113</v>
      </c>
      <c r="C69" s="207">
        <v>1938</v>
      </c>
      <c r="D69" s="207">
        <v>61</v>
      </c>
      <c r="E69" s="299">
        <v>419.9</v>
      </c>
      <c r="F69" s="207">
        <v>8</v>
      </c>
      <c r="G69" s="207">
        <v>11</v>
      </c>
      <c r="H69" s="207">
        <v>32</v>
      </c>
      <c r="I69" s="299">
        <v>419.9</v>
      </c>
      <c r="J69" s="299">
        <f t="shared" si="3"/>
        <v>419.9</v>
      </c>
      <c r="K69" s="208">
        <f t="shared" si="1"/>
        <v>20575.099999999999</v>
      </c>
      <c r="L69" s="208">
        <v>0</v>
      </c>
      <c r="M69" s="209">
        <f t="shared" si="2"/>
        <v>20575.099999999999</v>
      </c>
      <c r="N69" s="300">
        <v>49</v>
      </c>
    </row>
    <row r="70" spans="1:14" ht="15" customHeight="1" x14ac:dyDescent="0.3">
      <c r="A70" s="366">
        <v>61</v>
      </c>
      <c r="B70" s="206" t="s">
        <v>115</v>
      </c>
      <c r="C70" s="207">
        <v>1938</v>
      </c>
      <c r="D70" s="207">
        <v>49</v>
      </c>
      <c r="E70" s="299">
        <v>605</v>
      </c>
      <c r="F70" s="207">
        <v>8</v>
      </c>
      <c r="G70" s="207">
        <v>16</v>
      </c>
      <c r="H70" s="207">
        <v>30</v>
      </c>
      <c r="I70" s="299">
        <v>605</v>
      </c>
      <c r="J70" s="299">
        <f t="shared" si="3"/>
        <v>605</v>
      </c>
      <c r="K70" s="208">
        <f t="shared" si="1"/>
        <v>29645</v>
      </c>
      <c r="L70" s="208">
        <v>0</v>
      </c>
      <c r="M70" s="209">
        <f t="shared" si="2"/>
        <v>29645</v>
      </c>
      <c r="N70" s="300">
        <v>49</v>
      </c>
    </row>
    <row r="71" spans="1:14" ht="15" customHeight="1" x14ac:dyDescent="0.3">
      <c r="A71" s="366">
        <v>62</v>
      </c>
      <c r="B71" s="206" t="s">
        <v>116</v>
      </c>
      <c r="C71" s="207">
        <v>1938</v>
      </c>
      <c r="D71" s="207">
        <v>46</v>
      </c>
      <c r="E71" s="299">
        <v>608.6</v>
      </c>
      <c r="F71" s="207">
        <v>8</v>
      </c>
      <c r="G71" s="207">
        <v>14</v>
      </c>
      <c r="H71" s="207">
        <v>29</v>
      </c>
      <c r="I71" s="299">
        <v>608.6</v>
      </c>
      <c r="J71" s="299">
        <f t="shared" si="3"/>
        <v>608.6</v>
      </c>
      <c r="K71" s="208">
        <f t="shared" si="1"/>
        <v>29821.4</v>
      </c>
      <c r="L71" s="208">
        <v>0</v>
      </c>
      <c r="M71" s="209">
        <f t="shared" si="2"/>
        <v>29821.4</v>
      </c>
      <c r="N71" s="300">
        <v>49</v>
      </c>
    </row>
    <row r="72" spans="1:14" ht="15" customHeight="1" x14ac:dyDescent="0.3">
      <c r="A72" s="366">
        <v>63</v>
      </c>
      <c r="B72" s="206" t="s">
        <v>117</v>
      </c>
      <c r="C72" s="207">
        <v>1939</v>
      </c>
      <c r="D72" s="207">
        <v>65</v>
      </c>
      <c r="E72" s="299">
        <v>592.70000000000005</v>
      </c>
      <c r="F72" s="207">
        <v>8</v>
      </c>
      <c r="G72" s="207">
        <v>17</v>
      </c>
      <c r="H72" s="207">
        <v>36</v>
      </c>
      <c r="I72" s="299">
        <v>592.70000000000005</v>
      </c>
      <c r="J72" s="299">
        <f t="shared" si="3"/>
        <v>592.70000000000005</v>
      </c>
      <c r="K72" s="208">
        <f t="shared" si="1"/>
        <v>29042.300000000003</v>
      </c>
      <c r="L72" s="208">
        <v>0</v>
      </c>
      <c r="M72" s="209">
        <f t="shared" si="2"/>
        <v>29042.300000000003</v>
      </c>
      <c r="N72" s="300">
        <v>49</v>
      </c>
    </row>
    <row r="73" spans="1:14" ht="15" customHeight="1" x14ac:dyDescent="0.3">
      <c r="A73" s="366">
        <v>64</v>
      </c>
      <c r="B73" s="206" t="s">
        <v>118</v>
      </c>
      <c r="C73" s="207">
        <v>1939</v>
      </c>
      <c r="D73" s="207">
        <v>64</v>
      </c>
      <c r="E73" s="299">
        <v>580.9</v>
      </c>
      <c r="F73" s="207">
        <v>8</v>
      </c>
      <c r="G73" s="207">
        <v>16</v>
      </c>
      <c r="H73" s="207">
        <v>37</v>
      </c>
      <c r="I73" s="299">
        <v>580.9</v>
      </c>
      <c r="J73" s="299">
        <f t="shared" si="3"/>
        <v>580.9</v>
      </c>
      <c r="K73" s="208">
        <f t="shared" si="1"/>
        <v>28464.1</v>
      </c>
      <c r="L73" s="208">
        <v>0</v>
      </c>
      <c r="M73" s="209">
        <f t="shared" si="2"/>
        <v>28464.1</v>
      </c>
      <c r="N73" s="300">
        <v>49</v>
      </c>
    </row>
    <row r="74" spans="1:14" ht="15" customHeight="1" x14ac:dyDescent="0.3">
      <c r="A74" s="366">
        <v>65</v>
      </c>
      <c r="B74" s="206" t="s">
        <v>119</v>
      </c>
      <c r="C74" s="207">
        <v>1939</v>
      </c>
      <c r="D74" s="207">
        <v>63</v>
      </c>
      <c r="E74" s="299">
        <v>566.5</v>
      </c>
      <c r="F74" s="207">
        <v>7</v>
      </c>
      <c r="G74" s="207">
        <v>20</v>
      </c>
      <c r="H74" s="207">
        <v>48</v>
      </c>
      <c r="I74" s="299">
        <v>566.5</v>
      </c>
      <c r="J74" s="299">
        <f t="shared" si="3"/>
        <v>566.5</v>
      </c>
      <c r="K74" s="208">
        <f t="shared" ref="K74:K91" si="4">J74*N74</f>
        <v>27758.5</v>
      </c>
      <c r="L74" s="208">
        <v>0</v>
      </c>
      <c r="M74" s="209">
        <f t="shared" ref="M74:M137" si="5">K74</f>
        <v>27758.5</v>
      </c>
      <c r="N74" s="300">
        <v>49</v>
      </c>
    </row>
    <row r="75" spans="1:14" ht="15" customHeight="1" x14ac:dyDescent="0.3">
      <c r="A75" s="366">
        <v>66</v>
      </c>
      <c r="B75" s="206" t="s">
        <v>121</v>
      </c>
      <c r="C75" s="207">
        <v>1939</v>
      </c>
      <c r="D75" s="207">
        <v>60</v>
      </c>
      <c r="E75" s="299">
        <v>571.29999999999995</v>
      </c>
      <c r="F75" s="207">
        <v>8</v>
      </c>
      <c r="G75" s="207">
        <v>13</v>
      </c>
      <c r="H75" s="207">
        <v>31</v>
      </c>
      <c r="I75" s="299">
        <v>571.29999999999995</v>
      </c>
      <c r="J75" s="299">
        <f t="shared" si="3"/>
        <v>571.29999999999995</v>
      </c>
      <c r="K75" s="208">
        <f t="shared" si="4"/>
        <v>27993.699999999997</v>
      </c>
      <c r="L75" s="208">
        <v>0</v>
      </c>
      <c r="M75" s="209">
        <f t="shared" si="5"/>
        <v>27993.699999999997</v>
      </c>
      <c r="N75" s="300">
        <v>49</v>
      </c>
    </row>
    <row r="76" spans="1:14" ht="15" customHeight="1" x14ac:dyDescent="0.3">
      <c r="A76" s="204">
        <v>67</v>
      </c>
      <c r="B76" s="211" t="s">
        <v>122</v>
      </c>
      <c r="C76" s="512">
        <v>1939</v>
      </c>
      <c r="D76" s="512">
        <v>60</v>
      </c>
      <c r="E76" s="513">
        <v>593.20000000000005</v>
      </c>
      <c r="F76" s="512">
        <v>8</v>
      </c>
      <c r="G76" s="512">
        <v>12</v>
      </c>
      <c r="H76" s="512">
        <v>35</v>
      </c>
      <c r="I76" s="513">
        <v>593.20000000000005</v>
      </c>
      <c r="J76" s="513">
        <f t="shared" si="3"/>
        <v>593.20000000000005</v>
      </c>
      <c r="K76" s="208">
        <f t="shared" si="4"/>
        <v>29066.800000000003</v>
      </c>
      <c r="L76" s="208">
        <v>0</v>
      </c>
      <c r="M76" s="209">
        <f t="shared" si="5"/>
        <v>29066.800000000003</v>
      </c>
      <c r="N76" s="300">
        <v>49</v>
      </c>
    </row>
    <row r="77" spans="1:14" ht="15" customHeight="1" x14ac:dyDescent="0.3">
      <c r="A77" s="204">
        <v>68</v>
      </c>
      <c r="B77" s="211" t="s">
        <v>123</v>
      </c>
      <c r="C77" s="512">
        <v>1939</v>
      </c>
      <c r="D77" s="512">
        <v>54</v>
      </c>
      <c r="E77" s="513">
        <v>574.1</v>
      </c>
      <c r="F77" s="512">
        <v>8</v>
      </c>
      <c r="G77" s="512">
        <v>19</v>
      </c>
      <c r="H77" s="512">
        <v>37</v>
      </c>
      <c r="I77" s="513">
        <v>574.1</v>
      </c>
      <c r="J77" s="513">
        <f t="shared" si="3"/>
        <v>574.1</v>
      </c>
      <c r="K77" s="208">
        <f t="shared" si="4"/>
        <v>28130.9</v>
      </c>
      <c r="L77" s="208">
        <v>0</v>
      </c>
      <c r="M77" s="209">
        <f t="shared" si="5"/>
        <v>28130.9</v>
      </c>
      <c r="N77" s="300">
        <v>49</v>
      </c>
    </row>
    <row r="78" spans="1:14" ht="15" customHeight="1" x14ac:dyDescent="0.3">
      <c r="A78" s="204">
        <v>69</v>
      </c>
      <c r="B78" s="211" t="s">
        <v>124</v>
      </c>
      <c r="C78" s="512">
        <v>1939</v>
      </c>
      <c r="D78" s="512">
        <v>49</v>
      </c>
      <c r="E78" s="513">
        <v>582.4</v>
      </c>
      <c r="F78" s="512">
        <v>8</v>
      </c>
      <c r="G78" s="512">
        <v>14</v>
      </c>
      <c r="H78" s="512">
        <v>37</v>
      </c>
      <c r="I78" s="513">
        <v>582.4</v>
      </c>
      <c r="J78" s="513">
        <f t="shared" si="3"/>
        <v>582.4</v>
      </c>
      <c r="K78" s="208">
        <f t="shared" si="4"/>
        <v>28537.599999999999</v>
      </c>
      <c r="L78" s="208">
        <v>0</v>
      </c>
      <c r="M78" s="209">
        <f t="shared" si="5"/>
        <v>28537.599999999999</v>
      </c>
      <c r="N78" s="300">
        <v>49</v>
      </c>
    </row>
    <row r="79" spans="1:14" ht="15" customHeight="1" x14ac:dyDescent="0.3">
      <c r="A79" s="204">
        <v>70</v>
      </c>
      <c r="B79" s="211" t="s">
        <v>562</v>
      </c>
      <c r="C79" s="512">
        <v>1941</v>
      </c>
      <c r="D79" s="512">
        <v>61</v>
      </c>
      <c r="E79" s="513">
        <v>862.8</v>
      </c>
      <c r="F79" s="512">
        <v>12</v>
      </c>
      <c r="G79" s="512">
        <v>26</v>
      </c>
      <c r="H79" s="512">
        <v>63</v>
      </c>
      <c r="I79" s="513">
        <v>862.8</v>
      </c>
      <c r="J79" s="513">
        <f t="shared" si="3"/>
        <v>862.8</v>
      </c>
      <c r="K79" s="208">
        <f t="shared" si="4"/>
        <v>42277.2</v>
      </c>
      <c r="L79" s="208">
        <v>0</v>
      </c>
      <c r="M79" s="209">
        <f t="shared" si="5"/>
        <v>42277.2</v>
      </c>
      <c r="N79" s="300">
        <v>49</v>
      </c>
    </row>
    <row r="80" spans="1:14" ht="15" customHeight="1" x14ac:dyDescent="0.3">
      <c r="A80" s="204">
        <v>71</v>
      </c>
      <c r="B80" s="211" t="s">
        <v>127</v>
      </c>
      <c r="C80" s="512">
        <v>1946</v>
      </c>
      <c r="D80" s="512">
        <v>32</v>
      </c>
      <c r="E80" s="513">
        <v>565.4</v>
      </c>
      <c r="F80" s="512">
        <v>8</v>
      </c>
      <c r="G80" s="512">
        <v>17</v>
      </c>
      <c r="H80" s="512">
        <v>40</v>
      </c>
      <c r="I80" s="513">
        <v>565.4</v>
      </c>
      <c r="J80" s="513">
        <f t="shared" si="3"/>
        <v>565.4</v>
      </c>
      <c r="K80" s="208">
        <f t="shared" si="4"/>
        <v>27704.6</v>
      </c>
      <c r="L80" s="208">
        <v>0</v>
      </c>
      <c r="M80" s="209">
        <f t="shared" si="5"/>
        <v>27704.6</v>
      </c>
      <c r="N80" s="300">
        <v>49</v>
      </c>
    </row>
    <row r="81" spans="1:14" ht="15" customHeight="1" x14ac:dyDescent="0.3">
      <c r="A81" s="204">
        <v>72</v>
      </c>
      <c r="B81" s="211" t="s">
        <v>128</v>
      </c>
      <c r="C81" s="512">
        <v>1947</v>
      </c>
      <c r="D81" s="512">
        <v>57</v>
      </c>
      <c r="E81" s="513">
        <v>573.79999999999995</v>
      </c>
      <c r="F81" s="512">
        <v>8</v>
      </c>
      <c r="G81" s="512">
        <v>13</v>
      </c>
      <c r="H81" s="512">
        <v>31</v>
      </c>
      <c r="I81" s="513">
        <v>573.79999999999995</v>
      </c>
      <c r="J81" s="513">
        <f t="shared" si="3"/>
        <v>573.79999999999995</v>
      </c>
      <c r="K81" s="208">
        <f t="shared" si="4"/>
        <v>28116.199999999997</v>
      </c>
      <c r="L81" s="208">
        <v>0</v>
      </c>
      <c r="M81" s="209">
        <f t="shared" si="5"/>
        <v>28116.199999999997</v>
      </c>
      <c r="N81" s="300">
        <v>49</v>
      </c>
    </row>
    <row r="82" spans="1:14" ht="15" customHeight="1" x14ac:dyDescent="0.3">
      <c r="A82" s="204">
        <v>73</v>
      </c>
      <c r="B82" s="211" t="s">
        <v>563</v>
      </c>
      <c r="C82" s="512">
        <v>1948</v>
      </c>
      <c r="D82" s="512">
        <v>63</v>
      </c>
      <c r="E82" s="513">
        <v>293</v>
      </c>
      <c r="F82" s="512">
        <v>4</v>
      </c>
      <c r="G82" s="512">
        <v>7</v>
      </c>
      <c r="H82" s="512">
        <v>24</v>
      </c>
      <c r="I82" s="513">
        <v>293</v>
      </c>
      <c r="J82" s="513">
        <f t="shared" si="3"/>
        <v>293</v>
      </c>
      <c r="K82" s="208">
        <f t="shared" si="4"/>
        <v>14357</v>
      </c>
      <c r="L82" s="208">
        <v>0</v>
      </c>
      <c r="M82" s="209">
        <f t="shared" si="5"/>
        <v>14357</v>
      </c>
      <c r="N82" s="300">
        <v>49</v>
      </c>
    </row>
    <row r="83" spans="1:14" ht="15" customHeight="1" x14ac:dyDescent="0.3">
      <c r="A83" s="204">
        <v>74</v>
      </c>
      <c r="B83" s="211" t="s">
        <v>129</v>
      </c>
      <c r="C83" s="512">
        <v>1948</v>
      </c>
      <c r="D83" s="512">
        <v>60</v>
      </c>
      <c r="E83" s="513">
        <v>581.1</v>
      </c>
      <c r="F83" s="512">
        <v>12</v>
      </c>
      <c r="G83" s="512">
        <v>17</v>
      </c>
      <c r="H83" s="512">
        <v>36</v>
      </c>
      <c r="I83" s="513">
        <v>581.1</v>
      </c>
      <c r="J83" s="513">
        <f t="shared" si="3"/>
        <v>581.1</v>
      </c>
      <c r="K83" s="208">
        <f t="shared" si="4"/>
        <v>28473.9</v>
      </c>
      <c r="L83" s="208">
        <v>0</v>
      </c>
      <c r="M83" s="209">
        <f t="shared" si="5"/>
        <v>28473.9</v>
      </c>
      <c r="N83" s="300">
        <v>49</v>
      </c>
    </row>
    <row r="84" spans="1:14" ht="15" customHeight="1" x14ac:dyDescent="0.3">
      <c r="A84" s="204">
        <v>75</v>
      </c>
      <c r="B84" s="211" t="s">
        <v>130</v>
      </c>
      <c r="C84" s="512">
        <v>1948</v>
      </c>
      <c r="D84" s="512">
        <v>46</v>
      </c>
      <c r="E84" s="513">
        <v>589.20000000000005</v>
      </c>
      <c r="F84" s="512">
        <v>8</v>
      </c>
      <c r="G84" s="512">
        <v>17</v>
      </c>
      <c r="H84" s="512">
        <v>32</v>
      </c>
      <c r="I84" s="513">
        <v>589.20000000000005</v>
      </c>
      <c r="J84" s="513">
        <f t="shared" si="3"/>
        <v>589.20000000000005</v>
      </c>
      <c r="K84" s="208">
        <f t="shared" si="4"/>
        <v>28870.800000000003</v>
      </c>
      <c r="L84" s="208">
        <v>0</v>
      </c>
      <c r="M84" s="209">
        <f t="shared" si="5"/>
        <v>28870.800000000003</v>
      </c>
      <c r="N84" s="300">
        <v>49</v>
      </c>
    </row>
    <row r="85" spans="1:14" ht="15" customHeight="1" x14ac:dyDescent="0.3">
      <c r="A85" s="204">
        <v>76</v>
      </c>
      <c r="B85" s="211" t="s">
        <v>564</v>
      </c>
      <c r="C85" s="512">
        <v>1949</v>
      </c>
      <c r="D85" s="512">
        <v>69</v>
      </c>
      <c r="E85" s="513">
        <v>498.4</v>
      </c>
      <c r="F85" s="512">
        <v>8</v>
      </c>
      <c r="G85" s="512">
        <v>13</v>
      </c>
      <c r="H85" s="512">
        <v>28</v>
      </c>
      <c r="I85" s="513">
        <v>498.4</v>
      </c>
      <c r="J85" s="513">
        <f t="shared" si="3"/>
        <v>498.4</v>
      </c>
      <c r="K85" s="208">
        <f t="shared" si="4"/>
        <v>24421.599999999999</v>
      </c>
      <c r="L85" s="208">
        <v>0</v>
      </c>
      <c r="M85" s="209">
        <f t="shared" si="5"/>
        <v>24421.599999999999</v>
      </c>
      <c r="N85" s="300">
        <v>49</v>
      </c>
    </row>
    <row r="86" spans="1:14" ht="15" customHeight="1" x14ac:dyDescent="0.3">
      <c r="A86" s="204">
        <v>77</v>
      </c>
      <c r="B86" s="211" t="s">
        <v>131</v>
      </c>
      <c r="C86" s="512">
        <v>1949</v>
      </c>
      <c r="D86" s="512">
        <v>66</v>
      </c>
      <c r="E86" s="513">
        <v>906.5</v>
      </c>
      <c r="F86" s="512">
        <v>12</v>
      </c>
      <c r="G86" s="512">
        <v>22</v>
      </c>
      <c r="H86" s="512">
        <v>50</v>
      </c>
      <c r="I86" s="513">
        <v>906.5</v>
      </c>
      <c r="J86" s="513">
        <f t="shared" si="3"/>
        <v>906.5</v>
      </c>
      <c r="K86" s="208">
        <f t="shared" si="4"/>
        <v>44418.5</v>
      </c>
      <c r="L86" s="208">
        <v>0</v>
      </c>
      <c r="M86" s="209">
        <f t="shared" si="5"/>
        <v>44418.5</v>
      </c>
      <c r="N86" s="300">
        <v>49</v>
      </c>
    </row>
    <row r="87" spans="1:14" ht="15" customHeight="1" x14ac:dyDescent="0.3">
      <c r="A87" s="204">
        <v>78</v>
      </c>
      <c r="B87" s="211" t="s">
        <v>692</v>
      </c>
      <c r="C87" s="512">
        <v>1949</v>
      </c>
      <c r="D87" s="512">
        <v>65</v>
      </c>
      <c r="E87" s="513">
        <v>588.5</v>
      </c>
      <c r="F87" s="512">
        <v>12</v>
      </c>
      <c r="G87" s="512">
        <v>18</v>
      </c>
      <c r="H87" s="512">
        <v>38</v>
      </c>
      <c r="I87" s="513">
        <v>588.5</v>
      </c>
      <c r="J87" s="513">
        <f t="shared" si="3"/>
        <v>588.5</v>
      </c>
      <c r="K87" s="208">
        <f t="shared" si="4"/>
        <v>28836.5</v>
      </c>
      <c r="L87" s="208">
        <v>0</v>
      </c>
      <c r="M87" s="209">
        <f t="shared" si="5"/>
        <v>28836.5</v>
      </c>
      <c r="N87" s="300">
        <v>49</v>
      </c>
    </row>
    <row r="88" spans="1:14" ht="15" customHeight="1" x14ac:dyDescent="0.3">
      <c r="A88" s="366">
        <v>79</v>
      </c>
      <c r="B88" s="206" t="s">
        <v>132</v>
      </c>
      <c r="C88" s="207">
        <v>1949</v>
      </c>
      <c r="D88" s="207">
        <v>62</v>
      </c>
      <c r="E88" s="299">
        <v>572.9</v>
      </c>
      <c r="F88" s="207">
        <v>12</v>
      </c>
      <c r="G88" s="207">
        <v>15</v>
      </c>
      <c r="H88" s="207">
        <v>36</v>
      </c>
      <c r="I88" s="299">
        <v>572.9</v>
      </c>
      <c r="J88" s="299">
        <f t="shared" si="3"/>
        <v>572.9</v>
      </c>
      <c r="K88" s="208">
        <f t="shared" si="4"/>
        <v>28072.1</v>
      </c>
      <c r="L88" s="208">
        <v>0</v>
      </c>
      <c r="M88" s="209">
        <f t="shared" si="5"/>
        <v>28072.1</v>
      </c>
      <c r="N88" s="300">
        <v>49</v>
      </c>
    </row>
    <row r="89" spans="1:14" ht="15" customHeight="1" x14ac:dyDescent="0.3">
      <c r="A89" s="366">
        <v>80</v>
      </c>
      <c r="B89" s="206" t="s">
        <v>133</v>
      </c>
      <c r="C89" s="207">
        <v>1949</v>
      </c>
      <c r="D89" s="207">
        <v>58</v>
      </c>
      <c r="E89" s="299">
        <v>901.5</v>
      </c>
      <c r="F89" s="207">
        <v>12</v>
      </c>
      <c r="G89" s="207">
        <v>21</v>
      </c>
      <c r="H89" s="207">
        <v>44</v>
      </c>
      <c r="I89" s="299">
        <v>901.5</v>
      </c>
      <c r="J89" s="299">
        <f t="shared" si="3"/>
        <v>901.5</v>
      </c>
      <c r="K89" s="208">
        <f t="shared" si="4"/>
        <v>44173.5</v>
      </c>
      <c r="L89" s="208">
        <v>0</v>
      </c>
      <c r="M89" s="209">
        <f t="shared" si="5"/>
        <v>44173.5</v>
      </c>
      <c r="N89" s="300">
        <v>49</v>
      </c>
    </row>
    <row r="90" spans="1:14" ht="15" customHeight="1" x14ac:dyDescent="0.3">
      <c r="A90" s="366">
        <v>81</v>
      </c>
      <c r="B90" s="206" t="s">
        <v>134</v>
      </c>
      <c r="C90" s="207">
        <v>1949</v>
      </c>
      <c r="D90" s="207">
        <v>58</v>
      </c>
      <c r="E90" s="299">
        <v>421</v>
      </c>
      <c r="F90" s="207">
        <v>8</v>
      </c>
      <c r="G90" s="207">
        <v>6</v>
      </c>
      <c r="H90" s="207">
        <v>23</v>
      </c>
      <c r="I90" s="299">
        <v>421</v>
      </c>
      <c r="J90" s="299">
        <f t="shared" si="3"/>
        <v>421</v>
      </c>
      <c r="K90" s="208">
        <f t="shared" si="4"/>
        <v>20629</v>
      </c>
      <c r="L90" s="208">
        <v>0</v>
      </c>
      <c r="M90" s="209">
        <f t="shared" si="5"/>
        <v>20629</v>
      </c>
      <c r="N90" s="300">
        <v>49</v>
      </c>
    </row>
    <row r="91" spans="1:14" ht="15" customHeight="1" x14ac:dyDescent="0.3">
      <c r="A91" s="366">
        <v>82</v>
      </c>
      <c r="B91" s="206" t="s">
        <v>135</v>
      </c>
      <c r="C91" s="207">
        <v>1949</v>
      </c>
      <c r="D91" s="207">
        <v>48</v>
      </c>
      <c r="E91" s="299">
        <v>865.3</v>
      </c>
      <c r="F91" s="207">
        <v>11</v>
      </c>
      <c r="G91" s="207">
        <v>22</v>
      </c>
      <c r="H91" s="207">
        <v>45</v>
      </c>
      <c r="I91" s="299">
        <v>865.3</v>
      </c>
      <c r="J91" s="299">
        <f t="shared" si="3"/>
        <v>865.3</v>
      </c>
      <c r="K91" s="208">
        <f t="shared" si="4"/>
        <v>42399.7</v>
      </c>
      <c r="L91" s="208">
        <v>0</v>
      </c>
      <c r="M91" s="209">
        <f t="shared" si="5"/>
        <v>42399.7</v>
      </c>
      <c r="N91" s="300">
        <v>49</v>
      </c>
    </row>
    <row r="92" spans="1:14" ht="15" customHeight="1" x14ac:dyDescent="0.3">
      <c r="A92" s="366">
        <v>83</v>
      </c>
      <c r="B92" s="206" t="s">
        <v>255</v>
      </c>
      <c r="C92" s="207">
        <v>1958</v>
      </c>
      <c r="D92" s="207">
        <v>60</v>
      </c>
      <c r="E92" s="299">
        <v>434.4</v>
      </c>
      <c r="F92" s="207">
        <v>8</v>
      </c>
      <c r="G92" s="207">
        <v>11</v>
      </c>
      <c r="H92" s="207">
        <v>25</v>
      </c>
      <c r="I92" s="299">
        <v>434.4</v>
      </c>
      <c r="J92" s="299">
        <f>I92</f>
        <v>434.4</v>
      </c>
      <c r="K92" s="208">
        <f>J92*N92</f>
        <v>21285.599999999999</v>
      </c>
      <c r="L92" s="208">
        <v>0</v>
      </c>
      <c r="M92" s="209">
        <f t="shared" si="5"/>
        <v>21285.599999999999</v>
      </c>
      <c r="N92" s="300">
        <v>49</v>
      </c>
    </row>
    <row r="93" spans="1:14" ht="15" customHeight="1" x14ac:dyDescent="0.3">
      <c r="A93" s="366">
        <v>84</v>
      </c>
      <c r="B93" s="206" t="s">
        <v>137</v>
      </c>
      <c r="C93" s="207">
        <v>1952</v>
      </c>
      <c r="D93" s="207">
        <v>65</v>
      </c>
      <c r="E93" s="299">
        <v>52.4</v>
      </c>
      <c r="F93" s="207">
        <v>1</v>
      </c>
      <c r="G93" s="207">
        <v>2</v>
      </c>
      <c r="H93" s="207">
        <v>3</v>
      </c>
      <c r="I93" s="299">
        <v>52.4</v>
      </c>
      <c r="J93" s="299">
        <f t="shared" si="3"/>
        <v>52.4</v>
      </c>
      <c r="K93" s="208">
        <f t="shared" ref="K93:K156" si="6">J93*N93</f>
        <v>2567.6</v>
      </c>
      <c r="L93" s="208">
        <v>0</v>
      </c>
      <c r="M93" s="209">
        <f t="shared" si="5"/>
        <v>2567.6</v>
      </c>
      <c r="N93" s="300">
        <v>49</v>
      </c>
    </row>
    <row r="94" spans="1:14" ht="15" customHeight="1" x14ac:dyDescent="0.3">
      <c r="A94" s="366">
        <v>85</v>
      </c>
      <c r="B94" s="206" t="s">
        <v>138</v>
      </c>
      <c r="C94" s="207">
        <v>1952</v>
      </c>
      <c r="D94" s="207">
        <v>60</v>
      </c>
      <c r="E94" s="299">
        <v>492.2</v>
      </c>
      <c r="F94" s="207">
        <v>8</v>
      </c>
      <c r="G94" s="207">
        <v>13</v>
      </c>
      <c r="H94" s="207">
        <v>23</v>
      </c>
      <c r="I94" s="299">
        <v>492.2</v>
      </c>
      <c r="J94" s="299">
        <f t="shared" si="3"/>
        <v>492.2</v>
      </c>
      <c r="K94" s="208">
        <f t="shared" si="6"/>
        <v>24117.8</v>
      </c>
      <c r="L94" s="208">
        <v>0</v>
      </c>
      <c r="M94" s="209">
        <f t="shared" si="5"/>
        <v>24117.8</v>
      </c>
      <c r="N94" s="300">
        <v>49</v>
      </c>
    </row>
    <row r="95" spans="1:14" ht="15" customHeight="1" x14ac:dyDescent="0.3">
      <c r="A95" s="366">
        <v>86</v>
      </c>
      <c r="B95" s="206" t="s">
        <v>139</v>
      </c>
      <c r="C95" s="207">
        <v>1952</v>
      </c>
      <c r="D95" s="207">
        <v>60</v>
      </c>
      <c r="E95" s="299">
        <v>488.6</v>
      </c>
      <c r="F95" s="207">
        <v>8</v>
      </c>
      <c r="G95" s="207">
        <v>13</v>
      </c>
      <c r="H95" s="207">
        <v>32</v>
      </c>
      <c r="I95" s="299">
        <v>488.6</v>
      </c>
      <c r="J95" s="299">
        <f t="shared" si="3"/>
        <v>488.6</v>
      </c>
      <c r="K95" s="208">
        <f t="shared" si="6"/>
        <v>23941.4</v>
      </c>
      <c r="L95" s="208">
        <v>0</v>
      </c>
      <c r="M95" s="209">
        <f t="shared" si="5"/>
        <v>23941.4</v>
      </c>
      <c r="N95" s="300">
        <v>49</v>
      </c>
    </row>
    <row r="96" spans="1:14" ht="15" customHeight="1" x14ac:dyDescent="0.3">
      <c r="A96" s="366">
        <v>87</v>
      </c>
      <c r="B96" s="206" t="s">
        <v>140</v>
      </c>
      <c r="C96" s="207">
        <v>1952</v>
      </c>
      <c r="D96" s="207">
        <v>59</v>
      </c>
      <c r="E96" s="299">
        <v>495.7</v>
      </c>
      <c r="F96" s="207">
        <v>8</v>
      </c>
      <c r="G96" s="207">
        <v>13</v>
      </c>
      <c r="H96" s="207">
        <v>28</v>
      </c>
      <c r="I96" s="299">
        <v>495.7</v>
      </c>
      <c r="J96" s="299">
        <f t="shared" si="3"/>
        <v>495.7</v>
      </c>
      <c r="K96" s="208">
        <f t="shared" si="6"/>
        <v>24289.3</v>
      </c>
      <c r="L96" s="208">
        <v>0</v>
      </c>
      <c r="M96" s="209">
        <f t="shared" si="5"/>
        <v>24289.3</v>
      </c>
      <c r="N96" s="300">
        <v>49</v>
      </c>
    </row>
    <row r="97" spans="1:14" ht="15" customHeight="1" x14ac:dyDescent="0.3">
      <c r="A97" s="366">
        <v>88</v>
      </c>
      <c r="B97" s="206" t="s">
        <v>141</v>
      </c>
      <c r="C97" s="207">
        <v>1952</v>
      </c>
      <c r="D97" s="207">
        <v>52</v>
      </c>
      <c r="E97" s="299">
        <v>428.3</v>
      </c>
      <c r="F97" s="207">
        <v>8</v>
      </c>
      <c r="G97" s="207">
        <v>12</v>
      </c>
      <c r="H97" s="207">
        <v>31</v>
      </c>
      <c r="I97" s="299">
        <v>428.3</v>
      </c>
      <c r="J97" s="299">
        <f t="shared" si="3"/>
        <v>428.3</v>
      </c>
      <c r="K97" s="208">
        <f t="shared" si="6"/>
        <v>20986.7</v>
      </c>
      <c r="L97" s="208">
        <v>0</v>
      </c>
      <c r="M97" s="209">
        <f t="shared" si="5"/>
        <v>20986.7</v>
      </c>
      <c r="N97" s="300">
        <v>49</v>
      </c>
    </row>
    <row r="98" spans="1:14" ht="15" customHeight="1" x14ac:dyDescent="0.3">
      <c r="A98" s="366">
        <v>89</v>
      </c>
      <c r="B98" s="206" t="s">
        <v>142</v>
      </c>
      <c r="C98" s="207">
        <v>1952</v>
      </c>
      <c r="D98" s="207">
        <v>30</v>
      </c>
      <c r="E98" s="299">
        <v>420.4</v>
      </c>
      <c r="F98" s="207">
        <v>8</v>
      </c>
      <c r="G98" s="207">
        <v>13</v>
      </c>
      <c r="H98" s="207">
        <v>25</v>
      </c>
      <c r="I98" s="299">
        <v>420.4</v>
      </c>
      <c r="J98" s="299">
        <f t="shared" si="3"/>
        <v>420.4</v>
      </c>
      <c r="K98" s="208">
        <f t="shared" si="6"/>
        <v>20599.599999999999</v>
      </c>
      <c r="L98" s="208">
        <v>0</v>
      </c>
      <c r="M98" s="209">
        <f t="shared" si="5"/>
        <v>20599.599999999999</v>
      </c>
      <c r="N98" s="300">
        <v>49</v>
      </c>
    </row>
    <row r="99" spans="1:14" ht="15" customHeight="1" x14ac:dyDescent="0.3">
      <c r="A99" s="366">
        <v>90</v>
      </c>
      <c r="B99" s="206" t="s">
        <v>143</v>
      </c>
      <c r="C99" s="207">
        <v>1953</v>
      </c>
      <c r="D99" s="207">
        <v>57</v>
      </c>
      <c r="E99" s="299">
        <v>502.7</v>
      </c>
      <c r="F99" s="207">
        <v>8</v>
      </c>
      <c r="G99" s="207">
        <v>12</v>
      </c>
      <c r="H99" s="207">
        <v>31</v>
      </c>
      <c r="I99" s="299">
        <v>502.7</v>
      </c>
      <c r="J99" s="299">
        <f>I99</f>
        <v>502.7</v>
      </c>
      <c r="K99" s="208">
        <f t="shared" si="6"/>
        <v>24632.3</v>
      </c>
      <c r="L99" s="208">
        <v>0</v>
      </c>
      <c r="M99" s="209">
        <f t="shared" si="5"/>
        <v>24632.3</v>
      </c>
      <c r="N99" s="300">
        <v>49</v>
      </c>
    </row>
    <row r="100" spans="1:14" ht="15" customHeight="1" x14ac:dyDescent="0.3">
      <c r="A100" s="366">
        <v>91</v>
      </c>
      <c r="B100" s="206" t="s">
        <v>144</v>
      </c>
      <c r="C100" s="207">
        <v>1953</v>
      </c>
      <c r="D100" s="207">
        <v>57</v>
      </c>
      <c r="E100" s="299">
        <v>517</v>
      </c>
      <c r="F100" s="207">
        <v>8</v>
      </c>
      <c r="G100" s="207">
        <v>13</v>
      </c>
      <c r="H100" s="207">
        <v>39</v>
      </c>
      <c r="I100" s="299">
        <v>517</v>
      </c>
      <c r="J100" s="299">
        <f>I100</f>
        <v>517</v>
      </c>
      <c r="K100" s="208">
        <f t="shared" si="6"/>
        <v>25333</v>
      </c>
      <c r="L100" s="208">
        <v>0</v>
      </c>
      <c r="M100" s="209">
        <f t="shared" si="5"/>
        <v>25333</v>
      </c>
      <c r="N100" s="300">
        <v>49</v>
      </c>
    </row>
    <row r="101" spans="1:14" ht="15" customHeight="1" x14ac:dyDescent="0.3">
      <c r="A101" s="366">
        <v>92</v>
      </c>
      <c r="B101" s="206" t="s">
        <v>145</v>
      </c>
      <c r="C101" s="207">
        <v>1953</v>
      </c>
      <c r="D101" s="207">
        <v>54</v>
      </c>
      <c r="E101" s="299">
        <v>491.7</v>
      </c>
      <c r="F101" s="207">
        <v>8</v>
      </c>
      <c r="G101" s="207">
        <v>10</v>
      </c>
      <c r="H101" s="207">
        <v>33</v>
      </c>
      <c r="I101" s="299">
        <v>491.7</v>
      </c>
      <c r="J101" s="299">
        <f>I101</f>
        <v>491.7</v>
      </c>
      <c r="K101" s="208">
        <f t="shared" si="6"/>
        <v>24093.3</v>
      </c>
      <c r="L101" s="208">
        <v>0</v>
      </c>
      <c r="M101" s="209">
        <f t="shared" si="5"/>
        <v>24093.3</v>
      </c>
      <c r="N101" s="300">
        <v>49</v>
      </c>
    </row>
    <row r="102" spans="1:14" ht="15" customHeight="1" x14ac:dyDescent="0.3">
      <c r="A102" s="366">
        <v>93</v>
      </c>
      <c r="B102" s="206" t="s">
        <v>146</v>
      </c>
      <c r="C102" s="207">
        <v>1953</v>
      </c>
      <c r="D102" s="207">
        <v>52</v>
      </c>
      <c r="E102" s="299">
        <v>65.099999999999994</v>
      </c>
      <c r="F102" s="207">
        <v>2</v>
      </c>
      <c r="G102" s="207">
        <v>2</v>
      </c>
      <c r="H102" s="207">
        <v>3</v>
      </c>
      <c r="I102" s="299">
        <v>65.099999999999994</v>
      </c>
      <c r="J102" s="299">
        <f>I102</f>
        <v>65.099999999999994</v>
      </c>
      <c r="K102" s="208">
        <f t="shared" si="6"/>
        <v>3189.8999999999996</v>
      </c>
      <c r="L102" s="208">
        <v>0</v>
      </c>
      <c r="M102" s="209">
        <f t="shared" si="5"/>
        <v>3189.8999999999996</v>
      </c>
      <c r="N102" s="300">
        <v>49</v>
      </c>
    </row>
    <row r="103" spans="1:14" ht="15" customHeight="1" x14ac:dyDescent="0.3">
      <c r="A103" s="366">
        <v>94</v>
      </c>
      <c r="B103" s="206" t="s">
        <v>148</v>
      </c>
      <c r="C103" s="207">
        <v>1953</v>
      </c>
      <c r="D103" s="207">
        <v>50</v>
      </c>
      <c r="E103" s="299">
        <v>598.4</v>
      </c>
      <c r="F103" s="207">
        <v>6</v>
      </c>
      <c r="G103" s="207">
        <v>15</v>
      </c>
      <c r="H103" s="207">
        <v>27</v>
      </c>
      <c r="I103" s="299">
        <v>598.4</v>
      </c>
      <c r="J103" s="299">
        <f t="shared" ref="J103:J166" si="7">I103</f>
        <v>598.4</v>
      </c>
      <c r="K103" s="208">
        <f t="shared" si="6"/>
        <v>29321.599999999999</v>
      </c>
      <c r="L103" s="208">
        <v>0</v>
      </c>
      <c r="M103" s="209">
        <f t="shared" si="5"/>
        <v>29321.599999999999</v>
      </c>
      <c r="N103" s="300">
        <v>49</v>
      </c>
    </row>
    <row r="104" spans="1:14" ht="15" customHeight="1" x14ac:dyDescent="0.3">
      <c r="A104" s="366">
        <v>95</v>
      </c>
      <c r="B104" s="206" t="s">
        <v>149</v>
      </c>
      <c r="C104" s="207">
        <v>1953</v>
      </c>
      <c r="D104" s="207">
        <v>46</v>
      </c>
      <c r="E104" s="299">
        <v>503</v>
      </c>
      <c r="F104" s="207">
        <v>8</v>
      </c>
      <c r="G104" s="207">
        <v>14</v>
      </c>
      <c r="H104" s="207">
        <v>28</v>
      </c>
      <c r="I104" s="299">
        <v>503</v>
      </c>
      <c r="J104" s="299">
        <f t="shared" si="7"/>
        <v>503</v>
      </c>
      <c r="K104" s="208">
        <f t="shared" si="6"/>
        <v>24647</v>
      </c>
      <c r="L104" s="208">
        <v>0</v>
      </c>
      <c r="M104" s="209">
        <f t="shared" si="5"/>
        <v>24647</v>
      </c>
      <c r="N104" s="300">
        <v>49</v>
      </c>
    </row>
    <row r="105" spans="1:14" ht="15" customHeight="1" x14ac:dyDescent="0.3">
      <c r="A105" s="366">
        <v>96</v>
      </c>
      <c r="B105" s="206" t="s">
        <v>150</v>
      </c>
      <c r="C105" s="207">
        <v>1953</v>
      </c>
      <c r="D105" s="207">
        <v>45</v>
      </c>
      <c r="E105" s="299">
        <v>515.6</v>
      </c>
      <c r="F105" s="207">
        <v>8</v>
      </c>
      <c r="G105" s="207">
        <v>9</v>
      </c>
      <c r="H105" s="207">
        <v>30</v>
      </c>
      <c r="I105" s="299">
        <v>515.6</v>
      </c>
      <c r="J105" s="299">
        <f t="shared" si="7"/>
        <v>515.6</v>
      </c>
      <c r="K105" s="208">
        <f t="shared" si="6"/>
        <v>25264.400000000001</v>
      </c>
      <c r="L105" s="208">
        <v>0</v>
      </c>
      <c r="M105" s="209">
        <f t="shared" si="5"/>
        <v>25264.400000000001</v>
      </c>
      <c r="N105" s="300">
        <v>49</v>
      </c>
    </row>
    <row r="106" spans="1:14" ht="15" customHeight="1" x14ac:dyDescent="0.3">
      <c r="A106" s="366">
        <v>97</v>
      </c>
      <c r="B106" s="206" t="s">
        <v>151</v>
      </c>
      <c r="C106" s="207">
        <v>1953</v>
      </c>
      <c r="D106" s="207">
        <v>24</v>
      </c>
      <c r="E106" s="299">
        <v>498.4</v>
      </c>
      <c r="F106" s="207">
        <v>8</v>
      </c>
      <c r="G106" s="207">
        <v>14</v>
      </c>
      <c r="H106" s="207">
        <v>34</v>
      </c>
      <c r="I106" s="299">
        <v>498.4</v>
      </c>
      <c r="J106" s="299">
        <f t="shared" si="7"/>
        <v>498.4</v>
      </c>
      <c r="K106" s="208">
        <f t="shared" si="6"/>
        <v>24421.599999999999</v>
      </c>
      <c r="L106" s="208">
        <v>0</v>
      </c>
      <c r="M106" s="209">
        <f t="shared" si="5"/>
        <v>24421.599999999999</v>
      </c>
      <c r="N106" s="300">
        <v>49</v>
      </c>
    </row>
    <row r="107" spans="1:14" ht="15" customHeight="1" x14ac:dyDescent="0.3">
      <c r="A107" s="366">
        <v>98</v>
      </c>
      <c r="B107" s="206" t="s">
        <v>152</v>
      </c>
      <c r="C107" s="207">
        <v>1954</v>
      </c>
      <c r="D107" s="207">
        <v>67</v>
      </c>
      <c r="E107" s="299">
        <v>355.2</v>
      </c>
      <c r="F107" s="207">
        <v>8</v>
      </c>
      <c r="G107" s="207">
        <v>9</v>
      </c>
      <c r="H107" s="207">
        <v>18</v>
      </c>
      <c r="I107" s="299">
        <v>355.2</v>
      </c>
      <c r="J107" s="299">
        <f t="shared" si="7"/>
        <v>355.2</v>
      </c>
      <c r="K107" s="208">
        <f t="shared" si="6"/>
        <v>17404.8</v>
      </c>
      <c r="L107" s="208">
        <v>0</v>
      </c>
      <c r="M107" s="209">
        <f t="shared" si="5"/>
        <v>17404.8</v>
      </c>
      <c r="N107" s="300">
        <v>49</v>
      </c>
    </row>
    <row r="108" spans="1:14" ht="15" customHeight="1" x14ac:dyDescent="0.3">
      <c r="A108" s="366">
        <v>99</v>
      </c>
      <c r="B108" s="206" t="s">
        <v>153</v>
      </c>
      <c r="C108" s="207">
        <v>1954</v>
      </c>
      <c r="D108" s="207">
        <v>66</v>
      </c>
      <c r="E108" s="299">
        <v>528.20000000000005</v>
      </c>
      <c r="F108" s="207">
        <v>12</v>
      </c>
      <c r="G108" s="207">
        <v>15</v>
      </c>
      <c r="H108" s="207">
        <v>25</v>
      </c>
      <c r="I108" s="299">
        <v>528.20000000000005</v>
      </c>
      <c r="J108" s="299">
        <f t="shared" si="7"/>
        <v>528.20000000000005</v>
      </c>
      <c r="K108" s="208">
        <f t="shared" si="6"/>
        <v>25881.800000000003</v>
      </c>
      <c r="L108" s="208">
        <v>0</v>
      </c>
      <c r="M108" s="209">
        <f t="shared" si="5"/>
        <v>25881.800000000003</v>
      </c>
      <c r="N108" s="300">
        <v>49</v>
      </c>
    </row>
    <row r="109" spans="1:14" ht="15" customHeight="1" x14ac:dyDescent="0.3">
      <c r="A109" s="366">
        <v>100</v>
      </c>
      <c r="B109" s="206" t="s">
        <v>154</v>
      </c>
      <c r="C109" s="207">
        <v>1954</v>
      </c>
      <c r="D109" s="207">
        <v>66</v>
      </c>
      <c r="E109" s="299">
        <v>103.8</v>
      </c>
      <c r="F109" s="207">
        <v>2</v>
      </c>
      <c r="G109" s="207">
        <v>1</v>
      </c>
      <c r="H109" s="207">
        <v>2</v>
      </c>
      <c r="I109" s="299">
        <v>103.8</v>
      </c>
      <c r="J109" s="299">
        <f t="shared" si="7"/>
        <v>103.8</v>
      </c>
      <c r="K109" s="208">
        <f t="shared" si="6"/>
        <v>5086.2</v>
      </c>
      <c r="L109" s="208">
        <v>0</v>
      </c>
      <c r="M109" s="209">
        <f t="shared" si="5"/>
        <v>5086.2</v>
      </c>
      <c r="N109" s="300">
        <v>49</v>
      </c>
    </row>
    <row r="110" spans="1:14" ht="15" customHeight="1" x14ac:dyDescent="0.3">
      <c r="A110" s="366">
        <v>101</v>
      </c>
      <c r="B110" s="206" t="s">
        <v>155</v>
      </c>
      <c r="C110" s="207">
        <v>1954</v>
      </c>
      <c r="D110" s="207">
        <v>64</v>
      </c>
      <c r="E110" s="299">
        <v>357.9</v>
      </c>
      <c r="F110" s="207">
        <v>8</v>
      </c>
      <c r="G110" s="207">
        <v>10</v>
      </c>
      <c r="H110" s="207">
        <v>25</v>
      </c>
      <c r="I110" s="299">
        <v>357.9</v>
      </c>
      <c r="J110" s="299">
        <f t="shared" si="7"/>
        <v>357.9</v>
      </c>
      <c r="K110" s="208">
        <f t="shared" si="6"/>
        <v>17537.099999999999</v>
      </c>
      <c r="L110" s="208">
        <v>0</v>
      </c>
      <c r="M110" s="209">
        <f t="shared" si="5"/>
        <v>17537.099999999999</v>
      </c>
      <c r="N110" s="300">
        <v>49</v>
      </c>
    </row>
    <row r="111" spans="1:14" ht="15" customHeight="1" x14ac:dyDescent="0.3">
      <c r="A111" s="366">
        <v>102</v>
      </c>
      <c r="B111" s="206" t="s">
        <v>156</v>
      </c>
      <c r="C111" s="207">
        <v>1954</v>
      </c>
      <c r="D111" s="207">
        <v>64</v>
      </c>
      <c r="E111" s="299">
        <v>360</v>
      </c>
      <c r="F111" s="207">
        <v>8</v>
      </c>
      <c r="G111" s="207">
        <v>9</v>
      </c>
      <c r="H111" s="207">
        <v>19</v>
      </c>
      <c r="I111" s="299">
        <v>360</v>
      </c>
      <c r="J111" s="299">
        <f t="shared" si="7"/>
        <v>360</v>
      </c>
      <c r="K111" s="208">
        <f t="shared" si="6"/>
        <v>17640</v>
      </c>
      <c r="L111" s="208">
        <v>0</v>
      </c>
      <c r="M111" s="209">
        <f t="shared" si="5"/>
        <v>17640</v>
      </c>
      <c r="N111" s="300">
        <v>49</v>
      </c>
    </row>
    <row r="112" spans="1:14" ht="15" customHeight="1" x14ac:dyDescent="0.3">
      <c r="A112" s="366">
        <v>103</v>
      </c>
      <c r="B112" s="206" t="s">
        <v>157</v>
      </c>
      <c r="C112" s="207">
        <v>1954</v>
      </c>
      <c r="D112" s="207">
        <v>64</v>
      </c>
      <c r="E112" s="299">
        <v>179.2</v>
      </c>
      <c r="F112" s="207">
        <v>4</v>
      </c>
      <c r="G112" s="207">
        <v>4</v>
      </c>
      <c r="H112" s="207">
        <v>11</v>
      </c>
      <c r="I112" s="299">
        <v>179.2</v>
      </c>
      <c r="J112" s="299">
        <f t="shared" si="7"/>
        <v>179.2</v>
      </c>
      <c r="K112" s="208">
        <f t="shared" si="6"/>
        <v>8780.7999999999993</v>
      </c>
      <c r="L112" s="208">
        <v>0</v>
      </c>
      <c r="M112" s="209">
        <f t="shared" si="5"/>
        <v>8780.7999999999993</v>
      </c>
      <c r="N112" s="300">
        <v>49</v>
      </c>
    </row>
    <row r="113" spans="1:14" ht="15" customHeight="1" x14ac:dyDescent="0.3">
      <c r="A113" s="366">
        <v>104</v>
      </c>
      <c r="B113" s="206" t="s">
        <v>158</v>
      </c>
      <c r="C113" s="207">
        <v>1954</v>
      </c>
      <c r="D113" s="207">
        <v>63</v>
      </c>
      <c r="E113" s="299">
        <v>170.3</v>
      </c>
      <c r="F113" s="207">
        <v>4</v>
      </c>
      <c r="G113" s="207">
        <v>4</v>
      </c>
      <c r="H113" s="207">
        <v>15</v>
      </c>
      <c r="I113" s="299">
        <v>170.3</v>
      </c>
      <c r="J113" s="299">
        <f t="shared" si="7"/>
        <v>170.3</v>
      </c>
      <c r="K113" s="208">
        <f t="shared" si="6"/>
        <v>8344.7000000000007</v>
      </c>
      <c r="L113" s="208">
        <v>0</v>
      </c>
      <c r="M113" s="209">
        <f t="shared" si="5"/>
        <v>8344.7000000000007</v>
      </c>
      <c r="N113" s="300">
        <v>49</v>
      </c>
    </row>
    <row r="114" spans="1:14" ht="15" customHeight="1" x14ac:dyDescent="0.3">
      <c r="A114" s="366">
        <v>105</v>
      </c>
      <c r="B114" s="206" t="s">
        <v>159</v>
      </c>
      <c r="C114" s="207">
        <v>1954</v>
      </c>
      <c r="D114" s="207">
        <v>63</v>
      </c>
      <c r="E114" s="299">
        <v>348.4</v>
      </c>
      <c r="F114" s="207">
        <v>8</v>
      </c>
      <c r="G114" s="207">
        <v>8</v>
      </c>
      <c r="H114" s="207">
        <v>24</v>
      </c>
      <c r="I114" s="299">
        <v>348.4</v>
      </c>
      <c r="J114" s="299">
        <f t="shared" si="7"/>
        <v>348.4</v>
      </c>
      <c r="K114" s="208">
        <f t="shared" si="6"/>
        <v>17071.599999999999</v>
      </c>
      <c r="L114" s="208">
        <v>0</v>
      </c>
      <c r="M114" s="209">
        <f t="shared" si="5"/>
        <v>17071.599999999999</v>
      </c>
      <c r="N114" s="300">
        <v>49</v>
      </c>
    </row>
    <row r="115" spans="1:14" ht="15" customHeight="1" x14ac:dyDescent="0.3">
      <c r="A115" s="366">
        <v>106</v>
      </c>
      <c r="B115" s="206" t="s">
        <v>565</v>
      </c>
      <c r="C115" s="207">
        <v>1954</v>
      </c>
      <c r="D115" s="207">
        <v>62</v>
      </c>
      <c r="E115" s="299">
        <v>347.6</v>
      </c>
      <c r="F115" s="207">
        <v>8</v>
      </c>
      <c r="G115" s="207">
        <v>11</v>
      </c>
      <c r="H115" s="207">
        <v>31</v>
      </c>
      <c r="I115" s="299">
        <v>347.6</v>
      </c>
      <c r="J115" s="299">
        <f t="shared" si="7"/>
        <v>347.6</v>
      </c>
      <c r="K115" s="208">
        <f t="shared" si="6"/>
        <v>17032.400000000001</v>
      </c>
      <c r="L115" s="208">
        <v>0</v>
      </c>
      <c r="M115" s="209">
        <f t="shared" si="5"/>
        <v>17032.400000000001</v>
      </c>
      <c r="N115" s="300">
        <v>49</v>
      </c>
    </row>
    <row r="116" spans="1:14" ht="15" customHeight="1" x14ac:dyDescent="0.3">
      <c r="A116" s="366">
        <v>107</v>
      </c>
      <c r="B116" s="206" t="s">
        <v>160</v>
      </c>
      <c r="C116" s="207">
        <v>1954</v>
      </c>
      <c r="D116" s="207">
        <v>59</v>
      </c>
      <c r="E116" s="299">
        <v>179.4</v>
      </c>
      <c r="F116" s="207">
        <v>4</v>
      </c>
      <c r="G116" s="207">
        <v>6</v>
      </c>
      <c r="H116" s="207">
        <v>8</v>
      </c>
      <c r="I116" s="299">
        <v>179.4</v>
      </c>
      <c r="J116" s="299">
        <f t="shared" si="7"/>
        <v>179.4</v>
      </c>
      <c r="K116" s="208">
        <f t="shared" si="6"/>
        <v>8790.6</v>
      </c>
      <c r="L116" s="208">
        <v>0</v>
      </c>
      <c r="M116" s="209">
        <f t="shared" si="5"/>
        <v>8790.6</v>
      </c>
      <c r="N116" s="300">
        <v>49</v>
      </c>
    </row>
    <row r="117" spans="1:14" ht="15" customHeight="1" x14ac:dyDescent="0.3">
      <c r="A117" s="366">
        <v>108</v>
      </c>
      <c r="B117" s="206" t="s">
        <v>161</v>
      </c>
      <c r="C117" s="207">
        <v>1954</v>
      </c>
      <c r="D117" s="207">
        <v>57</v>
      </c>
      <c r="E117" s="299">
        <v>528.70000000000005</v>
      </c>
      <c r="F117" s="207">
        <v>12</v>
      </c>
      <c r="G117" s="207">
        <v>16</v>
      </c>
      <c r="H117" s="207">
        <v>34</v>
      </c>
      <c r="I117" s="299">
        <v>528.70000000000005</v>
      </c>
      <c r="J117" s="299">
        <f t="shared" si="7"/>
        <v>528.70000000000005</v>
      </c>
      <c r="K117" s="208">
        <f t="shared" si="6"/>
        <v>25906.300000000003</v>
      </c>
      <c r="L117" s="208">
        <v>0</v>
      </c>
      <c r="M117" s="209">
        <f t="shared" si="5"/>
        <v>25906.300000000003</v>
      </c>
      <c r="N117" s="300">
        <v>49</v>
      </c>
    </row>
    <row r="118" spans="1:14" ht="15" customHeight="1" x14ac:dyDescent="0.3">
      <c r="A118" s="366">
        <v>109</v>
      </c>
      <c r="B118" s="206" t="s">
        <v>162</v>
      </c>
      <c r="C118" s="207">
        <v>1954</v>
      </c>
      <c r="D118" s="207">
        <v>55</v>
      </c>
      <c r="E118" s="299">
        <v>504.1</v>
      </c>
      <c r="F118" s="207">
        <v>8</v>
      </c>
      <c r="G118" s="207">
        <v>13</v>
      </c>
      <c r="H118" s="207">
        <v>32</v>
      </c>
      <c r="I118" s="299">
        <v>504.1</v>
      </c>
      <c r="J118" s="299">
        <f t="shared" si="7"/>
        <v>504.1</v>
      </c>
      <c r="K118" s="208">
        <f t="shared" si="6"/>
        <v>24700.9</v>
      </c>
      <c r="L118" s="208">
        <v>0</v>
      </c>
      <c r="M118" s="209">
        <f t="shared" si="5"/>
        <v>24700.9</v>
      </c>
      <c r="N118" s="300">
        <v>49</v>
      </c>
    </row>
    <row r="119" spans="1:14" ht="15" customHeight="1" x14ac:dyDescent="0.3">
      <c r="A119" s="366">
        <v>110</v>
      </c>
      <c r="B119" s="206" t="s">
        <v>163</v>
      </c>
      <c r="C119" s="207">
        <v>1954</v>
      </c>
      <c r="D119" s="207">
        <v>49</v>
      </c>
      <c r="E119" s="299">
        <v>516.9</v>
      </c>
      <c r="F119" s="207">
        <v>8</v>
      </c>
      <c r="G119" s="207">
        <v>13</v>
      </c>
      <c r="H119" s="207">
        <v>26</v>
      </c>
      <c r="I119" s="299">
        <v>516.9</v>
      </c>
      <c r="J119" s="299">
        <f t="shared" si="7"/>
        <v>516.9</v>
      </c>
      <c r="K119" s="208">
        <f t="shared" si="6"/>
        <v>25328.1</v>
      </c>
      <c r="L119" s="208">
        <v>0</v>
      </c>
      <c r="M119" s="209">
        <f t="shared" si="5"/>
        <v>25328.1</v>
      </c>
      <c r="N119" s="300">
        <v>49</v>
      </c>
    </row>
    <row r="120" spans="1:14" ht="15" customHeight="1" x14ac:dyDescent="0.3">
      <c r="A120" s="204">
        <v>111</v>
      </c>
      <c r="B120" s="211" t="s">
        <v>164</v>
      </c>
      <c r="C120" s="512">
        <v>1954</v>
      </c>
      <c r="D120" s="512">
        <v>49</v>
      </c>
      <c r="E120" s="513">
        <v>594.5</v>
      </c>
      <c r="F120" s="512">
        <v>4</v>
      </c>
      <c r="G120" s="512">
        <v>17</v>
      </c>
      <c r="H120" s="512">
        <v>34</v>
      </c>
      <c r="I120" s="513">
        <v>594.5</v>
      </c>
      <c r="J120" s="513">
        <f t="shared" si="7"/>
        <v>594.5</v>
      </c>
      <c r="K120" s="208">
        <f t="shared" si="6"/>
        <v>29130.5</v>
      </c>
      <c r="L120" s="208">
        <v>0</v>
      </c>
      <c r="M120" s="209">
        <f t="shared" si="5"/>
        <v>29130.5</v>
      </c>
      <c r="N120" s="300">
        <v>49</v>
      </c>
    </row>
    <row r="121" spans="1:14" ht="15" customHeight="1" x14ac:dyDescent="0.3">
      <c r="A121" s="204">
        <v>112</v>
      </c>
      <c r="B121" s="211" t="s">
        <v>165</v>
      </c>
      <c r="C121" s="512">
        <v>1954</v>
      </c>
      <c r="D121" s="512">
        <v>49</v>
      </c>
      <c r="E121" s="513">
        <v>408.7</v>
      </c>
      <c r="F121" s="512">
        <v>8</v>
      </c>
      <c r="G121" s="512">
        <v>6</v>
      </c>
      <c r="H121" s="512">
        <v>16</v>
      </c>
      <c r="I121" s="513">
        <v>408.7</v>
      </c>
      <c r="J121" s="513">
        <f t="shared" si="7"/>
        <v>408.7</v>
      </c>
      <c r="K121" s="208">
        <f t="shared" si="6"/>
        <v>20026.3</v>
      </c>
      <c r="L121" s="208">
        <v>0</v>
      </c>
      <c r="M121" s="209">
        <f t="shared" si="5"/>
        <v>20026.3</v>
      </c>
      <c r="N121" s="300">
        <v>49</v>
      </c>
    </row>
    <row r="122" spans="1:14" ht="15" customHeight="1" x14ac:dyDescent="0.3">
      <c r="A122" s="204">
        <v>113</v>
      </c>
      <c r="B122" s="211" t="s">
        <v>166</v>
      </c>
      <c r="C122" s="512">
        <v>1954</v>
      </c>
      <c r="D122" s="512">
        <v>43</v>
      </c>
      <c r="E122" s="513">
        <v>515.6</v>
      </c>
      <c r="F122" s="512">
        <v>8</v>
      </c>
      <c r="G122" s="512">
        <v>15</v>
      </c>
      <c r="H122" s="512">
        <v>48</v>
      </c>
      <c r="I122" s="513">
        <v>515.6</v>
      </c>
      <c r="J122" s="513">
        <f t="shared" si="7"/>
        <v>515.6</v>
      </c>
      <c r="K122" s="208">
        <f t="shared" si="6"/>
        <v>25264.400000000001</v>
      </c>
      <c r="L122" s="208">
        <v>0</v>
      </c>
      <c r="M122" s="209">
        <f t="shared" si="5"/>
        <v>25264.400000000001</v>
      </c>
      <c r="N122" s="300">
        <v>49</v>
      </c>
    </row>
    <row r="123" spans="1:14" ht="15" customHeight="1" x14ac:dyDescent="0.3">
      <c r="A123" s="204">
        <v>114</v>
      </c>
      <c r="B123" s="211" t="s">
        <v>167</v>
      </c>
      <c r="C123" s="512">
        <v>1955</v>
      </c>
      <c r="D123" s="512">
        <v>70</v>
      </c>
      <c r="E123" s="513">
        <v>106.2</v>
      </c>
      <c r="F123" s="512">
        <v>2</v>
      </c>
      <c r="G123" s="512">
        <v>3</v>
      </c>
      <c r="H123" s="512">
        <v>9</v>
      </c>
      <c r="I123" s="513">
        <v>106.2</v>
      </c>
      <c r="J123" s="513">
        <f t="shared" si="7"/>
        <v>106.2</v>
      </c>
      <c r="K123" s="208">
        <f t="shared" si="6"/>
        <v>5203.8</v>
      </c>
      <c r="L123" s="208">
        <v>0</v>
      </c>
      <c r="M123" s="209">
        <f t="shared" si="5"/>
        <v>5203.8</v>
      </c>
      <c r="N123" s="300">
        <v>49</v>
      </c>
    </row>
    <row r="124" spans="1:14" ht="15" customHeight="1" x14ac:dyDescent="0.3">
      <c r="A124" s="204">
        <v>115</v>
      </c>
      <c r="B124" s="211" t="s">
        <v>169</v>
      </c>
      <c r="C124" s="512">
        <v>1955</v>
      </c>
      <c r="D124" s="512">
        <v>65</v>
      </c>
      <c r="E124" s="513">
        <v>353</v>
      </c>
      <c r="F124" s="512">
        <v>8</v>
      </c>
      <c r="G124" s="512">
        <v>9</v>
      </c>
      <c r="H124" s="512">
        <v>19</v>
      </c>
      <c r="I124" s="513">
        <v>353</v>
      </c>
      <c r="J124" s="513">
        <f t="shared" si="7"/>
        <v>353</v>
      </c>
      <c r="K124" s="208">
        <f t="shared" si="6"/>
        <v>17297</v>
      </c>
      <c r="L124" s="208">
        <v>0</v>
      </c>
      <c r="M124" s="209">
        <f t="shared" si="5"/>
        <v>17297</v>
      </c>
      <c r="N124" s="300">
        <v>49</v>
      </c>
    </row>
    <row r="125" spans="1:14" ht="15" customHeight="1" x14ac:dyDescent="0.3">
      <c r="A125" s="204">
        <v>116</v>
      </c>
      <c r="B125" s="211" t="s">
        <v>170</v>
      </c>
      <c r="C125" s="512">
        <v>1955</v>
      </c>
      <c r="D125" s="512">
        <v>65</v>
      </c>
      <c r="E125" s="513">
        <v>172.5</v>
      </c>
      <c r="F125" s="512">
        <v>4</v>
      </c>
      <c r="G125" s="512">
        <v>3</v>
      </c>
      <c r="H125" s="512">
        <v>12</v>
      </c>
      <c r="I125" s="513">
        <v>172.5</v>
      </c>
      <c r="J125" s="513">
        <f t="shared" si="7"/>
        <v>172.5</v>
      </c>
      <c r="K125" s="208">
        <f t="shared" si="6"/>
        <v>8452.5</v>
      </c>
      <c r="L125" s="208">
        <v>0</v>
      </c>
      <c r="M125" s="209">
        <f t="shared" si="5"/>
        <v>8452.5</v>
      </c>
      <c r="N125" s="300">
        <v>49</v>
      </c>
    </row>
    <row r="126" spans="1:14" ht="15" customHeight="1" x14ac:dyDescent="0.3">
      <c r="A126" s="204">
        <v>117</v>
      </c>
      <c r="B126" s="211" t="s">
        <v>171</v>
      </c>
      <c r="C126" s="512">
        <v>1955</v>
      </c>
      <c r="D126" s="512">
        <v>65</v>
      </c>
      <c r="E126" s="513">
        <v>104.6</v>
      </c>
      <c r="F126" s="512">
        <v>2</v>
      </c>
      <c r="G126" s="512">
        <v>2</v>
      </c>
      <c r="H126" s="512">
        <v>5</v>
      </c>
      <c r="I126" s="513">
        <v>104.6</v>
      </c>
      <c r="J126" s="513">
        <f t="shared" si="7"/>
        <v>104.6</v>
      </c>
      <c r="K126" s="208">
        <f t="shared" si="6"/>
        <v>5125.3999999999996</v>
      </c>
      <c r="L126" s="208">
        <v>0</v>
      </c>
      <c r="M126" s="209">
        <f t="shared" si="5"/>
        <v>5125.3999999999996</v>
      </c>
      <c r="N126" s="300">
        <v>49</v>
      </c>
    </row>
    <row r="127" spans="1:14" ht="15" customHeight="1" x14ac:dyDescent="0.3">
      <c r="A127" s="204">
        <v>118</v>
      </c>
      <c r="B127" s="211" t="s">
        <v>172</v>
      </c>
      <c r="C127" s="512">
        <v>1955</v>
      </c>
      <c r="D127" s="512">
        <v>64</v>
      </c>
      <c r="E127" s="513">
        <v>347.2</v>
      </c>
      <c r="F127" s="512">
        <v>8</v>
      </c>
      <c r="G127" s="512">
        <v>9</v>
      </c>
      <c r="H127" s="512">
        <v>26</v>
      </c>
      <c r="I127" s="513">
        <v>347.2</v>
      </c>
      <c r="J127" s="513">
        <f t="shared" si="7"/>
        <v>347.2</v>
      </c>
      <c r="K127" s="208">
        <f t="shared" si="6"/>
        <v>17012.8</v>
      </c>
      <c r="L127" s="208">
        <v>0</v>
      </c>
      <c r="M127" s="209">
        <f t="shared" si="5"/>
        <v>17012.8</v>
      </c>
      <c r="N127" s="300">
        <v>49</v>
      </c>
    </row>
    <row r="128" spans="1:14" ht="15" customHeight="1" x14ac:dyDescent="0.3">
      <c r="A128" s="204">
        <v>119</v>
      </c>
      <c r="B128" s="211" t="s">
        <v>173</v>
      </c>
      <c r="C128" s="512">
        <v>1955</v>
      </c>
      <c r="D128" s="512">
        <v>63</v>
      </c>
      <c r="E128" s="513">
        <v>358.9</v>
      </c>
      <c r="F128" s="512">
        <v>8</v>
      </c>
      <c r="G128" s="512">
        <v>9</v>
      </c>
      <c r="H128" s="512">
        <v>20</v>
      </c>
      <c r="I128" s="513">
        <v>358.9</v>
      </c>
      <c r="J128" s="513">
        <f t="shared" si="7"/>
        <v>358.9</v>
      </c>
      <c r="K128" s="208">
        <f t="shared" si="6"/>
        <v>17586.099999999999</v>
      </c>
      <c r="L128" s="208">
        <v>0</v>
      </c>
      <c r="M128" s="209">
        <f t="shared" si="5"/>
        <v>17586.099999999999</v>
      </c>
      <c r="N128" s="300">
        <v>49</v>
      </c>
    </row>
    <row r="129" spans="1:14" ht="15" customHeight="1" x14ac:dyDescent="0.3">
      <c r="A129" s="204">
        <v>120</v>
      </c>
      <c r="B129" s="211" t="s">
        <v>174</v>
      </c>
      <c r="C129" s="512">
        <v>1955</v>
      </c>
      <c r="D129" s="512">
        <v>63</v>
      </c>
      <c r="E129" s="513">
        <v>347.6</v>
      </c>
      <c r="F129" s="512">
        <v>8</v>
      </c>
      <c r="G129" s="512">
        <v>9</v>
      </c>
      <c r="H129" s="512">
        <v>24</v>
      </c>
      <c r="I129" s="513">
        <v>347.6</v>
      </c>
      <c r="J129" s="513">
        <f t="shared" si="7"/>
        <v>347.6</v>
      </c>
      <c r="K129" s="208">
        <f t="shared" si="6"/>
        <v>17032.400000000001</v>
      </c>
      <c r="L129" s="208">
        <v>0</v>
      </c>
      <c r="M129" s="209">
        <f t="shared" si="5"/>
        <v>17032.400000000001</v>
      </c>
      <c r="N129" s="300">
        <v>49</v>
      </c>
    </row>
    <row r="130" spans="1:14" ht="15" customHeight="1" x14ac:dyDescent="0.3">
      <c r="A130" s="204">
        <v>121</v>
      </c>
      <c r="B130" s="211" t="s">
        <v>175</v>
      </c>
      <c r="C130" s="512">
        <v>1955</v>
      </c>
      <c r="D130" s="512">
        <v>63</v>
      </c>
      <c r="E130" s="513">
        <v>349.6</v>
      </c>
      <c r="F130" s="512">
        <v>8</v>
      </c>
      <c r="G130" s="512">
        <v>2</v>
      </c>
      <c r="H130" s="512">
        <v>3</v>
      </c>
      <c r="I130" s="513">
        <v>349.6</v>
      </c>
      <c r="J130" s="513">
        <f t="shared" si="7"/>
        <v>349.6</v>
      </c>
      <c r="K130" s="208">
        <f t="shared" si="6"/>
        <v>17130.400000000001</v>
      </c>
      <c r="L130" s="208">
        <v>0</v>
      </c>
      <c r="M130" s="209">
        <f t="shared" si="5"/>
        <v>17130.400000000001</v>
      </c>
      <c r="N130" s="300">
        <v>49</v>
      </c>
    </row>
    <row r="131" spans="1:14" ht="15" customHeight="1" x14ac:dyDescent="0.3">
      <c r="A131" s="204">
        <v>122</v>
      </c>
      <c r="B131" s="211" t="s">
        <v>176</v>
      </c>
      <c r="C131" s="512">
        <v>1955</v>
      </c>
      <c r="D131" s="512">
        <v>63</v>
      </c>
      <c r="E131" s="513">
        <v>356.6</v>
      </c>
      <c r="F131" s="512">
        <v>8</v>
      </c>
      <c r="G131" s="512">
        <v>10</v>
      </c>
      <c r="H131" s="512">
        <v>23</v>
      </c>
      <c r="I131" s="513">
        <v>356.6</v>
      </c>
      <c r="J131" s="513">
        <f t="shared" si="7"/>
        <v>356.6</v>
      </c>
      <c r="K131" s="208">
        <f t="shared" si="6"/>
        <v>17473.400000000001</v>
      </c>
      <c r="L131" s="208">
        <v>0</v>
      </c>
      <c r="M131" s="209">
        <f t="shared" si="5"/>
        <v>17473.400000000001</v>
      </c>
      <c r="N131" s="300">
        <v>49</v>
      </c>
    </row>
    <row r="132" spans="1:14" ht="15" customHeight="1" x14ac:dyDescent="0.3">
      <c r="A132" s="204">
        <v>123</v>
      </c>
      <c r="B132" s="211" t="s">
        <v>177</v>
      </c>
      <c r="C132" s="512">
        <v>1955</v>
      </c>
      <c r="D132" s="512">
        <v>62</v>
      </c>
      <c r="E132" s="513">
        <v>354.4</v>
      </c>
      <c r="F132" s="512">
        <v>8</v>
      </c>
      <c r="G132" s="512">
        <v>12</v>
      </c>
      <c r="H132" s="512">
        <v>21</v>
      </c>
      <c r="I132" s="513">
        <v>354.4</v>
      </c>
      <c r="J132" s="513">
        <f t="shared" si="7"/>
        <v>354.4</v>
      </c>
      <c r="K132" s="208">
        <f t="shared" si="6"/>
        <v>17365.599999999999</v>
      </c>
      <c r="L132" s="208">
        <v>0</v>
      </c>
      <c r="M132" s="209">
        <f t="shared" si="5"/>
        <v>17365.599999999999</v>
      </c>
      <c r="N132" s="300">
        <v>49</v>
      </c>
    </row>
    <row r="133" spans="1:14" ht="15" customHeight="1" x14ac:dyDescent="0.3">
      <c r="A133" s="204">
        <v>124</v>
      </c>
      <c r="B133" s="211" t="s">
        <v>566</v>
      </c>
      <c r="C133" s="512">
        <v>1955</v>
      </c>
      <c r="D133" s="512">
        <v>62</v>
      </c>
      <c r="E133" s="513">
        <v>353.2</v>
      </c>
      <c r="F133" s="512">
        <v>8</v>
      </c>
      <c r="G133" s="512">
        <v>13</v>
      </c>
      <c r="H133" s="512">
        <v>29</v>
      </c>
      <c r="I133" s="513">
        <v>353.2</v>
      </c>
      <c r="J133" s="513">
        <f t="shared" si="7"/>
        <v>353.2</v>
      </c>
      <c r="K133" s="208">
        <f t="shared" si="6"/>
        <v>17306.8</v>
      </c>
      <c r="L133" s="208">
        <v>0</v>
      </c>
      <c r="M133" s="209">
        <f t="shared" si="5"/>
        <v>17306.8</v>
      </c>
      <c r="N133" s="300">
        <v>49</v>
      </c>
    </row>
    <row r="134" spans="1:14" ht="15" customHeight="1" x14ac:dyDescent="0.3">
      <c r="A134" s="204">
        <v>125</v>
      </c>
      <c r="B134" s="211" t="s">
        <v>567</v>
      </c>
      <c r="C134" s="512">
        <v>1955</v>
      </c>
      <c r="D134" s="512">
        <v>62</v>
      </c>
      <c r="E134" s="513">
        <v>435.5</v>
      </c>
      <c r="F134" s="512">
        <v>8</v>
      </c>
      <c r="G134" s="512">
        <v>12</v>
      </c>
      <c r="H134" s="512">
        <v>31</v>
      </c>
      <c r="I134" s="513">
        <v>435.5</v>
      </c>
      <c r="J134" s="513">
        <f t="shared" si="7"/>
        <v>435.5</v>
      </c>
      <c r="K134" s="208">
        <f t="shared" si="6"/>
        <v>21339.5</v>
      </c>
      <c r="L134" s="208">
        <v>0</v>
      </c>
      <c r="M134" s="209">
        <f t="shared" si="5"/>
        <v>21339.5</v>
      </c>
      <c r="N134" s="300">
        <v>49</v>
      </c>
    </row>
    <row r="135" spans="1:14" ht="15" customHeight="1" x14ac:dyDescent="0.3">
      <c r="A135" s="204">
        <v>126</v>
      </c>
      <c r="B135" s="211" t="s">
        <v>568</v>
      </c>
      <c r="C135" s="512">
        <v>1955</v>
      </c>
      <c r="D135" s="512">
        <v>62</v>
      </c>
      <c r="E135" s="513">
        <v>339.6</v>
      </c>
      <c r="F135" s="512">
        <v>8</v>
      </c>
      <c r="G135" s="512">
        <v>11</v>
      </c>
      <c r="H135" s="512">
        <v>24</v>
      </c>
      <c r="I135" s="513">
        <v>339.6</v>
      </c>
      <c r="J135" s="513">
        <f t="shared" si="7"/>
        <v>339.6</v>
      </c>
      <c r="K135" s="208">
        <f t="shared" si="6"/>
        <v>16640.400000000001</v>
      </c>
      <c r="L135" s="208">
        <v>0</v>
      </c>
      <c r="M135" s="209">
        <f t="shared" si="5"/>
        <v>16640.400000000001</v>
      </c>
      <c r="N135" s="300">
        <v>49</v>
      </c>
    </row>
    <row r="136" spans="1:14" ht="15" customHeight="1" x14ac:dyDescent="0.3">
      <c r="A136" s="204">
        <v>127</v>
      </c>
      <c r="B136" s="211" t="s">
        <v>569</v>
      </c>
      <c r="C136" s="512">
        <v>1955</v>
      </c>
      <c r="D136" s="512">
        <v>62</v>
      </c>
      <c r="E136" s="513">
        <v>348.7</v>
      </c>
      <c r="F136" s="512">
        <v>8</v>
      </c>
      <c r="G136" s="512">
        <v>14</v>
      </c>
      <c r="H136" s="512">
        <v>28</v>
      </c>
      <c r="I136" s="513">
        <v>348.7</v>
      </c>
      <c r="J136" s="513">
        <f t="shared" si="7"/>
        <v>348.7</v>
      </c>
      <c r="K136" s="208">
        <f t="shared" si="6"/>
        <v>17086.3</v>
      </c>
      <c r="L136" s="208">
        <v>0</v>
      </c>
      <c r="M136" s="209">
        <f t="shared" si="5"/>
        <v>17086.3</v>
      </c>
      <c r="N136" s="300">
        <v>49</v>
      </c>
    </row>
    <row r="137" spans="1:14" ht="15" customHeight="1" x14ac:dyDescent="0.3">
      <c r="A137" s="204">
        <v>128</v>
      </c>
      <c r="B137" s="211" t="s">
        <v>179</v>
      </c>
      <c r="C137" s="512">
        <v>1955</v>
      </c>
      <c r="D137" s="512">
        <v>62</v>
      </c>
      <c r="E137" s="513">
        <v>429.9</v>
      </c>
      <c r="F137" s="512">
        <v>8</v>
      </c>
      <c r="G137" s="512">
        <v>11</v>
      </c>
      <c r="H137" s="512">
        <v>19</v>
      </c>
      <c r="I137" s="513">
        <v>429.9</v>
      </c>
      <c r="J137" s="513">
        <f t="shared" si="7"/>
        <v>429.9</v>
      </c>
      <c r="K137" s="208">
        <f t="shared" si="6"/>
        <v>21065.1</v>
      </c>
      <c r="L137" s="208">
        <v>0</v>
      </c>
      <c r="M137" s="209">
        <f t="shared" si="5"/>
        <v>21065.1</v>
      </c>
      <c r="N137" s="300">
        <v>49</v>
      </c>
    </row>
    <row r="138" spans="1:14" ht="15" customHeight="1" x14ac:dyDescent="0.3">
      <c r="A138" s="366">
        <v>129</v>
      </c>
      <c r="B138" s="206" t="s">
        <v>570</v>
      </c>
      <c r="C138" s="207">
        <v>1955</v>
      </c>
      <c r="D138" s="207">
        <v>61</v>
      </c>
      <c r="E138" s="299">
        <v>338.1</v>
      </c>
      <c r="F138" s="207">
        <v>8</v>
      </c>
      <c r="G138" s="207">
        <v>15</v>
      </c>
      <c r="H138" s="207">
        <v>23</v>
      </c>
      <c r="I138" s="299">
        <v>338.1</v>
      </c>
      <c r="J138" s="299">
        <f t="shared" si="7"/>
        <v>338.1</v>
      </c>
      <c r="K138" s="208">
        <f t="shared" si="6"/>
        <v>16566.900000000001</v>
      </c>
      <c r="L138" s="208">
        <v>0</v>
      </c>
      <c r="M138" s="209">
        <f t="shared" ref="M138:M201" si="8">K138</f>
        <v>16566.900000000001</v>
      </c>
      <c r="N138" s="300">
        <v>49</v>
      </c>
    </row>
    <row r="139" spans="1:14" ht="15" customHeight="1" x14ac:dyDescent="0.3">
      <c r="A139" s="366">
        <v>130</v>
      </c>
      <c r="B139" s="206" t="s">
        <v>571</v>
      </c>
      <c r="C139" s="207">
        <v>1955</v>
      </c>
      <c r="D139" s="207">
        <v>61</v>
      </c>
      <c r="E139" s="299">
        <v>419.8</v>
      </c>
      <c r="F139" s="207">
        <v>8</v>
      </c>
      <c r="G139" s="207">
        <v>1</v>
      </c>
      <c r="H139" s="207">
        <v>2</v>
      </c>
      <c r="I139" s="299">
        <v>419.8</v>
      </c>
      <c r="J139" s="299">
        <f t="shared" si="7"/>
        <v>419.8</v>
      </c>
      <c r="K139" s="208">
        <f t="shared" si="6"/>
        <v>20570.2</v>
      </c>
      <c r="L139" s="208">
        <v>0</v>
      </c>
      <c r="M139" s="209">
        <f t="shared" si="8"/>
        <v>20570.2</v>
      </c>
      <c r="N139" s="300">
        <v>49</v>
      </c>
    </row>
    <row r="140" spans="1:14" ht="15" customHeight="1" x14ac:dyDescent="0.3">
      <c r="A140" s="366">
        <v>131</v>
      </c>
      <c r="B140" s="206" t="s">
        <v>572</v>
      </c>
      <c r="C140" s="207">
        <v>1955</v>
      </c>
      <c r="D140" s="207">
        <v>60</v>
      </c>
      <c r="E140" s="299">
        <v>351.5</v>
      </c>
      <c r="F140" s="207">
        <v>8</v>
      </c>
      <c r="G140" s="207">
        <v>14</v>
      </c>
      <c r="H140" s="207">
        <v>30</v>
      </c>
      <c r="I140" s="299">
        <v>351.5</v>
      </c>
      <c r="J140" s="299">
        <f t="shared" si="7"/>
        <v>351.5</v>
      </c>
      <c r="K140" s="208">
        <f t="shared" si="6"/>
        <v>17223.5</v>
      </c>
      <c r="L140" s="208">
        <v>0</v>
      </c>
      <c r="M140" s="209">
        <f t="shared" si="8"/>
        <v>17223.5</v>
      </c>
      <c r="N140" s="300">
        <v>49</v>
      </c>
    </row>
    <row r="141" spans="1:14" ht="15" customHeight="1" x14ac:dyDescent="0.3">
      <c r="A141" s="366">
        <v>132</v>
      </c>
      <c r="B141" s="206" t="s">
        <v>573</v>
      </c>
      <c r="C141" s="207">
        <v>1955</v>
      </c>
      <c r="D141" s="207">
        <v>60</v>
      </c>
      <c r="E141" s="299">
        <v>354.2</v>
      </c>
      <c r="F141" s="207">
        <v>8</v>
      </c>
      <c r="G141" s="207">
        <v>15</v>
      </c>
      <c r="H141" s="207">
        <v>27</v>
      </c>
      <c r="I141" s="299">
        <v>354.2</v>
      </c>
      <c r="J141" s="299">
        <f t="shared" si="7"/>
        <v>354.2</v>
      </c>
      <c r="K141" s="208">
        <f t="shared" si="6"/>
        <v>17355.8</v>
      </c>
      <c r="L141" s="208">
        <v>0</v>
      </c>
      <c r="M141" s="209">
        <f t="shared" si="8"/>
        <v>17355.8</v>
      </c>
      <c r="N141" s="300">
        <v>49</v>
      </c>
    </row>
    <row r="142" spans="1:14" ht="15" customHeight="1" x14ac:dyDescent="0.3">
      <c r="A142" s="366">
        <v>133</v>
      </c>
      <c r="B142" s="206" t="s">
        <v>574</v>
      </c>
      <c r="C142" s="207">
        <v>1955</v>
      </c>
      <c r="D142" s="207">
        <v>60</v>
      </c>
      <c r="E142" s="299">
        <v>429.2</v>
      </c>
      <c r="F142" s="207">
        <v>8</v>
      </c>
      <c r="G142" s="207">
        <v>15</v>
      </c>
      <c r="H142" s="207">
        <v>27</v>
      </c>
      <c r="I142" s="299">
        <v>429.2</v>
      </c>
      <c r="J142" s="299">
        <f t="shared" si="7"/>
        <v>429.2</v>
      </c>
      <c r="K142" s="208">
        <f t="shared" si="6"/>
        <v>21030.799999999999</v>
      </c>
      <c r="L142" s="208">
        <v>0</v>
      </c>
      <c r="M142" s="209">
        <f t="shared" si="8"/>
        <v>21030.799999999999</v>
      </c>
      <c r="N142" s="300">
        <v>49</v>
      </c>
    </row>
    <row r="143" spans="1:14" ht="15" customHeight="1" x14ac:dyDescent="0.3">
      <c r="A143" s="366">
        <v>134</v>
      </c>
      <c r="B143" s="206" t="s">
        <v>575</v>
      </c>
      <c r="C143" s="207">
        <v>1955</v>
      </c>
      <c r="D143" s="207">
        <v>59</v>
      </c>
      <c r="E143" s="299">
        <v>358.7</v>
      </c>
      <c r="F143" s="207">
        <v>8</v>
      </c>
      <c r="G143" s="207">
        <v>11</v>
      </c>
      <c r="H143" s="207">
        <v>28</v>
      </c>
      <c r="I143" s="299">
        <v>358.7</v>
      </c>
      <c r="J143" s="299">
        <f t="shared" si="7"/>
        <v>358.7</v>
      </c>
      <c r="K143" s="208">
        <f t="shared" si="6"/>
        <v>17576.3</v>
      </c>
      <c r="L143" s="208">
        <v>0</v>
      </c>
      <c r="M143" s="209">
        <f t="shared" si="8"/>
        <v>17576.3</v>
      </c>
      <c r="N143" s="300">
        <v>49</v>
      </c>
    </row>
    <row r="144" spans="1:14" ht="15" customHeight="1" x14ac:dyDescent="0.3">
      <c r="A144" s="366">
        <v>135</v>
      </c>
      <c r="B144" s="206" t="s">
        <v>182</v>
      </c>
      <c r="C144" s="207">
        <v>1955</v>
      </c>
      <c r="D144" s="207">
        <v>59</v>
      </c>
      <c r="E144" s="299">
        <v>354.1</v>
      </c>
      <c r="F144" s="207">
        <v>8</v>
      </c>
      <c r="G144" s="207">
        <v>10</v>
      </c>
      <c r="H144" s="207">
        <v>18</v>
      </c>
      <c r="I144" s="299">
        <v>354.1</v>
      </c>
      <c r="J144" s="299">
        <f t="shared" si="7"/>
        <v>354.1</v>
      </c>
      <c r="K144" s="208">
        <f t="shared" si="6"/>
        <v>17350.900000000001</v>
      </c>
      <c r="L144" s="208">
        <v>0</v>
      </c>
      <c r="M144" s="209">
        <f t="shared" si="8"/>
        <v>17350.900000000001</v>
      </c>
      <c r="N144" s="300">
        <v>49</v>
      </c>
    </row>
    <row r="145" spans="1:14" ht="15" customHeight="1" x14ac:dyDescent="0.3">
      <c r="A145" s="366">
        <v>136</v>
      </c>
      <c r="B145" s="206" t="s">
        <v>576</v>
      </c>
      <c r="C145" s="207">
        <v>1955</v>
      </c>
      <c r="D145" s="207">
        <v>57</v>
      </c>
      <c r="E145" s="299">
        <v>351.2</v>
      </c>
      <c r="F145" s="207">
        <v>8</v>
      </c>
      <c r="G145" s="207">
        <v>11</v>
      </c>
      <c r="H145" s="207">
        <v>31</v>
      </c>
      <c r="I145" s="299">
        <v>351.2</v>
      </c>
      <c r="J145" s="299">
        <f t="shared" si="7"/>
        <v>351.2</v>
      </c>
      <c r="K145" s="208">
        <f t="shared" si="6"/>
        <v>17208.8</v>
      </c>
      <c r="L145" s="208">
        <v>0</v>
      </c>
      <c r="M145" s="209">
        <f t="shared" si="8"/>
        <v>17208.8</v>
      </c>
      <c r="N145" s="300">
        <v>49</v>
      </c>
    </row>
    <row r="146" spans="1:14" ht="15" customHeight="1" x14ac:dyDescent="0.3">
      <c r="A146" s="366">
        <v>137</v>
      </c>
      <c r="B146" s="206" t="s">
        <v>183</v>
      </c>
      <c r="C146" s="207">
        <v>1955</v>
      </c>
      <c r="D146" s="207">
        <v>57</v>
      </c>
      <c r="E146" s="299">
        <v>401.8</v>
      </c>
      <c r="F146" s="207">
        <v>8</v>
      </c>
      <c r="G146" s="207">
        <v>4</v>
      </c>
      <c r="H146" s="207">
        <v>14</v>
      </c>
      <c r="I146" s="299">
        <v>401.8</v>
      </c>
      <c r="J146" s="299">
        <f t="shared" si="7"/>
        <v>401.8</v>
      </c>
      <c r="K146" s="208">
        <f t="shared" si="6"/>
        <v>19688.2</v>
      </c>
      <c r="L146" s="208">
        <v>0</v>
      </c>
      <c r="M146" s="209">
        <f t="shared" si="8"/>
        <v>19688.2</v>
      </c>
      <c r="N146" s="300">
        <v>49</v>
      </c>
    </row>
    <row r="147" spans="1:14" ht="15" customHeight="1" x14ac:dyDescent="0.3">
      <c r="A147" s="366">
        <v>138</v>
      </c>
      <c r="B147" s="206" t="s">
        <v>577</v>
      </c>
      <c r="C147" s="207">
        <v>1955</v>
      </c>
      <c r="D147" s="207">
        <v>56</v>
      </c>
      <c r="E147" s="299">
        <v>434</v>
      </c>
      <c r="F147" s="207">
        <v>7</v>
      </c>
      <c r="G147" s="207">
        <v>10</v>
      </c>
      <c r="H147" s="207">
        <v>31</v>
      </c>
      <c r="I147" s="299">
        <v>434</v>
      </c>
      <c r="J147" s="299">
        <f t="shared" si="7"/>
        <v>434</v>
      </c>
      <c r="K147" s="208">
        <f t="shared" si="6"/>
        <v>21266</v>
      </c>
      <c r="L147" s="208">
        <v>0</v>
      </c>
      <c r="M147" s="209">
        <f t="shared" si="8"/>
        <v>21266</v>
      </c>
      <c r="N147" s="300">
        <v>49</v>
      </c>
    </row>
    <row r="148" spans="1:14" ht="15" customHeight="1" x14ac:dyDescent="0.3">
      <c r="A148" s="366">
        <v>139</v>
      </c>
      <c r="B148" s="206" t="s">
        <v>184</v>
      </c>
      <c r="C148" s="207">
        <v>1955</v>
      </c>
      <c r="D148" s="207">
        <v>55</v>
      </c>
      <c r="E148" s="299">
        <v>353.4</v>
      </c>
      <c r="F148" s="207">
        <v>8</v>
      </c>
      <c r="G148" s="207">
        <v>8</v>
      </c>
      <c r="H148" s="207">
        <v>15</v>
      </c>
      <c r="I148" s="299">
        <v>353.4</v>
      </c>
      <c r="J148" s="299">
        <f t="shared" si="7"/>
        <v>353.4</v>
      </c>
      <c r="K148" s="208">
        <f t="shared" si="6"/>
        <v>17316.599999999999</v>
      </c>
      <c r="L148" s="208">
        <v>0</v>
      </c>
      <c r="M148" s="209">
        <f t="shared" si="8"/>
        <v>17316.599999999999</v>
      </c>
      <c r="N148" s="300">
        <v>49</v>
      </c>
    </row>
    <row r="149" spans="1:14" ht="15" customHeight="1" x14ac:dyDescent="0.3">
      <c r="A149" s="366">
        <v>140</v>
      </c>
      <c r="B149" s="206" t="s">
        <v>185</v>
      </c>
      <c r="C149" s="207">
        <v>1955</v>
      </c>
      <c r="D149" s="207">
        <v>54</v>
      </c>
      <c r="E149" s="299">
        <v>391.9</v>
      </c>
      <c r="F149" s="207">
        <v>8</v>
      </c>
      <c r="G149" s="207">
        <v>9</v>
      </c>
      <c r="H149" s="207">
        <v>23</v>
      </c>
      <c r="I149" s="299">
        <v>391.9</v>
      </c>
      <c r="J149" s="299">
        <f t="shared" si="7"/>
        <v>391.9</v>
      </c>
      <c r="K149" s="208">
        <f t="shared" si="6"/>
        <v>19203.099999999999</v>
      </c>
      <c r="L149" s="208">
        <v>0</v>
      </c>
      <c r="M149" s="209">
        <f t="shared" si="8"/>
        <v>19203.099999999999</v>
      </c>
      <c r="N149" s="300">
        <v>49</v>
      </c>
    </row>
    <row r="150" spans="1:14" ht="15" customHeight="1" x14ac:dyDescent="0.3">
      <c r="A150" s="366">
        <v>141</v>
      </c>
      <c r="B150" s="206" t="s">
        <v>186</v>
      </c>
      <c r="C150" s="207">
        <v>1955</v>
      </c>
      <c r="D150" s="207">
        <v>40</v>
      </c>
      <c r="E150" s="299">
        <v>354.6</v>
      </c>
      <c r="F150" s="207">
        <v>8</v>
      </c>
      <c r="G150" s="207">
        <v>8</v>
      </c>
      <c r="H150" s="207">
        <v>21</v>
      </c>
      <c r="I150" s="299">
        <v>354.6</v>
      </c>
      <c r="J150" s="299">
        <f t="shared" si="7"/>
        <v>354.6</v>
      </c>
      <c r="K150" s="208">
        <f t="shared" si="6"/>
        <v>17375.400000000001</v>
      </c>
      <c r="L150" s="208">
        <v>0</v>
      </c>
      <c r="M150" s="209">
        <f t="shared" si="8"/>
        <v>17375.400000000001</v>
      </c>
      <c r="N150" s="300">
        <v>49</v>
      </c>
    </row>
    <row r="151" spans="1:14" ht="15" customHeight="1" x14ac:dyDescent="0.3">
      <c r="A151" s="366">
        <v>142</v>
      </c>
      <c r="B151" s="206" t="s">
        <v>187</v>
      </c>
      <c r="C151" s="207">
        <v>1956</v>
      </c>
      <c r="D151" s="207">
        <v>67</v>
      </c>
      <c r="E151" s="299">
        <v>436</v>
      </c>
      <c r="F151" s="207">
        <v>8</v>
      </c>
      <c r="G151" s="207">
        <v>13</v>
      </c>
      <c r="H151" s="207">
        <v>21</v>
      </c>
      <c r="I151" s="299">
        <v>436</v>
      </c>
      <c r="J151" s="299">
        <f t="shared" si="7"/>
        <v>436</v>
      </c>
      <c r="K151" s="208">
        <f t="shared" si="6"/>
        <v>21364</v>
      </c>
      <c r="L151" s="208">
        <v>0</v>
      </c>
      <c r="M151" s="209">
        <f t="shared" si="8"/>
        <v>21364</v>
      </c>
      <c r="N151" s="300">
        <v>49</v>
      </c>
    </row>
    <row r="152" spans="1:14" ht="15" customHeight="1" x14ac:dyDescent="0.3">
      <c r="A152" s="366">
        <v>143</v>
      </c>
      <c r="B152" s="206" t="s">
        <v>188</v>
      </c>
      <c r="C152" s="207">
        <v>1956</v>
      </c>
      <c r="D152" s="207">
        <v>67</v>
      </c>
      <c r="E152" s="299">
        <v>439.7</v>
      </c>
      <c r="F152" s="207">
        <v>8</v>
      </c>
      <c r="G152" s="207">
        <v>8</v>
      </c>
      <c r="H152" s="207">
        <v>22</v>
      </c>
      <c r="I152" s="299">
        <v>439.7</v>
      </c>
      <c r="J152" s="299">
        <f t="shared" si="7"/>
        <v>439.7</v>
      </c>
      <c r="K152" s="208">
        <f t="shared" si="6"/>
        <v>21545.3</v>
      </c>
      <c r="L152" s="208">
        <v>0</v>
      </c>
      <c r="M152" s="209">
        <f t="shared" si="8"/>
        <v>21545.3</v>
      </c>
      <c r="N152" s="300">
        <v>49</v>
      </c>
    </row>
    <row r="153" spans="1:14" ht="15" customHeight="1" x14ac:dyDescent="0.3">
      <c r="A153" s="366">
        <v>144</v>
      </c>
      <c r="B153" s="206" t="s">
        <v>189</v>
      </c>
      <c r="C153" s="207">
        <v>1956</v>
      </c>
      <c r="D153" s="207">
        <v>66</v>
      </c>
      <c r="E153" s="299">
        <v>353.5</v>
      </c>
      <c r="F153" s="207">
        <v>8</v>
      </c>
      <c r="G153" s="207">
        <v>12</v>
      </c>
      <c r="H153" s="207">
        <v>24</v>
      </c>
      <c r="I153" s="299">
        <v>353.5</v>
      </c>
      <c r="J153" s="299">
        <f t="shared" si="7"/>
        <v>353.5</v>
      </c>
      <c r="K153" s="208">
        <f t="shared" si="6"/>
        <v>17321.5</v>
      </c>
      <c r="L153" s="208">
        <v>0</v>
      </c>
      <c r="M153" s="209">
        <f t="shared" si="8"/>
        <v>17321.5</v>
      </c>
      <c r="N153" s="300">
        <v>49</v>
      </c>
    </row>
    <row r="154" spans="1:14" ht="15" customHeight="1" x14ac:dyDescent="0.3">
      <c r="A154" s="366">
        <v>145</v>
      </c>
      <c r="B154" s="206" t="s">
        <v>190</v>
      </c>
      <c r="C154" s="207">
        <v>1956</v>
      </c>
      <c r="D154" s="207">
        <v>66</v>
      </c>
      <c r="E154" s="299">
        <v>355</v>
      </c>
      <c r="F154" s="207">
        <v>8</v>
      </c>
      <c r="G154" s="207">
        <v>11</v>
      </c>
      <c r="H154" s="207">
        <v>19</v>
      </c>
      <c r="I154" s="299">
        <v>355</v>
      </c>
      <c r="J154" s="299">
        <f t="shared" si="7"/>
        <v>355</v>
      </c>
      <c r="K154" s="208">
        <f t="shared" si="6"/>
        <v>17395</v>
      </c>
      <c r="L154" s="208">
        <v>0</v>
      </c>
      <c r="M154" s="209">
        <f t="shared" si="8"/>
        <v>17395</v>
      </c>
      <c r="N154" s="300">
        <v>49</v>
      </c>
    </row>
    <row r="155" spans="1:14" ht="15" customHeight="1" x14ac:dyDescent="0.3">
      <c r="A155" s="366">
        <v>146</v>
      </c>
      <c r="B155" s="206" t="s">
        <v>191</v>
      </c>
      <c r="C155" s="207">
        <v>1956</v>
      </c>
      <c r="D155" s="207">
        <v>66</v>
      </c>
      <c r="E155" s="299">
        <v>432.3</v>
      </c>
      <c r="F155" s="207">
        <v>8</v>
      </c>
      <c r="G155" s="207">
        <v>12</v>
      </c>
      <c r="H155" s="207">
        <v>17</v>
      </c>
      <c r="I155" s="299">
        <v>432.3</v>
      </c>
      <c r="J155" s="299">
        <f t="shared" si="7"/>
        <v>432.3</v>
      </c>
      <c r="K155" s="208">
        <f t="shared" si="6"/>
        <v>21182.7</v>
      </c>
      <c r="L155" s="208">
        <v>0</v>
      </c>
      <c r="M155" s="209">
        <f t="shared" si="8"/>
        <v>21182.7</v>
      </c>
      <c r="N155" s="300">
        <v>49</v>
      </c>
    </row>
    <row r="156" spans="1:14" ht="15" customHeight="1" x14ac:dyDescent="0.3">
      <c r="A156" s="366">
        <v>147</v>
      </c>
      <c r="B156" s="206" t="s">
        <v>192</v>
      </c>
      <c r="C156" s="207">
        <v>1956</v>
      </c>
      <c r="D156" s="207">
        <v>65</v>
      </c>
      <c r="E156" s="299">
        <v>176.6</v>
      </c>
      <c r="F156" s="207">
        <v>4</v>
      </c>
      <c r="G156" s="207">
        <v>5</v>
      </c>
      <c r="H156" s="207">
        <v>13</v>
      </c>
      <c r="I156" s="299">
        <v>176.6</v>
      </c>
      <c r="J156" s="299">
        <f t="shared" si="7"/>
        <v>176.6</v>
      </c>
      <c r="K156" s="208">
        <f t="shared" si="6"/>
        <v>8653.4</v>
      </c>
      <c r="L156" s="208">
        <v>0</v>
      </c>
      <c r="M156" s="209">
        <f t="shared" si="8"/>
        <v>8653.4</v>
      </c>
      <c r="N156" s="300">
        <v>49</v>
      </c>
    </row>
    <row r="157" spans="1:14" ht="15" customHeight="1" x14ac:dyDescent="0.3">
      <c r="A157" s="366">
        <v>148</v>
      </c>
      <c r="B157" s="206" t="s">
        <v>193</v>
      </c>
      <c r="C157" s="207">
        <v>1956</v>
      </c>
      <c r="D157" s="207">
        <v>65</v>
      </c>
      <c r="E157" s="299">
        <v>436.6</v>
      </c>
      <c r="F157" s="207">
        <v>8</v>
      </c>
      <c r="G157" s="207">
        <v>11</v>
      </c>
      <c r="H157" s="207">
        <v>22</v>
      </c>
      <c r="I157" s="299">
        <v>436.6</v>
      </c>
      <c r="J157" s="299">
        <f t="shared" si="7"/>
        <v>436.6</v>
      </c>
      <c r="K157" s="208">
        <f t="shared" ref="K157:K220" si="9">J157*N157</f>
        <v>21393.4</v>
      </c>
      <c r="L157" s="208">
        <v>0</v>
      </c>
      <c r="M157" s="209">
        <f t="shared" si="8"/>
        <v>21393.4</v>
      </c>
      <c r="N157" s="300">
        <v>49</v>
      </c>
    </row>
    <row r="158" spans="1:14" ht="15" customHeight="1" x14ac:dyDescent="0.3">
      <c r="A158" s="366">
        <v>149</v>
      </c>
      <c r="B158" s="206" t="s">
        <v>194</v>
      </c>
      <c r="C158" s="207">
        <v>1956</v>
      </c>
      <c r="D158" s="207">
        <v>65</v>
      </c>
      <c r="E158" s="299">
        <v>437.6</v>
      </c>
      <c r="F158" s="207">
        <v>8</v>
      </c>
      <c r="G158" s="207">
        <v>8</v>
      </c>
      <c r="H158" s="207">
        <v>21</v>
      </c>
      <c r="I158" s="299">
        <v>437.6</v>
      </c>
      <c r="J158" s="299">
        <f t="shared" si="7"/>
        <v>437.6</v>
      </c>
      <c r="K158" s="208">
        <f t="shared" si="9"/>
        <v>21442.400000000001</v>
      </c>
      <c r="L158" s="208">
        <v>0</v>
      </c>
      <c r="M158" s="209">
        <f t="shared" si="8"/>
        <v>21442.400000000001</v>
      </c>
      <c r="N158" s="300">
        <v>49</v>
      </c>
    </row>
    <row r="159" spans="1:14" ht="15" customHeight="1" x14ac:dyDescent="0.3">
      <c r="A159" s="366">
        <v>150</v>
      </c>
      <c r="B159" s="206" t="s">
        <v>195</v>
      </c>
      <c r="C159" s="207">
        <v>1956</v>
      </c>
      <c r="D159" s="207">
        <v>65</v>
      </c>
      <c r="E159" s="299">
        <v>352.1</v>
      </c>
      <c r="F159" s="207">
        <v>8</v>
      </c>
      <c r="G159" s="207">
        <v>11</v>
      </c>
      <c r="H159" s="207">
        <v>23</v>
      </c>
      <c r="I159" s="299">
        <v>352.1</v>
      </c>
      <c r="J159" s="299">
        <f t="shared" si="7"/>
        <v>352.1</v>
      </c>
      <c r="K159" s="208">
        <f t="shared" si="9"/>
        <v>17252.900000000001</v>
      </c>
      <c r="L159" s="208">
        <v>0</v>
      </c>
      <c r="M159" s="209">
        <f t="shared" si="8"/>
        <v>17252.900000000001</v>
      </c>
      <c r="N159" s="300">
        <v>49</v>
      </c>
    </row>
    <row r="160" spans="1:14" ht="15" customHeight="1" x14ac:dyDescent="0.3">
      <c r="A160" s="366">
        <v>151</v>
      </c>
      <c r="B160" s="206" t="s">
        <v>578</v>
      </c>
      <c r="C160" s="207">
        <v>1956</v>
      </c>
      <c r="D160" s="207">
        <v>64</v>
      </c>
      <c r="E160" s="299">
        <v>437.5</v>
      </c>
      <c r="F160" s="207">
        <v>8</v>
      </c>
      <c r="G160" s="207">
        <v>10</v>
      </c>
      <c r="H160" s="207">
        <v>30</v>
      </c>
      <c r="I160" s="299">
        <v>437.5</v>
      </c>
      <c r="J160" s="299">
        <f t="shared" si="7"/>
        <v>437.5</v>
      </c>
      <c r="K160" s="208">
        <f t="shared" si="9"/>
        <v>21437.5</v>
      </c>
      <c r="L160" s="208">
        <v>0</v>
      </c>
      <c r="M160" s="209">
        <f t="shared" si="8"/>
        <v>21437.5</v>
      </c>
      <c r="N160" s="300">
        <v>49</v>
      </c>
    </row>
    <row r="161" spans="1:14" ht="15" customHeight="1" x14ac:dyDescent="0.3">
      <c r="A161" s="366">
        <v>152</v>
      </c>
      <c r="B161" s="206" t="s">
        <v>196</v>
      </c>
      <c r="C161" s="207">
        <v>1956</v>
      </c>
      <c r="D161" s="207">
        <v>64</v>
      </c>
      <c r="E161" s="299">
        <v>175.4</v>
      </c>
      <c r="F161" s="207">
        <v>4</v>
      </c>
      <c r="G161" s="207">
        <v>6</v>
      </c>
      <c r="H161" s="207">
        <v>8</v>
      </c>
      <c r="I161" s="299">
        <v>175.4</v>
      </c>
      <c r="J161" s="299">
        <f t="shared" si="7"/>
        <v>175.4</v>
      </c>
      <c r="K161" s="208">
        <f t="shared" si="9"/>
        <v>8594.6</v>
      </c>
      <c r="L161" s="208">
        <v>0</v>
      </c>
      <c r="M161" s="209">
        <f t="shared" si="8"/>
        <v>8594.6</v>
      </c>
      <c r="N161" s="300">
        <v>49</v>
      </c>
    </row>
    <row r="162" spans="1:14" ht="15" customHeight="1" x14ac:dyDescent="0.3">
      <c r="A162" s="366">
        <v>153</v>
      </c>
      <c r="B162" s="206" t="s">
        <v>197</v>
      </c>
      <c r="C162" s="207">
        <v>1956</v>
      </c>
      <c r="D162" s="207">
        <v>64</v>
      </c>
      <c r="E162" s="299">
        <v>357.5</v>
      </c>
      <c r="F162" s="207">
        <v>8</v>
      </c>
      <c r="G162" s="207">
        <v>12</v>
      </c>
      <c r="H162" s="207">
        <v>20</v>
      </c>
      <c r="I162" s="299">
        <v>357.5</v>
      </c>
      <c r="J162" s="299">
        <f t="shared" si="7"/>
        <v>357.5</v>
      </c>
      <c r="K162" s="208">
        <f t="shared" si="9"/>
        <v>17517.5</v>
      </c>
      <c r="L162" s="208">
        <v>0</v>
      </c>
      <c r="M162" s="209">
        <f t="shared" si="8"/>
        <v>17517.5</v>
      </c>
      <c r="N162" s="300">
        <v>49</v>
      </c>
    </row>
    <row r="163" spans="1:14" ht="15" customHeight="1" x14ac:dyDescent="0.3">
      <c r="A163" s="366">
        <v>154</v>
      </c>
      <c r="B163" s="206" t="s">
        <v>198</v>
      </c>
      <c r="C163" s="207">
        <v>1956</v>
      </c>
      <c r="D163" s="207">
        <v>64</v>
      </c>
      <c r="E163" s="299">
        <v>437.9</v>
      </c>
      <c r="F163" s="207">
        <v>8</v>
      </c>
      <c r="G163" s="207">
        <v>9</v>
      </c>
      <c r="H163" s="207">
        <v>16</v>
      </c>
      <c r="I163" s="299">
        <v>437.9</v>
      </c>
      <c r="J163" s="299">
        <f t="shared" si="7"/>
        <v>437.9</v>
      </c>
      <c r="K163" s="208">
        <f t="shared" si="9"/>
        <v>21457.1</v>
      </c>
      <c r="L163" s="208">
        <v>0</v>
      </c>
      <c r="M163" s="209">
        <f t="shared" si="8"/>
        <v>21457.1</v>
      </c>
      <c r="N163" s="300">
        <v>49</v>
      </c>
    </row>
    <row r="164" spans="1:14" ht="15" customHeight="1" x14ac:dyDescent="0.3">
      <c r="A164" s="204">
        <v>155</v>
      </c>
      <c r="B164" s="211" t="s">
        <v>199</v>
      </c>
      <c r="C164" s="512">
        <v>1956</v>
      </c>
      <c r="D164" s="512">
        <v>64</v>
      </c>
      <c r="E164" s="513">
        <v>431.5</v>
      </c>
      <c r="F164" s="512">
        <v>8</v>
      </c>
      <c r="G164" s="512">
        <v>9</v>
      </c>
      <c r="H164" s="512">
        <v>27</v>
      </c>
      <c r="I164" s="513">
        <v>431.5</v>
      </c>
      <c r="J164" s="513">
        <f t="shared" si="7"/>
        <v>431.5</v>
      </c>
      <c r="K164" s="208">
        <f t="shared" si="9"/>
        <v>21143.5</v>
      </c>
      <c r="L164" s="208">
        <v>0</v>
      </c>
      <c r="M164" s="209">
        <f t="shared" si="8"/>
        <v>21143.5</v>
      </c>
      <c r="N164" s="300">
        <v>49</v>
      </c>
    </row>
    <row r="165" spans="1:14" ht="15" customHeight="1" x14ac:dyDescent="0.3">
      <c r="A165" s="204">
        <v>156</v>
      </c>
      <c r="B165" s="211" t="s">
        <v>200</v>
      </c>
      <c r="C165" s="512">
        <v>1956</v>
      </c>
      <c r="D165" s="512">
        <v>64</v>
      </c>
      <c r="E165" s="513">
        <v>352.4</v>
      </c>
      <c r="F165" s="512">
        <v>8</v>
      </c>
      <c r="G165" s="512">
        <v>10</v>
      </c>
      <c r="H165" s="512">
        <v>20</v>
      </c>
      <c r="I165" s="513">
        <v>352.4</v>
      </c>
      <c r="J165" s="513">
        <f t="shared" si="7"/>
        <v>352.4</v>
      </c>
      <c r="K165" s="208">
        <f t="shared" si="9"/>
        <v>17267.599999999999</v>
      </c>
      <c r="L165" s="208">
        <v>0</v>
      </c>
      <c r="M165" s="209">
        <f t="shared" si="8"/>
        <v>17267.599999999999</v>
      </c>
      <c r="N165" s="300">
        <v>49</v>
      </c>
    </row>
    <row r="166" spans="1:14" ht="15" customHeight="1" x14ac:dyDescent="0.3">
      <c r="A166" s="204">
        <v>157</v>
      </c>
      <c r="B166" s="211" t="s">
        <v>201</v>
      </c>
      <c r="C166" s="512">
        <v>1956</v>
      </c>
      <c r="D166" s="512">
        <v>64</v>
      </c>
      <c r="E166" s="513">
        <v>355.1</v>
      </c>
      <c r="F166" s="512">
        <v>8</v>
      </c>
      <c r="G166" s="512">
        <v>11</v>
      </c>
      <c r="H166" s="512">
        <v>25</v>
      </c>
      <c r="I166" s="513">
        <v>355.1</v>
      </c>
      <c r="J166" s="513">
        <f t="shared" si="7"/>
        <v>355.1</v>
      </c>
      <c r="K166" s="208">
        <f t="shared" si="9"/>
        <v>17399.900000000001</v>
      </c>
      <c r="L166" s="208">
        <v>0</v>
      </c>
      <c r="M166" s="209">
        <f t="shared" si="8"/>
        <v>17399.900000000001</v>
      </c>
      <c r="N166" s="300">
        <v>49</v>
      </c>
    </row>
    <row r="167" spans="1:14" ht="15" customHeight="1" x14ac:dyDescent="0.3">
      <c r="A167" s="204">
        <v>158</v>
      </c>
      <c r="B167" s="211" t="s">
        <v>202</v>
      </c>
      <c r="C167" s="512">
        <v>1956</v>
      </c>
      <c r="D167" s="512">
        <v>64</v>
      </c>
      <c r="E167" s="513">
        <v>439.6</v>
      </c>
      <c r="F167" s="512">
        <v>8</v>
      </c>
      <c r="G167" s="512">
        <v>12</v>
      </c>
      <c r="H167" s="512">
        <v>28</v>
      </c>
      <c r="I167" s="513">
        <v>439.6</v>
      </c>
      <c r="J167" s="513">
        <f t="shared" ref="J167:J188" si="10">I167</f>
        <v>439.6</v>
      </c>
      <c r="K167" s="208">
        <f t="shared" si="9"/>
        <v>21540.400000000001</v>
      </c>
      <c r="L167" s="208">
        <v>0</v>
      </c>
      <c r="M167" s="209">
        <f t="shared" si="8"/>
        <v>21540.400000000001</v>
      </c>
      <c r="N167" s="300">
        <v>49</v>
      </c>
    </row>
    <row r="168" spans="1:14" ht="15" customHeight="1" x14ac:dyDescent="0.3">
      <c r="A168" s="366">
        <v>159</v>
      </c>
      <c r="B168" s="206" t="s">
        <v>203</v>
      </c>
      <c r="C168" s="207">
        <v>1956</v>
      </c>
      <c r="D168" s="207">
        <v>63</v>
      </c>
      <c r="E168" s="299">
        <v>437.3</v>
      </c>
      <c r="F168" s="207">
        <v>8</v>
      </c>
      <c r="G168" s="207">
        <v>10</v>
      </c>
      <c r="H168" s="207">
        <v>25</v>
      </c>
      <c r="I168" s="299">
        <v>437.3</v>
      </c>
      <c r="J168" s="299">
        <f t="shared" si="10"/>
        <v>437.3</v>
      </c>
      <c r="K168" s="208">
        <f t="shared" si="9"/>
        <v>21427.7</v>
      </c>
      <c r="L168" s="208">
        <v>0</v>
      </c>
      <c r="M168" s="209">
        <f t="shared" si="8"/>
        <v>21427.7</v>
      </c>
      <c r="N168" s="300">
        <v>49</v>
      </c>
    </row>
    <row r="169" spans="1:14" ht="15" customHeight="1" x14ac:dyDescent="0.3">
      <c r="A169" s="366">
        <v>160</v>
      </c>
      <c r="B169" s="206" t="s">
        <v>204</v>
      </c>
      <c r="C169" s="207">
        <v>1956</v>
      </c>
      <c r="D169" s="207">
        <v>63</v>
      </c>
      <c r="E169" s="299">
        <v>347.9</v>
      </c>
      <c r="F169" s="207">
        <v>8</v>
      </c>
      <c r="G169" s="207">
        <v>11</v>
      </c>
      <c r="H169" s="207">
        <v>16</v>
      </c>
      <c r="I169" s="299">
        <v>347.9</v>
      </c>
      <c r="J169" s="299">
        <f t="shared" si="10"/>
        <v>347.9</v>
      </c>
      <c r="K169" s="208">
        <f t="shared" si="9"/>
        <v>17047.099999999999</v>
      </c>
      <c r="L169" s="208">
        <v>0</v>
      </c>
      <c r="M169" s="209">
        <f t="shared" si="8"/>
        <v>17047.099999999999</v>
      </c>
      <c r="N169" s="300">
        <v>49</v>
      </c>
    </row>
    <row r="170" spans="1:14" ht="15" customHeight="1" x14ac:dyDescent="0.3">
      <c r="A170" s="366">
        <v>161</v>
      </c>
      <c r="B170" s="206" t="s">
        <v>205</v>
      </c>
      <c r="C170" s="207">
        <v>1956</v>
      </c>
      <c r="D170" s="207">
        <v>63</v>
      </c>
      <c r="E170" s="299">
        <v>437.4</v>
      </c>
      <c r="F170" s="207">
        <v>8</v>
      </c>
      <c r="G170" s="207">
        <v>12</v>
      </c>
      <c r="H170" s="207">
        <v>20</v>
      </c>
      <c r="I170" s="299">
        <v>437.4</v>
      </c>
      <c r="J170" s="299">
        <f t="shared" si="10"/>
        <v>437.4</v>
      </c>
      <c r="K170" s="208">
        <f t="shared" si="9"/>
        <v>21432.6</v>
      </c>
      <c r="L170" s="208">
        <v>0</v>
      </c>
      <c r="M170" s="209">
        <f t="shared" si="8"/>
        <v>21432.6</v>
      </c>
      <c r="N170" s="300">
        <v>49</v>
      </c>
    </row>
    <row r="171" spans="1:14" ht="15" customHeight="1" x14ac:dyDescent="0.3">
      <c r="A171" s="366">
        <v>162</v>
      </c>
      <c r="B171" s="206" t="s">
        <v>206</v>
      </c>
      <c r="C171" s="207">
        <v>1956</v>
      </c>
      <c r="D171" s="207">
        <v>63</v>
      </c>
      <c r="E171" s="299">
        <v>352.9</v>
      </c>
      <c r="F171" s="207">
        <v>8</v>
      </c>
      <c r="G171" s="207">
        <v>11</v>
      </c>
      <c r="H171" s="207">
        <v>18</v>
      </c>
      <c r="I171" s="299">
        <v>352.9</v>
      </c>
      <c r="J171" s="299">
        <f t="shared" si="10"/>
        <v>352.9</v>
      </c>
      <c r="K171" s="208">
        <f t="shared" si="9"/>
        <v>17292.099999999999</v>
      </c>
      <c r="L171" s="208">
        <v>0</v>
      </c>
      <c r="M171" s="209">
        <f t="shared" si="8"/>
        <v>17292.099999999999</v>
      </c>
      <c r="N171" s="300">
        <v>49</v>
      </c>
    </row>
    <row r="172" spans="1:14" ht="15" customHeight="1" x14ac:dyDescent="0.3">
      <c r="A172" s="366">
        <v>163</v>
      </c>
      <c r="B172" s="206" t="s">
        <v>207</v>
      </c>
      <c r="C172" s="207">
        <v>1956</v>
      </c>
      <c r="D172" s="207">
        <v>63</v>
      </c>
      <c r="E172" s="299">
        <v>174.7</v>
      </c>
      <c r="F172" s="207">
        <v>4</v>
      </c>
      <c r="G172" s="207">
        <v>5</v>
      </c>
      <c r="H172" s="207">
        <v>8</v>
      </c>
      <c r="I172" s="299">
        <v>174.7</v>
      </c>
      <c r="J172" s="299">
        <f t="shared" si="10"/>
        <v>174.7</v>
      </c>
      <c r="K172" s="208">
        <f t="shared" si="9"/>
        <v>8560.2999999999993</v>
      </c>
      <c r="L172" s="208">
        <v>0</v>
      </c>
      <c r="M172" s="209">
        <f t="shared" si="8"/>
        <v>8560.2999999999993</v>
      </c>
      <c r="N172" s="300">
        <v>49</v>
      </c>
    </row>
    <row r="173" spans="1:14" ht="15" customHeight="1" x14ac:dyDescent="0.3">
      <c r="A173" s="366">
        <v>164</v>
      </c>
      <c r="B173" s="206" t="s">
        <v>208</v>
      </c>
      <c r="C173" s="207">
        <v>1956</v>
      </c>
      <c r="D173" s="207">
        <v>63</v>
      </c>
      <c r="E173" s="299">
        <v>481.9</v>
      </c>
      <c r="F173" s="207">
        <v>8</v>
      </c>
      <c r="G173" s="207">
        <v>12</v>
      </c>
      <c r="H173" s="207">
        <v>18</v>
      </c>
      <c r="I173" s="299">
        <v>481.9</v>
      </c>
      <c r="J173" s="299">
        <f t="shared" si="10"/>
        <v>481.9</v>
      </c>
      <c r="K173" s="208">
        <f t="shared" si="9"/>
        <v>23613.1</v>
      </c>
      <c r="L173" s="208">
        <v>0</v>
      </c>
      <c r="M173" s="209">
        <f t="shared" si="8"/>
        <v>23613.1</v>
      </c>
      <c r="N173" s="300">
        <v>49</v>
      </c>
    </row>
    <row r="174" spans="1:14" ht="15" customHeight="1" x14ac:dyDescent="0.3">
      <c r="A174" s="366">
        <v>165</v>
      </c>
      <c r="B174" s="206" t="s">
        <v>209</v>
      </c>
      <c r="C174" s="207">
        <v>1956</v>
      </c>
      <c r="D174" s="207">
        <v>63</v>
      </c>
      <c r="E174" s="299">
        <v>418</v>
      </c>
      <c r="F174" s="207">
        <v>8</v>
      </c>
      <c r="G174" s="207">
        <v>11</v>
      </c>
      <c r="H174" s="207">
        <v>20</v>
      </c>
      <c r="I174" s="299">
        <v>418</v>
      </c>
      <c r="J174" s="299">
        <f t="shared" si="10"/>
        <v>418</v>
      </c>
      <c r="K174" s="208">
        <f t="shared" si="9"/>
        <v>20482</v>
      </c>
      <c r="L174" s="208">
        <v>0</v>
      </c>
      <c r="M174" s="209">
        <f t="shared" si="8"/>
        <v>20482</v>
      </c>
      <c r="N174" s="300">
        <v>49</v>
      </c>
    </row>
    <row r="175" spans="1:14" ht="15" customHeight="1" x14ac:dyDescent="0.3">
      <c r="A175" s="366">
        <v>166</v>
      </c>
      <c r="B175" s="206" t="s">
        <v>210</v>
      </c>
      <c r="C175" s="207">
        <v>1956</v>
      </c>
      <c r="D175" s="207">
        <v>63</v>
      </c>
      <c r="E175" s="299">
        <v>425.7</v>
      </c>
      <c r="F175" s="207">
        <v>8</v>
      </c>
      <c r="G175" s="207">
        <v>9</v>
      </c>
      <c r="H175" s="207">
        <v>35</v>
      </c>
      <c r="I175" s="299">
        <v>425.7</v>
      </c>
      <c r="J175" s="299">
        <f t="shared" si="10"/>
        <v>425.7</v>
      </c>
      <c r="K175" s="208">
        <f t="shared" si="9"/>
        <v>20859.3</v>
      </c>
      <c r="L175" s="208">
        <v>0</v>
      </c>
      <c r="M175" s="209">
        <f t="shared" si="8"/>
        <v>20859.3</v>
      </c>
      <c r="N175" s="300">
        <v>49</v>
      </c>
    </row>
    <row r="176" spans="1:14" ht="15" customHeight="1" x14ac:dyDescent="0.3">
      <c r="A176" s="366">
        <v>167</v>
      </c>
      <c r="B176" s="206" t="s">
        <v>211</v>
      </c>
      <c r="C176" s="207">
        <v>1956</v>
      </c>
      <c r="D176" s="207">
        <v>63</v>
      </c>
      <c r="E176" s="299">
        <v>425.3</v>
      </c>
      <c r="F176" s="207">
        <v>8</v>
      </c>
      <c r="G176" s="207">
        <v>15</v>
      </c>
      <c r="H176" s="207">
        <v>25</v>
      </c>
      <c r="I176" s="299">
        <v>425.3</v>
      </c>
      <c r="J176" s="299">
        <f t="shared" si="10"/>
        <v>425.3</v>
      </c>
      <c r="K176" s="208">
        <f t="shared" si="9"/>
        <v>20839.7</v>
      </c>
      <c r="L176" s="208">
        <v>0</v>
      </c>
      <c r="M176" s="209">
        <f t="shared" si="8"/>
        <v>20839.7</v>
      </c>
      <c r="N176" s="300">
        <v>49</v>
      </c>
    </row>
    <row r="177" spans="1:19" ht="15" customHeight="1" x14ac:dyDescent="0.3">
      <c r="A177" s="366">
        <v>168</v>
      </c>
      <c r="B177" s="206" t="s">
        <v>579</v>
      </c>
      <c r="C177" s="207">
        <v>1956</v>
      </c>
      <c r="D177" s="207">
        <v>62</v>
      </c>
      <c r="E177" s="299">
        <v>438.6</v>
      </c>
      <c r="F177" s="207">
        <v>8</v>
      </c>
      <c r="G177" s="207">
        <v>12</v>
      </c>
      <c r="H177" s="207">
        <v>19</v>
      </c>
      <c r="I177" s="299">
        <v>438.6</v>
      </c>
      <c r="J177" s="299">
        <f t="shared" si="10"/>
        <v>438.6</v>
      </c>
      <c r="K177" s="208">
        <f t="shared" si="9"/>
        <v>21491.4</v>
      </c>
      <c r="L177" s="208">
        <v>0</v>
      </c>
      <c r="M177" s="209">
        <f t="shared" si="8"/>
        <v>21491.4</v>
      </c>
      <c r="N177" s="300">
        <v>49</v>
      </c>
    </row>
    <row r="178" spans="1:19" ht="15" customHeight="1" x14ac:dyDescent="0.3">
      <c r="A178" s="366">
        <v>169</v>
      </c>
      <c r="B178" s="206" t="s">
        <v>212</v>
      </c>
      <c r="C178" s="207">
        <v>1956</v>
      </c>
      <c r="D178" s="207">
        <v>62</v>
      </c>
      <c r="E178" s="299">
        <v>352.2</v>
      </c>
      <c r="F178" s="207">
        <v>8</v>
      </c>
      <c r="G178" s="207">
        <v>10</v>
      </c>
      <c r="H178" s="207">
        <v>22</v>
      </c>
      <c r="I178" s="299">
        <v>352.2</v>
      </c>
      <c r="J178" s="299">
        <f t="shared" si="10"/>
        <v>352.2</v>
      </c>
      <c r="K178" s="208">
        <f t="shared" si="9"/>
        <v>17257.8</v>
      </c>
      <c r="L178" s="208">
        <v>0</v>
      </c>
      <c r="M178" s="209">
        <f t="shared" si="8"/>
        <v>17257.8</v>
      </c>
      <c r="N178" s="300">
        <v>49</v>
      </c>
    </row>
    <row r="179" spans="1:19" ht="15" customHeight="1" x14ac:dyDescent="0.3">
      <c r="A179" s="366">
        <v>170</v>
      </c>
      <c r="B179" s="206" t="s">
        <v>580</v>
      </c>
      <c r="C179" s="207">
        <v>1956</v>
      </c>
      <c r="D179" s="207">
        <v>62</v>
      </c>
      <c r="E179" s="299">
        <v>338.5</v>
      </c>
      <c r="F179" s="207">
        <v>8</v>
      </c>
      <c r="G179" s="207">
        <v>12</v>
      </c>
      <c r="H179" s="207">
        <v>34</v>
      </c>
      <c r="I179" s="299">
        <v>338.5</v>
      </c>
      <c r="J179" s="299">
        <f t="shared" si="10"/>
        <v>338.5</v>
      </c>
      <c r="K179" s="208">
        <f t="shared" si="9"/>
        <v>16586.5</v>
      </c>
      <c r="L179" s="208">
        <v>0</v>
      </c>
      <c r="M179" s="209">
        <f t="shared" si="8"/>
        <v>16586.5</v>
      </c>
      <c r="N179" s="300">
        <v>49</v>
      </c>
    </row>
    <row r="180" spans="1:19" ht="15" customHeight="1" x14ac:dyDescent="0.3">
      <c r="A180" s="366">
        <v>171</v>
      </c>
      <c r="B180" s="206" t="s">
        <v>581</v>
      </c>
      <c r="C180" s="207">
        <v>1956</v>
      </c>
      <c r="D180" s="207">
        <v>62</v>
      </c>
      <c r="E180" s="299">
        <v>349.7</v>
      </c>
      <c r="F180" s="207">
        <v>8</v>
      </c>
      <c r="G180" s="207">
        <v>6</v>
      </c>
      <c r="H180" s="207">
        <v>8</v>
      </c>
      <c r="I180" s="299">
        <v>349.7</v>
      </c>
      <c r="J180" s="299">
        <f t="shared" si="10"/>
        <v>349.7</v>
      </c>
      <c r="K180" s="208">
        <f t="shared" si="9"/>
        <v>17135.3</v>
      </c>
      <c r="L180" s="208">
        <v>0</v>
      </c>
      <c r="M180" s="209">
        <f t="shared" si="8"/>
        <v>17135.3</v>
      </c>
      <c r="N180" s="300">
        <v>49</v>
      </c>
    </row>
    <row r="181" spans="1:19" ht="15" customHeight="1" x14ac:dyDescent="0.3">
      <c r="A181" s="366">
        <v>172</v>
      </c>
      <c r="B181" s="206" t="s">
        <v>582</v>
      </c>
      <c r="C181" s="207">
        <v>1956</v>
      </c>
      <c r="D181" s="207">
        <v>61</v>
      </c>
      <c r="E181" s="299">
        <v>350.3</v>
      </c>
      <c r="F181" s="207">
        <v>8</v>
      </c>
      <c r="G181" s="207">
        <v>11</v>
      </c>
      <c r="H181" s="207">
        <v>26</v>
      </c>
      <c r="I181" s="299">
        <v>350.3</v>
      </c>
      <c r="J181" s="299">
        <f t="shared" si="10"/>
        <v>350.3</v>
      </c>
      <c r="K181" s="208">
        <f t="shared" si="9"/>
        <v>17164.7</v>
      </c>
      <c r="L181" s="208">
        <v>0</v>
      </c>
      <c r="M181" s="209">
        <f t="shared" si="8"/>
        <v>17164.7</v>
      </c>
      <c r="N181" s="300">
        <v>49</v>
      </c>
    </row>
    <row r="182" spans="1:19" ht="15" customHeight="1" x14ac:dyDescent="0.3">
      <c r="A182" s="366">
        <v>173</v>
      </c>
      <c r="B182" s="206" t="s">
        <v>214</v>
      </c>
      <c r="C182" s="207">
        <v>1956</v>
      </c>
      <c r="D182" s="207">
        <v>61</v>
      </c>
      <c r="E182" s="299">
        <v>354.7</v>
      </c>
      <c r="F182" s="207">
        <v>8</v>
      </c>
      <c r="G182" s="207">
        <v>9</v>
      </c>
      <c r="H182" s="207">
        <v>22</v>
      </c>
      <c r="I182" s="299">
        <v>354.7</v>
      </c>
      <c r="J182" s="299">
        <f t="shared" si="10"/>
        <v>354.7</v>
      </c>
      <c r="K182" s="208">
        <f t="shared" si="9"/>
        <v>17380.3</v>
      </c>
      <c r="L182" s="208">
        <v>0</v>
      </c>
      <c r="M182" s="209">
        <f t="shared" si="8"/>
        <v>17380.3</v>
      </c>
      <c r="N182" s="300">
        <v>49</v>
      </c>
    </row>
    <row r="183" spans="1:19" ht="15" customHeight="1" x14ac:dyDescent="0.3">
      <c r="A183" s="366">
        <v>174</v>
      </c>
      <c r="B183" s="206" t="s">
        <v>215</v>
      </c>
      <c r="C183" s="207">
        <v>1956</v>
      </c>
      <c r="D183" s="207">
        <v>61</v>
      </c>
      <c r="E183" s="299">
        <v>335</v>
      </c>
      <c r="F183" s="207">
        <v>8</v>
      </c>
      <c r="G183" s="207">
        <v>12</v>
      </c>
      <c r="H183" s="207">
        <v>19</v>
      </c>
      <c r="I183" s="299">
        <v>335</v>
      </c>
      <c r="J183" s="299">
        <f t="shared" si="10"/>
        <v>335</v>
      </c>
      <c r="K183" s="208">
        <f t="shared" si="9"/>
        <v>16415</v>
      </c>
      <c r="L183" s="208">
        <v>0</v>
      </c>
      <c r="M183" s="209">
        <f t="shared" si="8"/>
        <v>16415</v>
      </c>
      <c r="N183" s="300">
        <v>49</v>
      </c>
    </row>
    <row r="184" spans="1:19" ht="15" customHeight="1" x14ac:dyDescent="0.3">
      <c r="A184" s="366">
        <v>175</v>
      </c>
      <c r="B184" s="206" t="s">
        <v>583</v>
      </c>
      <c r="C184" s="207">
        <v>1956</v>
      </c>
      <c r="D184" s="207">
        <v>61</v>
      </c>
      <c r="E184" s="299">
        <v>438.6</v>
      </c>
      <c r="F184" s="207">
        <v>8</v>
      </c>
      <c r="G184" s="207">
        <v>15</v>
      </c>
      <c r="H184" s="207">
        <v>30</v>
      </c>
      <c r="I184" s="299">
        <v>438.6</v>
      </c>
      <c r="J184" s="299">
        <f t="shared" si="10"/>
        <v>438.6</v>
      </c>
      <c r="K184" s="208">
        <f t="shared" si="9"/>
        <v>21491.4</v>
      </c>
      <c r="L184" s="208">
        <v>0</v>
      </c>
      <c r="M184" s="209">
        <f t="shared" si="8"/>
        <v>21491.4</v>
      </c>
      <c r="N184" s="300">
        <v>49</v>
      </c>
      <c r="S184" s="212"/>
    </row>
    <row r="185" spans="1:19" ht="15" customHeight="1" x14ac:dyDescent="0.3">
      <c r="A185" s="366">
        <v>176</v>
      </c>
      <c r="B185" s="206" t="s">
        <v>584</v>
      </c>
      <c r="C185" s="207">
        <v>1956</v>
      </c>
      <c r="D185" s="207">
        <v>61</v>
      </c>
      <c r="E185" s="299">
        <v>440</v>
      </c>
      <c r="F185" s="207">
        <v>6</v>
      </c>
      <c r="G185" s="207">
        <v>9</v>
      </c>
      <c r="H185" s="207">
        <v>18</v>
      </c>
      <c r="I185" s="299">
        <v>440</v>
      </c>
      <c r="J185" s="299">
        <f t="shared" si="10"/>
        <v>440</v>
      </c>
      <c r="K185" s="208">
        <f t="shared" si="9"/>
        <v>21560</v>
      </c>
      <c r="L185" s="208">
        <v>0</v>
      </c>
      <c r="M185" s="209">
        <f t="shared" si="8"/>
        <v>21560</v>
      </c>
      <c r="N185" s="300">
        <v>49</v>
      </c>
    </row>
    <row r="186" spans="1:19" ht="15" customHeight="1" x14ac:dyDescent="0.3">
      <c r="A186" s="366">
        <v>177</v>
      </c>
      <c r="B186" s="206" t="s">
        <v>216</v>
      </c>
      <c r="C186" s="207">
        <v>1956</v>
      </c>
      <c r="D186" s="207">
        <v>61</v>
      </c>
      <c r="E186" s="299">
        <v>508.8</v>
      </c>
      <c r="F186" s="207">
        <v>8</v>
      </c>
      <c r="G186" s="207">
        <v>14</v>
      </c>
      <c r="H186" s="207">
        <v>18</v>
      </c>
      <c r="I186" s="299">
        <v>508.8</v>
      </c>
      <c r="J186" s="299">
        <f t="shared" si="10"/>
        <v>508.8</v>
      </c>
      <c r="K186" s="208">
        <f t="shared" si="9"/>
        <v>24931.200000000001</v>
      </c>
      <c r="L186" s="208">
        <v>0</v>
      </c>
      <c r="M186" s="209">
        <f t="shared" si="8"/>
        <v>24931.200000000001</v>
      </c>
      <c r="N186" s="300">
        <v>49</v>
      </c>
    </row>
    <row r="187" spans="1:19" ht="15" customHeight="1" x14ac:dyDescent="0.3">
      <c r="A187" s="366">
        <v>178</v>
      </c>
      <c r="B187" s="206" t="s">
        <v>585</v>
      </c>
      <c r="C187" s="207">
        <v>1956</v>
      </c>
      <c r="D187" s="207">
        <v>60</v>
      </c>
      <c r="E187" s="299">
        <v>441</v>
      </c>
      <c r="F187" s="207">
        <v>8</v>
      </c>
      <c r="G187" s="207">
        <v>9</v>
      </c>
      <c r="H187" s="207">
        <v>24</v>
      </c>
      <c r="I187" s="299">
        <v>441</v>
      </c>
      <c r="J187" s="299">
        <f t="shared" si="10"/>
        <v>441</v>
      </c>
      <c r="K187" s="208">
        <f t="shared" si="9"/>
        <v>21609</v>
      </c>
      <c r="L187" s="208">
        <v>0</v>
      </c>
      <c r="M187" s="209">
        <f t="shared" si="8"/>
        <v>21609</v>
      </c>
      <c r="N187" s="300">
        <v>49</v>
      </c>
    </row>
    <row r="188" spans="1:19" ht="15" customHeight="1" x14ac:dyDescent="0.3">
      <c r="A188" s="366">
        <v>179</v>
      </c>
      <c r="B188" s="206" t="s">
        <v>586</v>
      </c>
      <c r="C188" s="207">
        <v>1956</v>
      </c>
      <c r="D188" s="207">
        <v>60</v>
      </c>
      <c r="E188" s="299">
        <v>430.9</v>
      </c>
      <c r="F188" s="207">
        <v>8</v>
      </c>
      <c r="G188" s="207">
        <v>13</v>
      </c>
      <c r="H188" s="207">
        <v>26</v>
      </c>
      <c r="I188" s="299">
        <v>430.9</v>
      </c>
      <c r="J188" s="299">
        <f t="shared" si="10"/>
        <v>430.9</v>
      </c>
      <c r="K188" s="208">
        <f t="shared" si="9"/>
        <v>21114.1</v>
      </c>
      <c r="L188" s="208">
        <v>0</v>
      </c>
      <c r="M188" s="209">
        <f t="shared" si="8"/>
        <v>21114.1</v>
      </c>
      <c r="N188" s="300">
        <v>49</v>
      </c>
    </row>
    <row r="189" spans="1:19" ht="15" customHeight="1" x14ac:dyDescent="0.3">
      <c r="A189" s="366">
        <v>180</v>
      </c>
      <c r="B189" s="206" t="s">
        <v>218</v>
      </c>
      <c r="C189" s="207">
        <v>1956</v>
      </c>
      <c r="D189" s="207">
        <v>60</v>
      </c>
      <c r="E189" s="299">
        <v>621.79999999999995</v>
      </c>
      <c r="F189" s="207">
        <v>8</v>
      </c>
      <c r="G189" s="207">
        <v>11</v>
      </c>
      <c r="H189" s="207">
        <v>23</v>
      </c>
      <c r="I189" s="299">
        <v>621.79999999999995</v>
      </c>
      <c r="J189" s="299">
        <f>I189</f>
        <v>621.79999999999995</v>
      </c>
      <c r="K189" s="208">
        <f t="shared" si="9"/>
        <v>30468.199999999997</v>
      </c>
      <c r="L189" s="208">
        <v>0</v>
      </c>
      <c r="M189" s="209">
        <f t="shared" si="8"/>
        <v>30468.199999999997</v>
      </c>
      <c r="N189" s="300">
        <v>49</v>
      </c>
    </row>
    <row r="190" spans="1:19" ht="15" customHeight="1" x14ac:dyDescent="0.3">
      <c r="A190" s="366">
        <v>181</v>
      </c>
      <c r="B190" s="206" t="s">
        <v>219</v>
      </c>
      <c r="C190" s="207">
        <v>1956</v>
      </c>
      <c r="D190" s="207">
        <v>60</v>
      </c>
      <c r="E190" s="299">
        <v>345</v>
      </c>
      <c r="F190" s="207">
        <v>8</v>
      </c>
      <c r="G190" s="207">
        <v>10</v>
      </c>
      <c r="H190" s="207">
        <v>17</v>
      </c>
      <c r="I190" s="299">
        <v>345</v>
      </c>
      <c r="J190" s="299">
        <f t="shared" ref="J190:J253" si="11">I190</f>
        <v>345</v>
      </c>
      <c r="K190" s="208">
        <f t="shared" si="9"/>
        <v>16905</v>
      </c>
      <c r="L190" s="208">
        <v>0</v>
      </c>
      <c r="M190" s="209">
        <f t="shared" si="8"/>
        <v>16905</v>
      </c>
      <c r="N190" s="300">
        <v>49</v>
      </c>
    </row>
    <row r="191" spans="1:19" ht="15" customHeight="1" x14ac:dyDescent="0.3">
      <c r="A191" s="366">
        <v>182</v>
      </c>
      <c r="B191" s="206" t="s">
        <v>587</v>
      </c>
      <c r="C191" s="207">
        <v>1956</v>
      </c>
      <c r="D191" s="207">
        <v>59</v>
      </c>
      <c r="E191" s="299">
        <v>433</v>
      </c>
      <c r="F191" s="207">
        <v>8</v>
      </c>
      <c r="G191" s="207">
        <v>14</v>
      </c>
      <c r="H191" s="207">
        <v>32</v>
      </c>
      <c r="I191" s="299">
        <v>433</v>
      </c>
      <c r="J191" s="299">
        <f t="shared" si="11"/>
        <v>433</v>
      </c>
      <c r="K191" s="208">
        <f t="shared" si="9"/>
        <v>21217</v>
      </c>
      <c r="L191" s="208">
        <v>0</v>
      </c>
      <c r="M191" s="209">
        <f t="shared" si="8"/>
        <v>21217</v>
      </c>
      <c r="N191" s="300">
        <v>49</v>
      </c>
    </row>
    <row r="192" spans="1:19" ht="15" customHeight="1" x14ac:dyDescent="0.3">
      <c r="A192" s="366">
        <v>183</v>
      </c>
      <c r="B192" s="206" t="s">
        <v>588</v>
      </c>
      <c r="C192" s="207">
        <v>1956</v>
      </c>
      <c r="D192" s="207">
        <v>59</v>
      </c>
      <c r="E192" s="299">
        <v>434.2</v>
      </c>
      <c r="F192" s="207">
        <v>8</v>
      </c>
      <c r="G192" s="207">
        <v>12</v>
      </c>
      <c r="H192" s="207">
        <v>22</v>
      </c>
      <c r="I192" s="299">
        <v>434.2</v>
      </c>
      <c r="J192" s="299">
        <f t="shared" si="11"/>
        <v>434.2</v>
      </c>
      <c r="K192" s="208">
        <f t="shared" si="9"/>
        <v>21275.8</v>
      </c>
      <c r="L192" s="208">
        <v>0</v>
      </c>
      <c r="M192" s="209">
        <f t="shared" si="8"/>
        <v>21275.8</v>
      </c>
      <c r="N192" s="300">
        <v>49</v>
      </c>
    </row>
    <row r="193" spans="1:14" ht="15" customHeight="1" x14ac:dyDescent="0.3">
      <c r="A193" s="366">
        <v>184</v>
      </c>
      <c r="B193" s="206" t="s">
        <v>589</v>
      </c>
      <c r="C193" s="207">
        <v>1956</v>
      </c>
      <c r="D193" s="207">
        <v>59</v>
      </c>
      <c r="E193" s="299">
        <v>176.1</v>
      </c>
      <c r="F193" s="207">
        <v>4</v>
      </c>
      <c r="G193" s="207">
        <v>5</v>
      </c>
      <c r="H193" s="207">
        <v>8</v>
      </c>
      <c r="I193" s="299">
        <v>176.1</v>
      </c>
      <c r="J193" s="299">
        <f t="shared" si="11"/>
        <v>176.1</v>
      </c>
      <c r="K193" s="208">
        <f t="shared" si="9"/>
        <v>8628.9</v>
      </c>
      <c r="L193" s="208">
        <v>0</v>
      </c>
      <c r="M193" s="209">
        <f t="shared" si="8"/>
        <v>8628.9</v>
      </c>
      <c r="N193" s="300">
        <v>49</v>
      </c>
    </row>
    <row r="194" spans="1:14" ht="15" customHeight="1" x14ac:dyDescent="0.3">
      <c r="A194" s="366">
        <v>185</v>
      </c>
      <c r="B194" s="206" t="s">
        <v>220</v>
      </c>
      <c r="C194" s="207">
        <v>1956</v>
      </c>
      <c r="D194" s="207">
        <v>57</v>
      </c>
      <c r="E194" s="299">
        <v>490.5</v>
      </c>
      <c r="F194" s="207">
        <v>8</v>
      </c>
      <c r="G194" s="207">
        <v>11</v>
      </c>
      <c r="H194" s="207">
        <v>28</v>
      </c>
      <c r="I194" s="299">
        <v>490.5</v>
      </c>
      <c r="J194" s="299">
        <f t="shared" si="11"/>
        <v>490.5</v>
      </c>
      <c r="K194" s="208">
        <f t="shared" si="9"/>
        <v>24034.5</v>
      </c>
      <c r="L194" s="208">
        <v>0</v>
      </c>
      <c r="M194" s="209">
        <f t="shared" si="8"/>
        <v>24034.5</v>
      </c>
      <c r="N194" s="300">
        <v>49</v>
      </c>
    </row>
    <row r="195" spans="1:14" ht="15" customHeight="1" x14ac:dyDescent="0.3">
      <c r="A195" s="366">
        <v>186</v>
      </c>
      <c r="B195" s="206" t="s">
        <v>590</v>
      </c>
      <c r="C195" s="207">
        <v>1956</v>
      </c>
      <c r="D195" s="207">
        <v>56</v>
      </c>
      <c r="E195" s="299">
        <v>337.3</v>
      </c>
      <c r="F195" s="207">
        <v>8</v>
      </c>
      <c r="G195" s="207">
        <v>10</v>
      </c>
      <c r="H195" s="207">
        <v>16</v>
      </c>
      <c r="I195" s="299">
        <v>337.3</v>
      </c>
      <c r="J195" s="299">
        <f t="shared" si="11"/>
        <v>337.3</v>
      </c>
      <c r="K195" s="208">
        <f t="shared" si="9"/>
        <v>16527.7</v>
      </c>
      <c r="L195" s="208">
        <v>0</v>
      </c>
      <c r="M195" s="209">
        <f t="shared" si="8"/>
        <v>16527.7</v>
      </c>
      <c r="N195" s="300">
        <v>49</v>
      </c>
    </row>
    <row r="196" spans="1:14" ht="15" customHeight="1" x14ac:dyDescent="0.3">
      <c r="A196" s="366">
        <v>187</v>
      </c>
      <c r="B196" s="206" t="s">
        <v>221</v>
      </c>
      <c r="C196" s="207">
        <v>1956</v>
      </c>
      <c r="D196" s="207">
        <v>56</v>
      </c>
      <c r="E196" s="299">
        <v>493.3</v>
      </c>
      <c r="F196" s="207">
        <v>8</v>
      </c>
      <c r="G196" s="207">
        <v>8</v>
      </c>
      <c r="H196" s="207">
        <v>29</v>
      </c>
      <c r="I196" s="299">
        <v>493.3</v>
      </c>
      <c r="J196" s="299">
        <f t="shared" si="11"/>
        <v>493.3</v>
      </c>
      <c r="K196" s="208">
        <f t="shared" si="9"/>
        <v>24171.7</v>
      </c>
      <c r="L196" s="208">
        <v>0</v>
      </c>
      <c r="M196" s="209">
        <f t="shared" si="8"/>
        <v>24171.7</v>
      </c>
      <c r="N196" s="300">
        <v>49</v>
      </c>
    </row>
    <row r="197" spans="1:14" ht="15" customHeight="1" x14ac:dyDescent="0.3">
      <c r="A197" s="366">
        <v>188</v>
      </c>
      <c r="B197" s="206" t="s">
        <v>591</v>
      </c>
      <c r="C197" s="207">
        <v>1956</v>
      </c>
      <c r="D197" s="207">
        <v>55</v>
      </c>
      <c r="E197" s="299">
        <v>414.6</v>
      </c>
      <c r="F197" s="207">
        <v>8</v>
      </c>
      <c r="G197" s="207">
        <v>12</v>
      </c>
      <c r="H197" s="207">
        <v>30</v>
      </c>
      <c r="I197" s="299">
        <v>414.6</v>
      </c>
      <c r="J197" s="299">
        <f t="shared" si="11"/>
        <v>414.6</v>
      </c>
      <c r="K197" s="208">
        <f t="shared" si="9"/>
        <v>20315.400000000001</v>
      </c>
      <c r="L197" s="208">
        <v>0</v>
      </c>
      <c r="M197" s="209">
        <f t="shared" si="8"/>
        <v>20315.400000000001</v>
      </c>
      <c r="N197" s="300">
        <v>49</v>
      </c>
    </row>
    <row r="198" spans="1:14" ht="15" customHeight="1" x14ac:dyDescent="0.3">
      <c r="A198" s="366">
        <v>189</v>
      </c>
      <c r="B198" s="206" t="s">
        <v>222</v>
      </c>
      <c r="C198" s="207">
        <v>1956</v>
      </c>
      <c r="D198" s="207">
        <v>55</v>
      </c>
      <c r="E198" s="299">
        <v>355.4</v>
      </c>
      <c r="F198" s="207">
        <v>8</v>
      </c>
      <c r="G198" s="207">
        <v>11</v>
      </c>
      <c r="H198" s="207">
        <v>26</v>
      </c>
      <c r="I198" s="299">
        <v>355.4</v>
      </c>
      <c r="J198" s="299">
        <f t="shared" si="11"/>
        <v>355.4</v>
      </c>
      <c r="K198" s="208">
        <f t="shared" si="9"/>
        <v>17414.599999999999</v>
      </c>
      <c r="L198" s="208">
        <v>0</v>
      </c>
      <c r="M198" s="209">
        <f t="shared" si="8"/>
        <v>17414.599999999999</v>
      </c>
      <c r="N198" s="300">
        <v>49</v>
      </c>
    </row>
    <row r="199" spans="1:14" ht="15" customHeight="1" x14ac:dyDescent="0.3">
      <c r="A199" s="366">
        <v>190</v>
      </c>
      <c r="B199" s="206" t="s">
        <v>592</v>
      </c>
      <c r="C199" s="207">
        <v>1956</v>
      </c>
      <c r="D199" s="207">
        <v>54</v>
      </c>
      <c r="E199" s="299">
        <v>437.8</v>
      </c>
      <c r="F199" s="207">
        <v>8</v>
      </c>
      <c r="G199" s="207">
        <v>13</v>
      </c>
      <c r="H199" s="207">
        <v>21</v>
      </c>
      <c r="I199" s="299">
        <v>437.8</v>
      </c>
      <c r="J199" s="299">
        <f t="shared" si="11"/>
        <v>437.8</v>
      </c>
      <c r="K199" s="208">
        <f t="shared" si="9"/>
        <v>21452.2</v>
      </c>
      <c r="L199" s="208">
        <v>0</v>
      </c>
      <c r="M199" s="209">
        <f t="shared" si="8"/>
        <v>21452.2</v>
      </c>
      <c r="N199" s="300">
        <v>49</v>
      </c>
    </row>
    <row r="200" spans="1:14" ht="15" customHeight="1" x14ac:dyDescent="0.3">
      <c r="A200" s="366">
        <v>191</v>
      </c>
      <c r="B200" s="206" t="s">
        <v>223</v>
      </c>
      <c r="C200" s="207">
        <v>1956</v>
      </c>
      <c r="D200" s="207">
        <v>51</v>
      </c>
      <c r="E200" s="299">
        <v>515</v>
      </c>
      <c r="F200" s="207">
        <v>12</v>
      </c>
      <c r="G200" s="207">
        <v>16</v>
      </c>
      <c r="H200" s="207">
        <v>36</v>
      </c>
      <c r="I200" s="299">
        <v>515</v>
      </c>
      <c r="J200" s="299">
        <f t="shared" si="11"/>
        <v>515</v>
      </c>
      <c r="K200" s="208">
        <f t="shared" si="9"/>
        <v>25235</v>
      </c>
      <c r="L200" s="208">
        <v>0</v>
      </c>
      <c r="M200" s="209">
        <f t="shared" si="8"/>
        <v>25235</v>
      </c>
      <c r="N200" s="300">
        <v>49</v>
      </c>
    </row>
    <row r="201" spans="1:14" ht="15" customHeight="1" x14ac:dyDescent="0.3">
      <c r="A201" s="366">
        <v>192</v>
      </c>
      <c r="B201" s="206" t="s">
        <v>224</v>
      </c>
      <c r="C201" s="207">
        <v>1956</v>
      </c>
      <c r="D201" s="207">
        <v>50</v>
      </c>
      <c r="E201" s="299">
        <v>434.1</v>
      </c>
      <c r="F201" s="207">
        <v>8</v>
      </c>
      <c r="G201" s="207">
        <v>10</v>
      </c>
      <c r="H201" s="207">
        <v>27</v>
      </c>
      <c r="I201" s="299">
        <v>434.1</v>
      </c>
      <c r="J201" s="299">
        <f t="shared" si="11"/>
        <v>434.1</v>
      </c>
      <c r="K201" s="208">
        <f t="shared" si="9"/>
        <v>21270.9</v>
      </c>
      <c r="L201" s="208">
        <v>0</v>
      </c>
      <c r="M201" s="209">
        <f t="shared" si="8"/>
        <v>21270.9</v>
      </c>
      <c r="N201" s="300">
        <v>49</v>
      </c>
    </row>
    <row r="202" spans="1:14" ht="15" customHeight="1" x14ac:dyDescent="0.3">
      <c r="A202" s="366">
        <v>193</v>
      </c>
      <c r="B202" s="206" t="s">
        <v>225</v>
      </c>
      <c r="C202" s="207">
        <v>1956</v>
      </c>
      <c r="D202" s="207">
        <v>49</v>
      </c>
      <c r="E202" s="299">
        <v>352.2</v>
      </c>
      <c r="F202" s="207">
        <v>8</v>
      </c>
      <c r="G202" s="207">
        <v>8</v>
      </c>
      <c r="H202" s="207">
        <v>25</v>
      </c>
      <c r="I202" s="299">
        <v>352.2</v>
      </c>
      <c r="J202" s="299">
        <f t="shared" si="11"/>
        <v>352.2</v>
      </c>
      <c r="K202" s="208">
        <f t="shared" si="9"/>
        <v>17257.8</v>
      </c>
      <c r="L202" s="208">
        <v>0</v>
      </c>
      <c r="M202" s="209">
        <f t="shared" ref="M202:M265" si="12">K202</f>
        <v>17257.8</v>
      </c>
      <c r="N202" s="300">
        <v>49</v>
      </c>
    </row>
    <row r="203" spans="1:14" ht="15" customHeight="1" x14ac:dyDescent="0.3">
      <c r="A203" s="366">
        <v>194</v>
      </c>
      <c r="B203" s="206" t="s">
        <v>226</v>
      </c>
      <c r="C203" s="207">
        <v>1956</v>
      </c>
      <c r="D203" s="207">
        <v>49</v>
      </c>
      <c r="E203" s="299">
        <v>419.3</v>
      </c>
      <c r="F203" s="207">
        <v>8</v>
      </c>
      <c r="G203" s="207">
        <v>8</v>
      </c>
      <c r="H203" s="207">
        <v>21</v>
      </c>
      <c r="I203" s="299">
        <v>419.3</v>
      </c>
      <c r="J203" s="299">
        <f t="shared" si="11"/>
        <v>419.3</v>
      </c>
      <c r="K203" s="208">
        <f t="shared" si="9"/>
        <v>20545.7</v>
      </c>
      <c r="L203" s="208">
        <v>0</v>
      </c>
      <c r="M203" s="209">
        <f t="shared" si="12"/>
        <v>20545.7</v>
      </c>
      <c r="N203" s="300">
        <v>49</v>
      </c>
    </row>
    <row r="204" spans="1:14" ht="15" customHeight="1" x14ac:dyDescent="0.3">
      <c r="A204" s="366">
        <v>195</v>
      </c>
      <c r="B204" s="206" t="s">
        <v>227</v>
      </c>
      <c r="C204" s="207">
        <v>1956</v>
      </c>
      <c r="D204" s="207">
        <v>44</v>
      </c>
      <c r="E204" s="299">
        <v>346.9</v>
      </c>
      <c r="F204" s="207">
        <v>8</v>
      </c>
      <c r="G204" s="207">
        <v>10</v>
      </c>
      <c r="H204" s="207">
        <v>16</v>
      </c>
      <c r="I204" s="299">
        <v>346.9</v>
      </c>
      <c r="J204" s="299">
        <f t="shared" si="11"/>
        <v>346.9</v>
      </c>
      <c r="K204" s="208">
        <f t="shared" si="9"/>
        <v>16998.099999999999</v>
      </c>
      <c r="L204" s="208">
        <v>0</v>
      </c>
      <c r="M204" s="209">
        <f t="shared" si="12"/>
        <v>16998.099999999999</v>
      </c>
      <c r="N204" s="300">
        <v>49</v>
      </c>
    </row>
    <row r="205" spans="1:14" ht="15" customHeight="1" x14ac:dyDescent="0.3">
      <c r="A205" s="366">
        <v>196</v>
      </c>
      <c r="B205" s="206" t="s">
        <v>228</v>
      </c>
      <c r="C205" s="207">
        <v>1957</v>
      </c>
      <c r="D205" s="207">
        <v>66</v>
      </c>
      <c r="E205" s="299">
        <v>350.1</v>
      </c>
      <c r="F205" s="207">
        <v>8</v>
      </c>
      <c r="G205" s="207">
        <v>9</v>
      </c>
      <c r="H205" s="207">
        <v>16</v>
      </c>
      <c r="I205" s="299">
        <v>350.1</v>
      </c>
      <c r="J205" s="299">
        <f t="shared" si="11"/>
        <v>350.1</v>
      </c>
      <c r="K205" s="208">
        <f t="shared" si="9"/>
        <v>17154.900000000001</v>
      </c>
      <c r="L205" s="208">
        <v>0</v>
      </c>
      <c r="M205" s="209">
        <f t="shared" si="12"/>
        <v>17154.900000000001</v>
      </c>
      <c r="N205" s="300">
        <v>49</v>
      </c>
    </row>
    <row r="206" spans="1:14" ht="15" customHeight="1" x14ac:dyDescent="0.3">
      <c r="A206" s="366">
        <v>197</v>
      </c>
      <c r="B206" s="206" t="s">
        <v>593</v>
      </c>
      <c r="C206" s="207">
        <v>1957</v>
      </c>
      <c r="D206" s="207">
        <v>65</v>
      </c>
      <c r="E206" s="299">
        <v>427.4</v>
      </c>
      <c r="F206" s="207">
        <v>8</v>
      </c>
      <c r="G206" s="207">
        <v>12</v>
      </c>
      <c r="H206" s="207">
        <v>39</v>
      </c>
      <c r="I206" s="299">
        <v>427.4</v>
      </c>
      <c r="J206" s="299">
        <f t="shared" si="11"/>
        <v>427.4</v>
      </c>
      <c r="K206" s="208">
        <f t="shared" si="9"/>
        <v>20942.599999999999</v>
      </c>
      <c r="L206" s="208">
        <v>0</v>
      </c>
      <c r="M206" s="209">
        <f t="shared" si="12"/>
        <v>20942.599999999999</v>
      </c>
      <c r="N206" s="300">
        <v>49</v>
      </c>
    </row>
    <row r="207" spans="1:14" ht="15" customHeight="1" x14ac:dyDescent="0.3">
      <c r="A207" s="366">
        <v>198</v>
      </c>
      <c r="B207" s="206" t="s">
        <v>594</v>
      </c>
      <c r="C207" s="207">
        <v>1957</v>
      </c>
      <c r="D207" s="207">
        <v>65</v>
      </c>
      <c r="E207" s="299">
        <v>421.7</v>
      </c>
      <c r="F207" s="207">
        <v>8</v>
      </c>
      <c r="G207" s="207">
        <v>8</v>
      </c>
      <c r="H207" s="207">
        <v>24</v>
      </c>
      <c r="I207" s="299">
        <v>421.7</v>
      </c>
      <c r="J207" s="299">
        <f t="shared" si="11"/>
        <v>421.7</v>
      </c>
      <c r="K207" s="208">
        <f t="shared" si="9"/>
        <v>20663.3</v>
      </c>
      <c r="L207" s="208">
        <v>0</v>
      </c>
      <c r="M207" s="209">
        <f t="shared" si="12"/>
        <v>20663.3</v>
      </c>
      <c r="N207" s="300">
        <v>49</v>
      </c>
    </row>
    <row r="208" spans="1:14" ht="15" customHeight="1" x14ac:dyDescent="0.3">
      <c r="A208" s="204">
        <v>199</v>
      </c>
      <c r="B208" s="211" t="s">
        <v>595</v>
      </c>
      <c r="C208" s="512">
        <v>1957</v>
      </c>
      <c r="D208" s="512">
        <v>65</v>
      </c>
      <c r="E208" s="513">
        <v>436.3</v>
      </c>
      <c r="F208" s="512">
        <v>8</v>
      </c>
      <c r="G208" s="512">
        <v>10</v>
      </c>
      <c r="H208" s="512">
        <v>24</v>
      </c>
      <c r="I208" s="513">
        <v>436.3</v>
      </c>
      <c r="J208" s="513">
        <f t="shared" si="11"/>
        <v>436.3</v>
      </c>
      <c r="K208" s="208">
        <f t="shared" si="9"/>
        <v>21378.7</v>
      </c>
      <c r="L208" s="208">
        <v>0</v>
      </c>
      <c r="M208" s="209">
        <f t="shared" si="12"/>
        <v>21378.7</v>
      </c>
      <c r="N208" s="300">
        <v>49</v>
      </c>
    </row>
    <row r="209" spans="1:14" ht="15" customHeight="1" x14ac:dyDescent="0.3">
      <c r="A209" s="204">
        <v>200</v>
      </c>
      <c r="B209" s="211" t="s">
        <v>229</v>
      </c>
      <c r="C209" s="512">
        <v>1957</v>
      </c>
      <c r="D209" s="512">
        <v>65</v>
      </c>
      <c r="E209" s="513">
        <v>876.4</v>
      </c>
      <c r="F209" s="512">
        <v>16</v>
      </c>
      <c r="G209" s="512">
        <v>22</v>
      </c>
      <c r="H209" s="512">
        <v>45</v>
      </c>
      <c r="I209" s="513">
        <v>876.4</v>
      </c>
      <c r="J209" s="513">
        <f t="shared" si="11"/>
        <v>876.4</v>
      </c>
      <c r="K209" s="208">
        <f t="shared" si="9"/>
        <v>42943.6</v>
      </c>
      <c r="L209" s="208">
        <v>0</v>
      </c>
      <c r="M209" s="209">
        <f t="shared" si="12"/>
        <v>42943.6</v>
      </c>
      <c r="N209" s="300">
        <v>49</v>
      </c>
    </row>
    <row r="210" spans="1:14" ht="15" customHeight="1" x14ac:dyDescent="0.3">
      <c r="A210" s="204">
        <v>201</v>
      </c>
      <c r="B210" s="211" t="s">
        <v>230</v>
      </c>
      <c r="C210" s="512">
        <v>1957</v>
      </c>
      <c r="D210" s="512">
        <v>65</v>
      </c>
      <c r="E210" s="513">
        <v>423.5</v>
      </c>
      <c r="F210" s="512">
        <v>8</v>
      </c>
      <c r="G210" s="512">
        <v>12</v>
      </c>
      <c r="H210" s="512">
        <v>22</v>
      </c>
      <c r="I210" s="513">
        <v>423.5</v>
      </c>
      <c r="J210" s="513">
        <f t="shared" si="11"/>
        <v>423.5</v>
      </c>
      <c r="K210" s="208">
        <f t="shared" si="9"/>
        <v>20751.5</v>
      </c>
      <c r="L210" s="208">
        <v>0</v>
      </c>
      <c r="M210" s="209">
        <f t="shared" si="12"/>
        <v>20751.5</v>
      </c>
      <c r="N210" s="300">
        <v>49</v>
      </c>
    </row>
    <row r="211" spans="1:14" ht="15" customHeight="1" x14ac:dyDescent="0.3">
      <c r="A211" s="204">
        <v>202</v>
      </c>
      <c r="B211" s="211" t="s">
        <v>231</v>
      </c>
      <c r="C211" s="512">
        <v>1957</v>
      </c>
      <c r="D211" s="512">
        <v>64</v>
      </c>
      <c r="E211" s="513">
        <v>349.5</v>
      </c>
      <c r="F211" s="512">
        <v>8</v>
      </c>
      <c r="G211" s="512">
        <v>9</v>
      </c>
      <c r="H211" s="512">
        <v>14</v>
      </c>
      <c r="I211" s="513">
        <v>349.5</v>
      </c>
      <c r="J211" s="513">
        <f t="shared" si="11"/>
        <v>349.5</v>
      </c>
      <c r="K211" s="208">
        <f t="shared" si="9"/>
        <v>17125.5</v>
      </c>
      <c r="L211" s="208">
        <v>0</v>
      </c>
      <c r="M211" s="209">
        <f t="shared" si="12"/>
        <v>17125.5</v>
      </c>
      <c r="N211" s="300">
        <v>49</v>
      </c>
    </row>
    <row r="212" spans="1:14" ht="15" customHeight="1" x14ac:dyDescent="0.3">
      <c r="A212" s="204">
        <v>203</v>
      </c>
      <c r="B212" s="211" t="s">
        <v>232</v>
      </c>
      <c r="C212" s="512">
        <v>1957</v>
      </c>
      <c r="D212" s="512">
        <v>64</v>
      </c>
      <c r="E212" s="513">
        <v>355.3</v>
      </c>
      <c r="F212" s="512">
        <v>8</v>
      </c>
      <c r="G212" s="512">
        <v>8</v>
      </c>
      <c r="H212" s="512">
        <v>19</v>
      </c>
      <c r="I212" s="513">
        <v>355.3</v>
      </c>
      <c r="J212" s="513">
        <f t="shared" si="11"/>
        <v>355.3</v>
      </c>
      <c r="K212" s="208">
        <f t="shared" si="9"/>
        <v>17409.7</v>
      </c>
      <c r="L212" s="208">
        <v>0</v>
      </c>
      <c r="M212" s="209">
        <f t="shared" si="12"/>
        <v>17409.7</v>
      </c>
      <c r="N212" s="300">
        <v>49</v>
      </c>
    </row>
    <row r="213" spans="1:14" ht="15" customHeight="1" x14ac:dyDescent="0.3">
      <c r="A213" s="204">
        <v>204</v>
      </c>
      <c r="B213" s="211" t="s">
        <v>233</v>
      </c>
      <c r="C213" s="512">
        <v>1957</v>
      </c>
      <c r="D213" s="512">
        <v>63</v>
      </c>
      <c r="E213" s="513">
        <v>640.5</v>
      </c>
      <c r="F213" s="512">
        <v>8</v>
      </c>
      <c r="G213" s="512">
        <v>10</v>
      </c>
      <c r="H213" s="512">
        <v>25</v>
      </c>
      <c r="I213" s="513">
        <v>640.5</v>
      </c>
      <c r="J213" s="513">
        <f t="shared" si="11"/>
        <v>640.5</v>
      </c>
      <c r="K213" s="208">
        <f t="shared" si="9"/>
        <v>31384.5</v>
      </c>
      <c r="L213" s="208">
        <v>0</v>
      </c>
      <c r="M213" s="209">
        <f t="shared" si="12"/>
        <v>31384.5</v>
      </c>
      <c r="N213" s="300">
        <v>49</v>
      </c>
    </row>
    <row r="214" spans="1:14" ht="15" customHeight="1" x14ac:dyDescent="0.3">
      <c r="A214" s="366">
        <v>205</v>
      </c>
      <c r="B214" s="206" t="s">
        <v>234</v>
      </c>
      <c r="C214" s="207">
        <v>1957</v>
      </c>
      <c r="D214" s="207">
        <v>62</v>
      </c>
      <c r="E214" s="299">
        <v>350.9</v>
      </c>
      <c r="F214" s="207">
        <v>8</v>
      </c>
      <c r="G214" s="207">
        <v>10</v>
      </c>
      <c r="H214" s="207">
        <v>21</v>
      </c>
      <c r="I214" s="299">
        <v>350.9</v>
      </c>
      <c r="J214" s="299">
        <f t="shared" si="11"/>
        <v>350.9</v>
      </c>
      <c r="K214" s="208">
        <f t="shared" si="9"/>
        <v>17194.099999999999</v>
      </c>
      <c r="L214" s="208">
        <v>0</v>
      </c>
      <c r="M214" s="209">
        <f t="shared" si="12"/>
        <v>17194.099999999999</v>
      </c>
      <c r="N214" s="300">
        <v>49</v>
      </c>
    </row>
    <row r="215" spans="1:14" ht="15" customHeight="1" x14ac:dyDescent="0.3">
      <c r="A215" s="366">
        <v>206</v>
      </c>
      <c r="B215" s="206" t="s">
        <v>235</v>
      </c>
      <c r="C215" s="207">
        <v>1957</v>
      </c>
      <c r="D215" s="207">
        <v>62</v>
      </c>
      <c r="E215" s="299">
        <v>352.6</v>
      </c>
      <c r="F215" s="207">
        <v>8</v>
      </c>
      <c r="G215" s="207">
        <v>12</v>
      </c>
      <c r="H215" s="207">
        <v>21</v>
      </c>
      <c r="I215" s="299">
        <v>352.6</v>
      </c>
      <c r="J215" s="299">
        <f t="shared" si="11"/>
        <v>352.6</v>
      </c>
      <c r="K215" s="208">
        <f t="shared" si="9"/>
        <v>17277.400000000001</v>
      </c>
      <c r="L215" s="208">
        <v>0</v>
      </c>
      <c r="M215" s="209">
        <f t="shared" si="12"/>
        <v>17277.400000000001</v>
      </c>
      <c r="N215" s="300">
        <v>49</v>
      </c>
    </row>
    <row r="216" spans="1:14" ht="15" customHeight="1" x14ac:dyDescent="0.3">
      <c r="A216" s="366">
        <v>207</v>
      </c>
      <c r="B216" s="206" t="s">
        <v>236</v>
      </c>
      <c r="C216" s="207">
        <v>1957</v>
      </c>
      <c r="D216" s="207">
        <v>62</v>
      </c>
      <c r="E216" s="299">
        <v>341.5</v>
      </c>
      <c r="F216" s="207">
        <v>8</v>
      </c>
      <c r="G216" s="207">
        <v>8</v>
      </c>
      <c r="H216" s="207">
        <v>14</v>
      </c>
      <c r="I216" s="299">
        <v>341.5</v>
      </c>
      <c r="J216" s="299">
        <f t="shared" si="11"/>
        <v>341.5</v>
      </c>
      <c r="K216" s="208">
        <f t="shared" si="9"/>
        <v>16733.5</v>
      </c>
      <c r="L216" s="208">
        <v>0</v>
      </c>
      <c r="M216" s="209">
        <f t="shared" si="12"/>
        <v>16733.5</v>
      </c>
      <c r="N216" s="300">
        <v>49</v>
      </c>
    </row>
    <row r="217" spans="1:14" ht="15" customHeight="1" x14ac:dyDescent="0.3">
      <c r="A217" s="366">
        <v>208</v>
      </c>
      <c r="B217" s="206" t="s">
        <v>237</v>
      </c>
      <c r="C217" s="207">
        <v>1957</v>
      </c>
      <c r="D217" s="207">
        <v>61</v>
      </c>
      <c r="E217" s="299">
        <v>437.1</v>
      </c>
      <c r="F217" s="207">
        <v>8</v>
      </c>
      <c r="G217" s="207">
        <v>11</v>
      </c>
      <c r="H217" s="207">
        <v>18</v>
      </c>
      <c r="I217" s="299">
        <v>437.1</v>
      </c>
      <c r="J217" s="299">
        <f t="shared" si="11"/>
        <v>437.1</v>
      </c>
      <c r="K217" s="208">
        <f t="shared" si="9"/>
        <v>21417.9</v>
      </c>
      <c r="L217" s="208">
        <v>0</v>
      </c>
      <c r="M217" s="209">
        <f t="shared" si="12"/>
        <v>21417.9</v>
      </c>
      <c r="N217" s="300">
        <v>49</v>
      </c>
    </row>
    <row r="218" spans="1:14" ht="15" customHeight="1" x14ac:dyDescent="0.3">
      <c r="A218" s="366">
        <v>209</v>
      </c>
      <c r="B218" s="206" t="s">
        <v>238</v>
      </c>
      <c r="C218" s="207">
        <v>1957</v>
      </c>
      <c r="D218" s="207">
        <v>61</v>
      </c>
      <c r="E218" s="299">
        <v>356.9</v>
      </c>
      <c r="F218" s="207">
        <v>8</v>
      </c>
      <c r="G218" s="207">
        <v>11</v>
      </c>
      <c r="H218" s="207">
        <v>23</v>
      </c>
      <c r="I218" s="299">
        <v>356.9</v>
      </c>
      <c r="J218" s="299">
        <f t="shared" si="11"/>
        <v>356.9</v>
      </c>
      <c r="K218" s="208">
        <f t="shared" si="9"/>
        <v>17488.099999999999</v>
      </c>
      <c r="L218" s="208">
        <v>0</v>
      </c>
      <c r="M218" s="209">
        <f t="shared" si="12"/>
        <v>17488.099999999999</v>
      </c>
      <c r="N218" s="300">
        <v>49</v>
      </c>
    </row>
    <row r="219" spans="1:14" ht="15" customHeight="1" x14ac:dyDescent="0.3">
      <c r="A219" s="366">
        <v>210</v>
      </c>
      <c r="B219" s="206" t="s">
        <v>239</v>
      </c>
      <c r="C219" s="207">
        <v>1957</v>
      </c>
      <c r="D219" s="207">
        <v>61</v>
      </c>
      <c r="E219" s="299">
        <v>433.4</v>
      </c>
      <c r="F219" s="207">
        <v>8</v>
      </c>
      <c r="G219" s="207">
        <v>11</v>
      </c>
      <c r="H219" s="207">
        <v>17</v>
      </c>
      <c r="I219" s="299">
        <v>433.4</v>
      </c>
      <c r="J219" s="299">
        <f t="shared" si="11"/>
        <v>433.4</v>
      </c>
      <c r="K219" s="208">
        <f t="shared" si="9"/>
        <v>21236.6</v>
      </c>
      <c r="L219" s="208">
        <v>0</v>
      </c>
      <c r="M219" s="209">
        <f t="shared" si="12"/>
        <v>21236.6</v>
      </c>
      <c r="N219" s="300">
        <v>49</v>
      </c>
    </row>
    <row r="220" spans="1:14" ht="15" customHeight="1" x14ac:dyDescent="0.3">
      <c r="A220" s="366">
        <v>211</v>
      </c>
      <c r="B220" s="206" t="s">
        <v>240</v>
      </c>
      <c r="C220" s="207">
        <v>1957</v>
      </c>
      <c r="D220" s="207">
        <v>61</v>
      </c>
      <c r="E220" s="299">
        <v>944.1</v>
      </c>
      <c r="F220" s="207">
        <v>18</v>
      </c>
      <c r="G220" s="207">
        <v>18</v>
      </c>
      <c r="H220" s="207">
        <v>36</v>
      </c>
      <c r="I220" s="299">
        <v>944.1</v>
      </c>
      <c r="J220" s="299">
        <f t="shared" si="11"/>
        <v>944.1</v>
      </c>
      <c r="K220" s="208">
        <f t="shared" si="9"/>
        <v>46260.9</v>
      </c>
      <c r="L220" s="208">
        <v>0</v>
      </c>
      <c r="M220" s="209">
        <f t="shared" si="12"/>
        <v>46260.9</v>
      </c>
      <c r="N220" s="300">
        <v>49</v>
      </c>
    </row>
    <row r="221" spans="1:14" ht="15" customHeight="1" x14ac:dyDescent="0.3">
      <c r="A221" s="366">
        <v>212</v>
      </c>
      <c r="B221" s="206" t="s">
        <v>596</v>
      </c>
      <c r="C221" s="207">
        <v>1957</v>
      </c>
      <c r="D221" s="207">
        <v>60</v>
      </c>
      <c r="E221" s="299">
        <v>348.8</v>
      </c>
      <c r="F221" s="207">
        <v>8</v>
      </c>
      <c r="G221" s="207">
        <v>12</v>
      </c>
      <c r="H221" s="207">
        <v>28</v>
      </c>
      <c r="I221" s="299">
        <v>348.8</v>
      </c>
      <c r="J221" s="299">
        <f t="shared" si="11"/>
        <v>348.8</v>
      </c>
      <c r="K221" s="208">
        <f t="shared" ref="K221:K265" si="13">J221*N221</f>
        <v>17091.2</v>
      </c>
      <c r="L221" s="208">
        <v>0</v>
      </c>
      <c r="M221" s="209">
        <f t="shared" si="12"/>
        <v>17091.2</v>
      </c>
      <c r="N221" s="300">
        <v>49</v>
      </c>
    </row>
    <row r="222" spans="1:14" ht="15" customHeight="1" x14ac:dyDescent="0.3">
      <c r="A222" s="366">
        <v>213</v>
      </c>
      <c r="B222" s="206" t="s">
        <v>241</v>
      </c>
      <c r="C222" s="207">
        <v>1957</v>
      </c>
      <c r="D222" s="207">
        <v>59</v>
      </c>
      <c r="E222" s="299">
        <v>342.5</v>
      </c>
      <c r="F222" s="207">
        <v>8</v>
      </c>
      <c r="G222" s="207">
        <v>12</v>
      </c>
      <c r="H222" s="207">
        <v>14</v>
      </c>
      <c r="I222" s="299">
        <v>342.5</v>
      </c>
      <c r="J222" s="299">
        <f t="shared" si="11"/>
        <v>342.5</v>
      </c>
      <c r="K222" s="208">
        <f t="shared" si="13"/>
        <v>16782.5</v>
      </c>
      <c r="L222" s="208">
        <v>0</v>
      </c>
      <c r="M222" s="209">
        <f t="shared" si="12"/>
        <v>16782.5</v>
      </c>
      <c r="N222" s="300">
        <v>49</v>
      </c>
    </row>
    <row r="223" spans="1:14" ht="15" customHeight="1" x14ac:dyDescent="0.3">
      <c r="A223" s="366">
        <v>214</v>
      </c>
      <c r="B223" s="206" t="s">
        <v>242</v>
      </c>
      <c r="C223" s="207">
        <v>1957</v>
      </c>
      <c r="D223" s="207">
        <v>58</v>
      </c>
      <c r="E223" s="299">
        <v>430</v>
      </c>
      <c r="F223" s="207">
        <v>8</v>
      </c>
      <c r="G223" s="207">
        <v>7</v>
      </c>
      <c r="H223" s="207">
        <v>21</v>
      </c>
      <c r="I223" s="299">
        <v>430</v>
      </c>
      <c r="J223" s="299">
        <f t="shared" si="11"/>
        <v>430</v>
      </c>
      <c r="K223" s="208">
        <f t="shared" si="13"/>
        <v>21070</v>
      </c>
      <c r="L223" s="208">
        <v>0</v>
      </c>
      <c r="M223" s="209">
        <f t="shared" si="12"/>
        <v>21070</v>
      </c>
      <c r="N223" s="300">
        <v>49</v>
      </c>
    </row>
    <row r="224" spans="1:14" ht="15" customHeight="1" x14ac:dyDescent="0.3">
      <c r="A224" s="366">
        <v>215</v>
      </c>
      <c r="B224" s="206" t="s">
        <v>243</v>
      </c>
      <c r="C224" s="207">
        <v>1957</v>
      </c>
      <c r="D224" s="207">
        <v>57</v>
      </c>
      <c r="E224" s="299">
        <v>430.6</v>
      </c>
      <c r="F224" s="207">
        <v>8</v>
      </c>
      <c r="G224" s="207">
        <v>12</v>
      </c>
      <c r="H224" s="207">
        <v>23</v>
      </c>
      <c r="I224" s="299">
        <v>430.6</v>
      </c>
      <c r="J224" s="299">
        <f t="shared" si="11"/>
        <v>430.6</v>
      </c>
      <c r="K224" s="208">
        <f t="shared" si="13"/>
        <v>21099.4</v>
      </c>
      <c r="L224" s="208">
        <v>0</v>
      </c>
      <c r="M224" s="209">
        <f t="shared" si="12"/>
        <v>21099.4</v>
      </c>
      <c r="N224" s="300">
        <v>49</v>
      </c>
    </row>
    <row r="225" spans="1:14" ht="15" customHeight="1" x14ac:dyDescent="0.3">
      <c r="A225" s="366">
        <v>216</v>
      </c>
      <c r="B225" s="206" t="s">
        <v>244</v>
      </c>
      <c r="C225" s="207">
        <v>1957</v>
      </c>
      <c r="D225" s="207">
        <v>57</v>
      </c>
      <c r="E225" s="299">
        <v>430.5</v>
      </c>
      <c r="F225" s="207">
        <v>8</v>
      </c>
      <c r="G225" s="207">
        <v>12</v>
      </c>
      <c r="H225" s="207">
        <v>21</v>
      </c>
      <c r="I225" s="299">
        <v>430.5</v>
      </c>
      <c r="J225" s="299">
        <f t="shared" si="11"/>
        <v>430.5</v>
      </c>
      <c r="K225" s="208">
        <f t="shared" si="13"/>
        <v>21094.5</v>
      </c>
      <c r="L225" s="208">
        <v>0</v>
      </c>
      <c r="M225" s="209">
        <f t="shared" si="12"/>
        <v>21094.5</v>
      </c>
      <c r="N225" s="300">
        <v>49</v>
      </c>
    </row>
    <row r="226" spans="1:14" ht="15" customHeight="1" x14ac:dyDescent="0.3">
      <c r="A226" s="366">
        <v>217</v>
      </c>
      <c r="B226" s="206" t="s">
        <v>245</v>
      </c>
      <c r="C226" s="207">
        <v>1957</v>
      </c>
      <c r="D226" s="207">
        <v>57</v>
      </c>
      <c r="E226" s="299">
        <v>349.6</v>
      </c>
      <c r="F226" s="207">
        <v>8</v>
      </c>
      <c r="G226" s="207">
        <v>9</v>
      </c>
      <c r="H226" s="207">
        <v>23</v>
      </c>
      <c r="I226" s="299">
        <v>349.6</v>
      </c>
      <c r="J226" s="299">
        <f t="shared" si="11"/>
        <v>349.6</v>
      </c>
      <c r="K226" s="208">
        <f t="shared" si="13"/>
        <v>17130.400000000001</v>
      </c>
      <c r="L226" s="208">
        <v>0</v>
      </c>
      <c r="M226" s="209">
        <f t="shared" si="12"/>
        <v>17130.400000000001</v>
      </c>
      <c r="N226" s="300">
        <v>49</v>
      </c>
    </row>
    <row r="227" spans="1:14" ht="15" customHeight="1" x14ac:dyDescent="0.3">
      <c r="A227" s="366">
        <v>218</v>
      </c>
      <c r="B227" s="206" t="s">
        <v>247</v>
      </c>
      <c r="C227" s="207">
        <v>1957</v>
      </c>
      <c r="D227" s="207">
        <v>53</v>
      </c>
      <c r="E227" s="299">
        <v>435.5</v>
      </c>
      <c r="F227" s="207">
        <v>8</v>
      </c>
      <c r="G227" s="207">
        <v>14</v>
      </c>
      <c r="H227" s="207">
        <v>23</v>
      </c>
      <c r="I227" s="299">
        <v>435.5</v>
      </c>
      <c r="J227" s="299">
        <f t="shared" si="11"/>
        <v>435.5</v>
      </c>
      <c r="K227" s="208">
        <f t="shared" si="13"/>
        <v>21339.5</v>
      </c>
      <c r="L227" s="208">
        <v>0</v>
      </c>
      <c r="M227" s="209">
        <f t="shared" si="12"/>
        <v>21339.5</v>
      </c>
      <c r="N227" s="300">
        <v>49</v>
      </c>
    </row>
    <row r="228" spans="1:14" ht="15" customHeight="1" x14ac:dyDescent="0.3">
      <c r="A228" s="366">
        <v>219</v>
      </c>
      <c r="B228" s="206" t="s">
        <v>248</v>
      </c>
      <c r="C228" s="207">
        <v>1957</v>
      </c>
      <c r="D228" s="207">
        <v>48</v>
      </c>
      <c r="E228" s="299">
        <v>446.2</v>
      </c>
      <c r="F228" s="207">
        <v>8</v>
      </c>
      <c r="G228" s="207">
        <v>14</v>
      </c>
      <c r="H228" s="207">
        <v>32</v>
      </c>
      <c r="I228" s="299">
        <v>446.2</v>
      </c>
      <c r="J228" s="299">
        <f t="shared" si="11"/>
        <v>446.2</v>
      </c>
      <c r="K228" s="208">
        <f t="shared" si="13"/>
        <v>21863.8</v>
      </c>
      <c r="L228" s="208">
        <v>0</v>
      </c>
      <c r="M228" s="209">
        <f t="shared" si="12"/>
        <v>21863.8</v>
      </c>
      <c r="N228" s="300">
        <v>49</v>
      </c>
    </row>
    <row r="229" spans="1:14" ht="15" customHeight="1" x14ac:dyDescent="0.3">
      <c r="A229" s="366">
        <v>220</v>
      </c>
      <c r="B229" s="206" t="s">
        <v>249</v>
      </c>
      <c r="C229" s="207">
        <v>1957</v>
      </c>
      <c r="D229" s="207">
        <v>44</v>
      </c>
      <c r="E229" s="299">
        <v>421</v>
      </c>
      <c r="F229" s="207">
        <v>8</v>
      </c>
      <c r="G229" s="207">
        <v>11</v>
      </c>
      <c r="H229" s="207">
        <v>26</v>
      </c>
      <c r="I229" s="299">
        <v>421</v>
      </c>
      <c r="J229" s="299">
        <f t="shared" si="11"/>
        <v>421</v>
      </c>
      <c r="K229" s="208">
        <f t="shared" si="13"/>
        <v>20629</v>
      </c>
      <c r="L229" s="208">
        <v>0</v>
      </c>
      <c r="M229" s="209">
        <f t="shared" si="12"/>
        <v>20629</v>
      </c>
      <c r="N229" s="300">
        <v>49</v>
      </c>
    </row>
    <row r="230" spans="1:14" ht="15" customHeight="1" x14ac:dyDescent="0.3">
      <c r="A230" s="366">
        <v>221</v>
      </c>
      <c r="B230" s="206" t="s">
        <v>250</v>
      </c>
      <c r="C230" s="207">
        <v>1957</v>
      </c>
      <c r="D230" s="207">
        <v>40</v>
      </c>
      <c r="E230" s="299">
        <v>519.20000000000005</v>
      </c>
      <c r="F230" s="207">
        <v>12</v>
      </c>
      <c r="G230" s="207">
        <v>14</v>
      </c>
      <c r="H230" s="207">
        <v>21</v>
      </c>
      <c r="I230" s="299">
        <v>519.20000000000005</v>
      </c>
      <c r="J230" s="299">
        <f t="shared" si="11"/>
        <v>519.20000000000005</v>
      </c>
      <c r="K230" s="208">
        <f t="shared" si="13"/>
        <v>25440.800000000003</v>
      </c>
      <c r="L230" s="208">
        <v>0</v>
      </c>
      <c r="M230" s="209">
        <f t="shared" si="12"/>
        <v>25440.800000000003</v>
      </c>
      <c r="N230" s="300">
        <v>49</v>
      </c>
    </row>
    <row r="231" spans="1:14" ht="15" customHeight="1" x14ac:dyDescent="0.3">
      <c r="A231" s="366">
        <v>222</v>
      </c>
      <c r="B231" s="206" t="s">
        <v>597</v>
      </c>
      <c r="C231" s="207">
        <v>1958</v>
      </c>
      <c r="D231" s="207">
        <v>71</v>
      </c>
      <c r="E231" s="299">
        <v>339.1</v>
      </c>
      <c r="F231" s="207">
        <v>8</v>
      </c>
      <c r="G231" s="207">
        <v>4</v>
      </c>
      <c r="H231" s="207">
        <v>18</v>
      </c>
      <c r="I231" s="299">
        <v>339.1</v>
      </c>
      <c r="J231" s="299">
        <f t="shared" si="11"/>
        <v>339.1</v>
      </c>
      <c r="K231" s="208">
        <f t="shared" si="13"/>
        <v>16615.900000000001</v>
      </c>
      <c r="L231" s="208">
        <v>0</v>
      </c>
      <c r="M231" s="209">
        <f t="shared" si="12"/>
        <v>16615.900000000001</v>
      </c>
      <c r="N231" s="300">
        <v>49</v>
      </c>
    </row>
    <row r="232" spans="1:14" ht="15" customHeight="1" x14ac:dyDescent="0.3">
      <c r="A232" s="366">
        <v>223</v>
      </c>
      <c r="B232" s="206" t="s">
        <v>251</v>
      </c>
      <c r="C232" s="207">
        <v>1958</v>
      </c>
      <c r="D232" s="207">
        <v>66</v>
      </c>
      <c r="E232" s="299">
        <v>591.79999999999995</v>
      </c>
      <c r="F232" s="207">
        <v>8</v>
      </c>
      <c r="G232" s="207">
        <v>15</v>
      </c>
      <c r="H232" s="207">
        <v>33</v>
      </c>
      <c r="I232" s="299">
        <v>591.79999999999995</v>
      </c>
      <c r="J232" s="299">
        <f t="shared" si="11"/>
        <v>591.79999999999995</v>
      </c>
      <c r="K232" s="208">
        <f t="shared" si="13"/>
        <v>28998.199999999997</v>
      </c>
      <c r="L232" s="208">
        <v>0</v>
      </c>
      <c r="M232" s="209">
        <f t="shared" si="12"/>
        <v>28998.199999999997</v>
      </c>
      <c r="N232" s="300">
        <v>49</v>
      </c>
    </row>
    <row r="233" spans="1:14" ht="15" customHeight="1" x14ac:dyDescent="0.3">
      <c r="A233" s="366">
        <v>224</v>
      </c>
      <c r="B233" s="206" t="s">
        <v>598</v>
      </c>
      <c r="C233" s="207">
        <v>1958</v>
      </c>
      <c r="D233" s="207">
        <v>65</v>
      </c>
      <c r="E233" s="299">
        <v>437</v>
      </c>
      <c r="F233" s="207">
        <v>8</v>
      </c>
      <c r="G233" s="207">
        <v>9</v>
      </c>
      <c r="H233" s="207">
        <v>17</v>
      </c>
      <c r="I233" s="299">
        <v>437</v>
      </c>
      <c r="J233" s="299">
        <f t="shared" si="11"/>
        <v>437</v>
      </c>
      <c r="K233" s="208">
        <f t="shared" si="13"/>
        <v>21413</v>
      </c>
      <c r="L233" s="208">
        <v>0</v>
      </c>
      <c r="M233" s="209">
        <f t="shared" si="12"/>
        <v>21413</v>
      </c>
      <c r="N233" s="300">
        <v>49</v>
      </c>
    </row>
    <row r="234" spans="1:14" ht="15" customHeight="1" x14ac:dyDescent="0.3">
      <c r="A234" s="366">
        <v>225</v>
      </c>
      <c r="B234" s="206" t="s">
        <v>252</v>
      </c>
      <c r="C234" s="207">
        <v>1958</v>
      </c>
      <c r="D234" s="207">
        <v>63</v>
      </c>
      <c r="E234" s="299">
        <v>435.5</v>
      </c>
      <c r="F234" s="207">
        <v>8</v>
      </c>
      <c r="G234" s="207">
        <v>10</v>
      </c>
      <c r="H234" s="207">
        <v>26</v>
      </c>
      <c r="I234" s="299">
        <v>435.5</v>
      </c>
      <c r="J234" s="299">
        <f t="shared" si="11"/>
        <v>435.5</v>
      </c>
      <c r="K234" s="208">
        <f t="shared" si="13"/>
        <v>21339.5</v>
      </c>
      <c r="L234" s="208">
        <v>0</v>
      </c>
      <c r="M234" s="209">
        <f t="shared" si="12"/>
        <v>21339.5</v>
      </c>
      <c r="N234" s="300">
        <v>49</v>
      </c>
    </row>
    <row r="235" spans="1:14" ht="15" customHeight="1" x14ac:dyDescent="0.3">
      <c r="A235" s="366">
        <v>226</v>
      </c>
      <c r="B235" s="206" t="s">
        <v>254</v>
      </c>
      <c r="C235" s="207">
        <v>1958</v>
      </c>
      <c r="D235" s="207">
        <v>60</v>
      </c>
      <c r="E235" s="299">
        <v>337.7</v>
      </c>
      <c r="F235" s="207">
        <v>8</v>
      </c>
      <c r="G235" s="207">
        <v>10</v>
      </c>
      <c r="H235" s="207">
        <v>26</v>
      </c>
      <c r="I235" s="299">
        <v>337.7</v>
      </c>
      <c r="J235" s="299">
        <f t="shared" si="11"/>
        <v>337.7</v>
      </c>
      <c r="K235" s="208">
        <f t="shared" si="13"/>
        <v>16547.3</v>
      </c>
      <c r="L235" s="208">
        <v>0</v>
      </c>
      <c r="M235" s="209">
        <f t="shared" si="12"/>
        <v>16547.3</v>
      </c>
      <c r="N235" s="300">
        <v>49</v>
      </c>
    </row>
    <row r="236" spans="1:14" ht="15" customHeight="1" x14ac:dyDescent="0.3">
      <c r="A236" s="366">
        <v>227</v>
      </c>
      <c r="B236" s="206" t="s">
        <v>136</v>
      </c>
      <c r="C236" s="207">
        <v>1950</v>
      </c>
      <c r="D236" s="207">
        <v>60</v>
      </c>
      <c r="E236" s="299">
        <v>500.9</v>
      </c>
      <c r="F236" s="207">
        <v>8</v>
      </c>
      <c r="G236" s="207">
        <v>16</v>
      </c>
      <c r="H236" s="207">
        <v>37</v>
      </c>
      <c r="I236" s="299">
        <v>500.9</v>
      </c>
      <c r="J236" s="299">
        <f t="shared" si="11"/>
        <v>500.9</v>
      </c>
      <c r="K236" s="208">
        <f t="shared" si="13"/>
        <v>24544.1</v>
      </c>
      <c r="L236" s="208">
        <v>0</v>
      </c>
      <c r="M236" s="209">
        <f t="shared" si="12"/>
        <v>24544.1</v>
      </c>
      <c r="N236" s="300">
        <v>49</v>
      </c>
    </row>
    <row r="237" spans="1:14" ht="15" customHeight="1" x14ac:dyDescent="0.3">
      <c r="A237" s="366">
        <v>228</v>
      </c>
      <c r="B237" s="206" t="s">
        <v>256</v>
      </c>
      <c r="C237" s="207">
        <v>1958</v>
      </c>
      <c r="D237" s="207">
        <v>59</v>
      </c>
      <c r="E237" s="299">
        <v>435.5</v>
      </c>
      <c r="F237" s="207">
        <v>8</v>
      </c>
      <c r="G237" s="207">
        <v>10</v>
      </c>
      <c r="H237" s="207">
        <v>21</v>
      </c>
      <c r="I237" s="299">
        <v>435.5</v>
      </c>
      <c r="J237" s="299">
        <f t="shared" si="11"/>
        <v>435.5</v>
      </c>
      <c r="K237" s="208">
        <f t="shared" si="13"/>
        <v>21339.5</v>
      </c>
      <c r="L237" s="208">
        <v>0</v>
      </c>
      <c r="M237" s="209">
        <f t="shared" si="12"/>
        <v>21339.5</v>
      </c>
      <c r="N237" s="300">
        <v>49</v>
      </c>
    </row>
    <row r="238" spans="1:14" ht="15" customHeight="1" x14ac:dyDescent="0.3">
      <c r="A238" s="366">
        <v>229</v>
      </c>
      <c r="B238" s="206" t="s">
        <v>599</v>
      </c>
      <c r="C238" s="207">
        <v>1958</v>
      </c>
      <c r="D238" s="207">
        <v>58</v>
      </c>
      <c r="E238" s="299">
        <v>418.4</v>
      </c>
      <c r="F238" s="207">
        <v>8</v>
      </c>
      <c r="G238" s="207">
        <v>8</v>
      </c>
      <c r="H238" s="207">
        <v>20</v>
      </c>
      <c r="I238" s="299">
        <v>418.4</v>
      </c>
      <c r="J238" s="299">
        <f t="shared" si="11"/>
        <v>418.4</v>
      </c>
      <c r="K238" s="208">
        <f t="shared" si="13"/>
        <v>20501.599999999999</v>
      </c>
      <c r="L238" s="208">
        <v>0</v>
      </c>
      <c r="M238" s="209">
        <f t="shared" si="12"/>
        <v>20501.599999999999</v>
      </c>
      <c r="N238" s="300">
        <v>49</v>
      </c>
    </row>
    <row r="239" spans="1:14" ht="15" customHeight="1" x14ac:dyDescent="0.3">
      <c r="A239" s="366">
        <v>230</v>
      </c>
      <c r="B239" s="206" t="s">
        <v>600</v>
      </c>
      <c r="C239" s="207">
        <v>1958</v>
      </c>
      <c r="D239" s="207">
        <v>58</v>
      </c>
      <c r="E239" s="299">
        <v>414.9</v>
      </c>
      <c r="F239" s="207">
        <v>8</v>
      </c>
      <c r="G239" s="207">
        <v>11</v>
      </c>
      <c r="H239" s="207">
        <v>14</v>
      </c>
      <c r="I239" s="299">
        <v>414.9</v>
      </c>
      <c r="J239" s="299">
        <f t="shared" si="11"/>
        <v>414.9</v>
      </c>
      <c r="K239" s="208">
        <f t="shared" si="13"/>
        <v>20330.099999999999</v>
      </c>
      <c r="L239" s="208">
        <v>0</v>
      </c>
      <c r="M239" s="209">
        <f t="shared" si="12"/>
        <v>20330.099999999999</v>
      </c>
      <c r="N239" s="300">
        <v>49</v>
      </c>
    </row>
    <row r="240" spans="1:14" ht="15" customHeight="1" x14ac:dyDescent="0.3">
      <c r="A240" s="366">
        <v>231</v>
      </c>
      <c r="B240" s="206" t="s">
        <v>601</v>
      </c>
      <c r="C240" s="207">
        <v>1958</v>
      </c>
      <c r="D240" s="207">
        <v>57</v>
      </c>
      <c r="E240" s="299">
        <v>417.2</v>
      </c>
      <c r="F240" s="207">
        <v>6</v>
      </c>
      <c r="G240" s="207">
        <v>8</v>
      </c>
      <c r="H240" s="207">
        <v>16</v>
      </c>
      <c r="I240" s="299">
        <v>417.2</v>
      </c>
      <c r="J240" s="299">
        <f t="shared" si="11"/>
        <v>417.2</v>
      </c>
      <c r="K240" s="208">
        <f t="shared" si="13"/>
        <v>20442.8</v>
      </c>
      <c r="L240" s="208">
        <v>0</v>
      </c>
      <c r="M240" s="209">
        <f t="shared" si="12"/>
        <v>20442.8</v>
      </c>
      <c r="N240" s="300">
        <v>49</v>
      </c>
    </row>
    <row r="241" spans="1:14" ht="15" customHeight="1" x14ac:dyDescent="0.3">
      <c r="A241" s="366">
        <v>232</v>
      </c>
      <c r="B241" s="206" t="s">
        <v>602</v>
      </c>
      <c r="C241" s="207">
        <v>1958</v>
      </c>
      <c r="D241" s="207">
        <v>42</v>
      </c>
      <c r="E241" s="299">
        <v>502.7</v>
      </c>
      <c r="F241" s="207">
        <v>16</v>
      </c>
      <c r="G241" s="207">
        <v>18</v>
      </c>
      <c r="H241" s="207">
        <v>35</v>
      </c>
      <c r="I241" s="299">
        <v>502.7</v>
      </c>
      <c r="J241" s="299">
        <f t="shared" si="11"/>
        <v>502.7</v>
      </c>
      <c r="K241" s="208">
        <f t="shared" si="13"/>
        <v>24632.3</v>
      </c>
      <c r="L241" s="208">
        <v>0</v>
      </c>
      <c r="M241" s="209">
        <f t="shared" si="12"/>
        <v>24632.3</v>
      </c>
      <c r="N241" s="300">
        <v>49</v>
      </c>
    </row>
    <row r="242" spans="1:14" ht="15" customHeight="1" x14ac:dyDescent="0.3">
      <c r="A242" s="366">
        <v>233</v>
      </c>
      <c r="B242" s="206" t="s">
        <v>603</v>
      </c>
      <c r="C242" s="207">
        <v>1958</v>
      </c>
      <c r="D242" s="207">
        <v>41</v>
      </c>
      <c r="E242" s="299">
        <v>507</v>
      </c>
      <c r="F242" s="207">
        <v>16</v>
      </c>
      <c r="G242" s="207">
        <v>16</v>
      </c>
      <c r="H242" s="207">
        <v>37</v>
      </c>
      <c r="I242" s="299">
        <v>507</v>
      </c>
      <c r="J242" s="299">
        <f t="shared" si="11"/>
        <v>507</v>
      </c>
      <c r="K242" s="208">
        <f t="shared" si="13"/>
        <v>24843</v>
      </c>
      <c r="L242" s="208">
        <v>0</v>
      </c>
      <c r="M242" s="209">
        <f t="shared" si="12"/>
        <v>24843</v>
      </c>
      <c r="N242" s="300">
        <v>49</v>
      </c>
    </row>
    <row r="243" spans="1:14" ht="15" customHeight="1" x14ac:dyDescent="0.3">
      <c r="A243" s="366">
        <v>234</v>
      </c>
      <c r="B243" s="206" t="s">
        <v>604</v>
      </c>
      <c r="C243" s="207">
        <v>1958</v>
      </c>
      <c r="D243" s="207">
        <v>40</v>
      </c>
      <c r="E243" s="299">
        <v>504.4</v>
      </c>
      <c r="F243" s="207">
        <v>16</v>
      </c>
      <c r="G243" s="207">
        <v>17</v>
      </c>
      <c r="H243" s="207">
        <v>41</v>
      </c>
      <c r="I243" s="299">
        <v>504.4</v>
      </c>
      <c r="J243" s="299">
        <f t="shared" si="11"/>
        <v>504.4</v>
      </c>
      <c r="K243" s="208">
        <f t="shared" si="13"/>
        <v>24715.599999999999</v>
      </c>
      <c r="L243" s="208">
        <v>0</v>
      </c>
      <c r="M243" s="209">
        <f t="shared" si="12"/>
        <v>24715.599999999999</v>
      </c>
      <c r="N243" s="300">
        <v>49</v>
      </c>
    </row>
    <row r="244" spans="1:14" ht="15" customHeight="1" x14ac:dyDescent="0.3">
      <c r="A244" s="366">
        <v>235</v>
      </c>
      <c r="B244" s="206" t="s">
        <v>259</v>
      </c>
      <c r="C244" s="207">
        <v>1958</v>
      </c>
      <c r="D244" s="207">
        <v>33</v>
      </c>
      <c r="E244" s="299">
        <v>418</v>
      </c>
      <c r="F244" s="207">
        <v>8</v>
      </c>
      <c r="G244" s="207">
        <v>10</v>
      </c>
      <c r="H244" s="207">
        <v>24</v>
      </c>
      <c r="I244" s="299">
        <v>418</v>
      </c>
      <c r="J244" s="299">
        <f t="shared" si="11"/>
        <v>418</v>
      </c>
      <c r="K244" s="208">
        <f t="shared" si="13"/>
        <v>20482</v>
      </c>
      <c r="L244" s="208">
        <v>0</v>
      </c>
      <c r="M244" s="209">
        <f t="shared" si="12"/>
        <v>20482</v>
      </c>
      <c r="N244" s="300">
        <v>49</v>
      </c>
    </row>
    <row r="245" spans="1:14" ht="14.25" customHeight="1" x14ac:dyDescent="0.3">
      <c r="A245" s="366">
        <v>236</v>
      </c>
      <c r="B245" s="206" t="s">
        <v>605</v>
      </c>
      <c r="C245" s="207">
        <v>1959</v>
      </c>
      <c r="D245" s="207">
        <v>62</v>
      </c>
      <c r="E245" s="299">
        <v>592.9</v>
      </c>
      <c r="F245" s="207">
        <v>17</v>
      </c>
      <c r="G245" s="207">
        <v>17</v>
      </c>
      <c r="H245" s="207">
        <v>31</v>
      </c>
      <c r="I245" s="299">
        <v>592.9</v>
      </c>
      <c r="J245" s="299">
        <f t="shared" si="11"/>
        <v>592.9</v>
      </c>
      <c r="K245" s="208">
        <f t="shared" si="13"/>
        <v>29052.1</v>
      </c>
      <c r="L245" s="208">
        <v>0</v>
      </c>
      <c r="M245" s="209">
        <f t="shared" si="12"/>
        <v>29052.1</v>
      </c>
      <c r="N245" s="300">
        <v>49</v>
      </c>
    </row>
    <row r="246" spans="1:14" ht="13.5" customHeight="1" x14ac:dyDescent="0.3">
      <c r="A246" s="366">
        <v>237</v>
      </c>
      <c r="B246" s="206" t="s">
        <v>606</v>
      </c>
      <c r="C246" s="207">
        <v>1959</v>
      </c>
      <c r="D246" s="207">
        <v>58</v>
      </c>
      <c r="E246" s="299">
        <v>931.2</v>
      </c>
      <c r="F246" s="207">
        <v>16</v>
      </c>
      <c r="G246" s="207">
        <v>19</v>
      </c>
      <c r="H246" s="207">
        <v>54</v>
      </c>
      <c r="I246" s="299">
        <v>931.2</v>
      </c>
      <c r="J246" s="299">
        <f t="shared" si="11"/>
        <v>931.2</v>
      </c>
      <c r="K246" s="208">
        <f t="shared" si="13"/>
        <v>45628.800000000003</v>
      </c>
      <c r="L246" s="208">
        <v>0</v>
      </c>
      <c r="M246" s="209">
        <f t="shared" si="12"/>
        <v>45628.800000000003</v>
      </c>
      <c r="N246" s="300">
        <v>49</v>
      </c>
    </row>
    <row r="247" spans="1:14" ht="15" customHeight="1" x14ac:dyDescent="0.3">
      <c r="A247" s="366">
        <v>238</v>
      </c>
      <c r="B247" s="206" t="s">
        <v>260</v>
      </c>
      <c r="C247" s="207">
        <v>1959</v>
      </c>
      <c r="D247" s="207">
        <v>58</v>
      </c>
      <c r="E247" s="299">
        <v>428.2</v>
      </c>
      <c r="F247" s="207">
        <v>8</v>
      </c>
      <c r="G247" s="207">
        <v>13</v>
      </c>
      <c r="H247" s="207">
        <v>21</v>
      </c>
      <c r="I247" s="299">
        <v>428.2</v>
      </c>
      <c r="J247" s="299">
        <f t="shared" si="11"/>
        <v>428.2</v>
      </c>
      <c r="K247" s="208">
        <f t="shared" si="13"/>
        <v>20981.8</v>
      </c>
      <c r="L247" s="208">
        <v>0</v>
      </c>
      <c r="M247" s="209">
        <f t="shared" si="12"/>
        <v>20981.8</v>
      </c>
      <c r="N247" s="300">
        <v>49</v>
      </c>
    </row>
    <row r="248" spans="1:14" ht="15" customHeight="1" x14ac:dyDescent="0.3">
      <c r="A248" s="366">
        <v>239</v>
      </c>
      <c r="B248" s="206" t="s">
        <v>607</v>
      </c>
      <c r="C248" s="207">
        <v>1959</v>
      </c>
      <c r="D248" s="207">
        <v>55</v>
      </c>
      <c r="E248" s="299">
        <v>581.29999999999995</v>
      </c>
      <c r="F248" s="207">
        <v>8</v>
      </c>
      <c r="G248" s="207">
        <v>12</v>
      </c>
      <c r="H248" s="207">
        <v>21</v>
      </c>
      <c r="I248" s="299">
        <v>581.29999999999995</v>
      </c>
      <c r="J248" s="299">
        <f t="shared" si="11"/>
        <v>581.29999999999995</v>
      </c>
      <c r="K248" s="208">
        <f t="shared" si="13"/>
        <v>28483.699999999997</v>
      </c>
      <c r="L248" s="208">
        <v>0</v>
      </c>
      <c r="M248" s="209">
        <f t="shared" si="12"/>
        <v>28483.699999999997</v>
      </c>
      <c r="N248" s="300">
        <v>49</v>
      </c>
    </row>
    <row r="249" spans="1:14" ht="15" customHeight="1" x14ac:dyDescent="0.3">
      <c r="A249" s="366">
        <v>240</v>
      </c>
      <c r="B249" s="206" t="s">
        <v>608</v>
      </c>
      <c r="C249" s="207">
        <v>1959</v>
      </c>
      <c r="D249" s="207">
        <v>54</v>
      </c>
      <c r="E249" s="299">
        <v>661.3</v>
      </c>
      <c r="F249" s="207">
        <v>22</v>
      </c>
      <c r="G249" s="207">
        <v>25</v>
      </c>
      <c r="H249" s="207">
        <v>35</v>
      </c>
      <c r="I249" s="299">
        <v>661.3</v>
      </c>
      <c r="J249" s="299">
        <f t="shared" si="11"/>
        <v>661.3</v>
      </c>
      <c r="K249" s="208">
        <f t="shared" si="13"/>
        <v>32403.699999999997</v>
      </c>
      <c r="L249" s="208">
        <v>0</v>
      </c>
      <c r="M249" s="209">
        <f t="shared" si="12"/>
        <v>32403.699999999997</v>
      </c>
      <c r="N249" s="300">
        <v>49</v>
      </c>
    </row>
    <row r="250" spans="1:14" ht="15" customHeight="1" x14ac:dyDescent="0.3">
      <c r="A250" s="366">
        <v>241</v>
      </c>
      <c r="B250" s="206" t="s">
        <v>609</v>
      </c>
      <c r="C250" s="207">
        <v>1959</v>
      </c>
      <c r="D250" s="207">
        <v>53</v>
      </c>
      <c r="E250" s="299">
        <v>498.7</v>
      </c>
      <c r="F250" s="207">
        <v>12</v>
      </c>
      <c r="G250" s="207">
        <v>16</v>
      </c>
      <c r="H250" s="207">
        <v>37</v>
      </c>
      <c r="I250" s="299">
        <v>498.7</v>
      </c>
      <c r="J250" s="299">
        <f t="shared" si="11"/>
        <v>498.7</v>
      </c>
      <c r="K250" s="208">
        <f t="shared" si="13"/>
        <v>24436.3</v>
      </c>
      <c r="L250" s="208">
        <v>0</v>
      </c>
      <c r="M250" s="209">
        <f t="shared" si="12"/>
        <v>24436.3</v>
      </c>
      <c r="N250" s="300">
        <v>49</v>
      </c>
    </row>
    <row r="251" spans="1:14" ht="15" customHeight="1" x14ac:dyDescent="0.3">
      <c r="A251" s="366">
        <v>242</v>
      </c>
      <c r="B251" s="206" t="s">
        <v>261</v>
      </c>
      <c r="C251" s="207">
        <v>1959</v>
      </c>
      <c r="D251" s="207">
        <v>53</v>
      </c>
      <c r="E251" s="299">
        <v>506.8</v>
      </c>
      <c r="F251" s="207">
        <v>16</v>
      </c>
      <c r="G251" s="207">
        <v>16</v>
      </c>
      <c r="H251" s="207">
        <v>31</v>
      </c>
      <c r="I251" s="299">
        <v>506.8</v>
      </c>
      <c r="J251" s="299">
        <f t="shared" si="11"/>
        <v>506.8</v>
      </c>
      <c r="K251" s="208">
        <f t="shared" si="13"/>
        <v>24833.200000000001</v>
      </c>
      <c r="L251" s="208">
        <v>0</v>
      </c>
      <c r="M251" s="209">
        <f t="shared" si="12"/>
        <v>24833.200000000001</v>
      </c>
      <c r="N251" s="300">
        <v>49</v>
      </c>
    </row>
    <row r="252" spans="1:14" ht="15" customHeight="1" x14ac:dyDescent="0.3">
      <c r="A252" s="204">
        <v>243</v>
      </c>
      <c r="B252" s="211" t="s">
        <v>262</v>
      </c>
      <c r="C252" s="512">
        <v>1959</v>
      </c>
      <c r="D252" s="512">
        <v>47</v>
      </c>
      <c r="E252" s="513">
        <v>493.5</v>
      </c>
      <c r="F252" s="512">
        <v>8</v>
      </c>
      <c r="G252" s="512">
        <v>11</v>
      </c>
      <c r="H252" s="512">
        <v>28</v>
      </c>
      <c r="I252" s="513">
        <v>493.5</v>
      </c>
      <c r="J252" s="513">
        <f t="shared" si="11"/>
        <v>493.5</v>
      </c>
      <c r="K252" s="208">
        <f t="shared" si="13"/>
        <v>24181.5</v>
      </c>
      <c r="L252" s="208">
        <v>0</v>
      </c>
      <c r="M252" s="209">
        <f t="shared" si="12"/>
        <v>24181.5</v>
      </c>
      <c r="N252" s="300">
        <v>49</v>
      </c>
    </row>
    <row r="253" spans="1:14" ht="15" customHeight="1" x14ac:dyDescent="0.3">
      <c r="A253" s="366">
        <v>244</v>
      </c>
      <c r="B253" s="206" t="s">
        <v>610</v>
      </c>
      <c r="C253" s="207">
        <v>1959</v>
      </c>
      <c r="D253" s="207">
        <v>43</v>
      </c>
      <c r="E253" s="299">
        <v>425.2</v>
      </c>
      <c r="F253" s="207">
        <v>8</v>
      </c>
      <c r="G253" s="207">
        <v>8</v>
      </c>
      <c r="H253" s="207">
        <v>24</v>
      </c>
      <c r="I253" s="299">
        <v>425.2</v>
      </c>
      <c r="J253" s="299">
        <f t="shared" si="11"/>
        <v>425.2</v>
      </c>
      <c r="K253" s="208">
        <f t="shared" si="13"/>
        <v>20834.8</v>
      </c>
      <c r="L253" s="208">
        <v>0</v>
      </c>
      <c r="M253" s="209">
        <f t="shared" si="12"/>
        <v>20834.8</v>
      </c>
      <c r="N253" s="300">
        <v>49</v>
      </c>
    </row>
    <row r="254" spans="1:14" ht="15" customHeight="1" x14ac:dyDescent="0.3">
      <c r="A254" s="366">
        <v>245</v>
      </c>
      <c r="B254" s="206" t="s">
        <v>611</v>
      </c>
      <c r="C254" s="207">
        <v>1960</v>
      </c>
      <c r="D254" s="207">
        <v>70</v>
      </c>
      <c r="E254" s="299">
        <v>422.1</v>
      </c>
      <c r="F254" s="207">
        <v>8</v>
      </c>
      <c r="G254" s="207">
        <v>8</v>
      </c>
      <c r="H254" s="207">
        <v>26</v>
      </c>
      <c r="I254" s="299">
        <v>422.1</v>
      </c>
      <c r="J254" s="299">
        <f t="shared" ref="J254:J265" si="14">I254</f>
        <v>422.1</v>
      </c>
      <c r="K254" s="208">
        <f t="shared" si="13"/>
        <v>20682.900000000001</v>
      </c>
      <c r="L254" s="208">
        <v>0</v>
      </c>
      <c r="M254" s="209">
        <f t="shared" si="12"/>
        <v>20682.900000000001</v>
      </c>
      <c r="N254" s="300">
        <v>49</v>
      </c>
    </row>
    <row r="255" spans="1:14" ht="15" customHeight="1" x14ac:dyDescent="0.3">
      <c r="A255" s="366">
        <v>246</v>
      </c>
      <c r="B255" s="206" t="s">
        <v>612</v>
      </c>
      <c r="C255" s="207">
        <v>1960</v>
      </c>
      <c r="D255" s="207">
        <v>65</v>
      </c>
      <c r="E255" s="299">
        <v>423.7</v>
      </c>
      <c r="F255" s="207">
        <v>8</v>
      </c>
      <c r="G255" s="207">
        <v>8</v>
      </c>
      <c r="H255" s="207">
        <v>25</v>
      </c>
      <c r="I255" s="299">
        <v>423.7</v>
      </c>
      <c r="J255" s="299">
        <f t="shared" si="14"/>
        <v>423.7</v>
      </c>
      <c r="K255" s="208">
        <f t="shared" si="13"/>
        <v>20761.3</v>
      </c>
      <c r="L255" s="208">
        <v>0</v>
      </c>
      <c r="M255" s="209">
        <f t="shared" si="12"/>
        <v>20761.3</v>
      </c>
      <c r="N255" s="300">
        <v>49</v>
      </c>
    </row>
    <row r="256" spans="1:14" ht="15" customHeight="1" x14ac:dyDescent="0.3">
      <c r="A256" s="366">
        <v>247</v>
      </c>
      <c r="B256" s="206" t="s">
        <v>613</v>
      </c>
      <c r="C256" s="207">
        <v>1960</v>
      </c>
      <c r="D256" s="207">
        <v>64</v>
      </c>
      <c r="E256" s="299">
        <v>423.9</v>
      </c>
      <c r="F256" s="207">
        <v>8</v>
      </c>
      <c r="G256" s="207">
        <v>10</v>
      </c>
      <c r="H256" s="207">
        <v>23</v>
      </c>
      <c r="I256" s="299">
        <v>423.9</v>
      </c>
      <c r="J256" s="299">
        <f t="shared" si="14"/>
        <v>423.9</v>
      </c>
      <c r="K256" s="208">
        <f t="shared" si="13"/>
        <v>20771.099999999999</v>
      </c>
      <c r="L256" s="208">
        <v>0</v>
      </c>
      <c r="M256" s="209">
        <f t="shared" si="12"/>
        <v>20771.099999999999</v>
      </c>
      <c r="N256" s="300">
        <v>49</v>
      </c>
    </row>
    <row r="257" spans="1:14" ht="15" customHeight="1" x14ac:dyDescent="0.3">
      <c r="A257" s="366">
        <v>248</v>
      </c>
      <c r="B257" s="206" t="s">
        <v>614</v>
      </c>
      <c r="C257" s="207">
        <v>1960</v>
      </c>
      <c r="D257" s="207">
        <v>62</v>
      </c>
      <c r="E257" s="299">
        <v>631.79999999999995</v>
      </c>
      <c r="F257" s="207">
        <v>12</v>
      </c>
      <c r="G257" s="207">
        <v>15</v>
      </c>
      <c r="H257" s="207">
        <v>43</v>
      </c>
      <c r="I257" s="299">
        <v>631.79999999999995</v>
      </c>
      <c r="J257" s="299">
        <f t="shared" si="14"/>
        <v>631.79999999999995</v>
      </c>
      <c r="K257" s="208">
        <f t="shared" si="13"/>
        <v>30958.199999999997</v>
      </c>
      <c r="L257" s="208">
        <v>0</v>
      </c>
      <c r="M257" s="209">
        <f t="shared" si="12"/>
        <v>30958.199999999997</v>
      </c>
      <c r="N257" s="300">
        <v>49</v>
      </c>
    </row>
    <row r="258" spans="1:14" ht="15" customHeight="1" x14ac:dyDescent="0.3">
      <c r="A258" s="366">
        <v>249</v>
      </c>
      <c r="B258" s="206" t="s">
        <v>615</v>
      </c>
      <c r="C258" s="207">
        <v>1960</v>
      </c>
      <c r="D258" s="207">
        <v>60</v>
      </c>
      <c r="E258" s="299">
        <v>493.6</v>
      </c>
      <c r="F258" s="207">
        <v>16</v>
      </c>
      <c r="G258" s="207">
        <v>7</v>
      </c>
      <c r="H258" s="207">
        <v>27</v>
      </c>
      <c r="I258" s="299">
        <v>493.6</v>
      </c>
      <c r="J258" s="299">
        <f t="shared" si="14"/>
        <v>493.6</v>
      </c>
      <c r="K258" s="208">
        <f t="shared" si="13"/>
        <v>24186.400000000001</v>
      </c>
      <c r="L258" s="208">
        <v>0</v>
      </c>
      <c r="M258" s="209">
        <f t="shared" si="12"/>
        <v>24186.400000000001</v>
      </c>
      <c r="N258" s="300">
        <v>49</v>
      </c>
    </row>
    <row r="259" spans="1:14" ht="15" customHeight="1" x14ac:dyDescent="0.3">
      <c r="A259" s="366">
        <v>250</v>
      </c>
      <c r="B259" s="206" t="s">
        <v>616</v>
      </c>
      <c r="C259" s="207">
        <v>1960</v>
      </c>
      <c r="D259" s="207">
        <v>54</v>
      </c>
      <c r="E259" s="299">
        <v>489</v>
      </c>
      <c r="F259" s="207">
        <v>16</v>
      </c>
      <c r="G259" s="207">
        <v>16</v>
      </c>
      <c r="H259" s="207">
        <v>27</v>
      </c>
      <c r="I259" s="299">
        <v>489</v>
      </c>
      <c r="J259" s="299">
        <f t="shared" si="14"/>
        <v>489</v>
      </c>
      <c r="K259" s="208">
        <f t="shared" si="13"/>
        <v>23961</v>
      </c>
      <c r="L259" s="208">
        <v>0</v>
      </c>
      <c r="M259" s="209">
        <f t="shared" si="12"/>
        <v>23961</v>
      </c>
      <c r="N259" s="300">
        <v>49</v>
      </c>
    </row>
    <row r="260" spans="1:14" ht="15" customHeight="1" x14ac:dyDescent="0.3">
      <c r="A260" s="366">
        <v>251</v>
      </c>
      <c r="B260" s="206" t="s">
        <v>617</v>
      </c>
      <c r="C260" s="207">
        <v>1960</v>
      </c>
      <c r="D260" s="207">
        <v>46</v>
      </c>
      <c r="E260" s="299">
        <v>482.5</v>
      </c>
      <c r="F260" s="207">
        <v>16</v>
      </c>
      <c r="G260" s="207">
        <v>16</v>
      </c>
      <c r="H260" s="207">
        <v>25</v>
      </c>
      <c r="I260" s="299">
        <v>482.5</v>
      </c>
      <c r="J260" s="299">
        <f t="shared" si="14"/>
        <v>482.5</v>
      </c>
      <c r="K260" s="208">
        <f t="shared" si="13"/>
        <v>23642.5</v>
      </c>
      <c r="L260" s="208">
        <v>0</v>
      </c>
      <c r="M260" s="209">
        <f t="shared" si="12"/>
        <v>23642.5</v>
      </c>
      <c r="N260" s="300">
        <v>49</v>
      </c>
    </row>
    <row r="261" spans="1:14" ht="15" customHeight="1" x14ac:dyDescent="0.3">
      <c r="A261" s="366">
        <v>252</v>
      </c>
      <c r="B261" s="206" t="s">
        <v>263</v>
      </c>
      <c r="C261" s="207">
        <v>1960</v>
      </c>
      <c r="D261" s="207">
        <v>45</v>
      </c>
      <c r="E261" s="299">
        <v>409.8</v>
      </c>
      <c r="F261" s="207">
        <v>8</v>
      </c>
      <c r="G261" s="207">
        <v>8</v>
      </c>
      <c r="H261" s="207">
        <v>35</v>
      </c>
      <c r="I261" s="299">
        <v>409.8</v>
      </c>
      <c r="J261" s="299">
        <f t="shared" si="14"/>
        <v>409.8</v>
      </c>
      <c r="K261" s="208">
        <f t="shared" si="13"/>
        <v>20080.2</v>
      </c>
      <c r="L261" s="208">
        <v>0</v>
      </c>
      <c r="M261" s="209">
        <f t="shared" si="12"/>
        <v>20080.2</v>
      </c>
      <c r="N261" s="300">
        <v>49</v>
      </c>
    </row>
    <row r="262" spans="1:14" ht="15" customHeight="1" x14ac:dyDescent="0.3">
      <c r="A262" s="366">
        <v>253</v>
      </c>
      <c r="B262" s="206" t="s">
        <v>618</v>
      </c>
      <c r="C262" s="207">
        <v>1961</v>
      </c>
      <c r="D262" s="207">
        <v>57</v>
      </c>
      <c r="E262" s="299">
        <v>607.70000000000005</v>
      </c>
      <c r="F262" s="207">
        <v>20</v>
      </c>
      <c r="G262" s="207">
        <v>17</v>
      </c>
      <c r="H262" s="207">
        <v>43</v>
      </c>
      <c r="I262" s="299">
        <v>607.70000000000005</v>
      </c>
      <c r="J262" s="299">
        <f t="shared" si="14"/>
        <v>607.70000000000005</v>
      </c>
      <c r="K262" s="208">
        <f t="shared" si="13"/>
        <v>29777.300000000003</v>
      </c>
      <c r="L262" s="208">
        <v>0</v>
      </c>
      <c r="M262" s="209">
        <f t="shared" si="12"/>
        <v>29777.300000000003</v>
      </c>
      <c r="N262" s="300">
        <v>49</v>
      </c>
    </row>
    <row r="263" spans="1:14" ht="15" customHeight="1" x14ac:dyDescent="0.3">
      <c r="A263" s="366">
        <v>254</v>
      </c>
      <c r="B263" s="206" t="s">
        <v>264</v>
      </c>
      <c r="C263" s="207">
        <v>1961</v>
      </c>
      <c r="D263" s="207">
        <v>51</v>
      </c>
      <c r="E263" s="299">
        <v>422.6</v>
      </c>
      <c r="F263" s="207">
        <v>8</v>
      </c>
      <c r="G263" s="207">
        <v>8</v>
      </c>
      <c r="H263" s="207">
        <v>24</v>
      </c>
      <c r="I263" s="299">
        <v>422.6</v>
      </c>
      <c r="J263" s="299">
        <f t="shared" si="14"/>
        <v>422.6</v>
      </c>
      <c r="K263" s="208">
        <f t="shared" si="13"/>
        <v>20707.400000000001</v>
      </c>
      <c r="L263" s="208">
        <v>0</v>
      </c>
      <c r="M263" s="209">
        <f t="shared" si="12"/>
        <v>20707.400000000001</v>
      </c>
      <c r="N263" s="300">
        <v>49</v>
      </c>
    </row>
    <row r="264" spans="1:14" ht="15" customHeight="1" x14ac:dyDescent="0.3">
      <c r="A264" s="366">
        <v>255</v>
      </c>
      <c r="B264" s="206" t="s">
        <v>265</v>
      </c>
      <c r="C264" s="207">
        <v>1961</v>
      </c>
      <c r="D264" s="207">
        <v>45</v>
      </c>
      <c r="E264" s="299">
        <v>840.4</v>
      </c>
      <c r="F264" s="207">
        <v>21</v>
      </c>
      <c r="G264" s="207">
        <v>23</v>
      </c>
      <c r="H264" s="207">
        <v>55</v>
      </c>
      <c r="I264" s="299">
        <v>840.4</v>
      </c>
      <c r="J264" s="299">
        <f t="shared" si="14"/>
        <v>840.4</v>
      </c>
      <c r="K264" s="208">
        <f t="shared" si="13"/>
        <v>41179.599999999999</v>
      </c>
      <c r="L264" s="208">
        <v>0</v>
      </c>
      <c r="M264" s="209">
        <f t="shared" si="12"/>
        <v>41179.599999999999</v>
      </c>
      <c r="N264" s="300">
        <v>49</v>
      </c>
    </row>
    <row r="265" spans="1:14" ht="15" customHeight="1" x14ac:dyDescent="0.3">
      <c r="A265" s="366">
        <v>256</v>
      </c>
      <c r="B265" s="206" t="s">
        <v>619</v>
      </c>
      <c r="C265" s="207">
        <v>1964</v>
      </c>
      <c r="D265" s="207">
        <v>40</v>
      </c>
      <c r="E265" s="299">
        <v>327.3</v>
      </c>
      <c r="F265" s="207">
        <v>8</v>
      </c>
      <c r="G265" s="207">
        <v>1</v>
      </c>
      <c r="H265" s="207">
        <v>1</v>
      </c>
      <c r="I265" s="299">
        <v>327.3</v>
      </c>
      <c r="J265" s="299">
        <f t="shared" si="14"/>
        <v>327.3</v>
      </c>
      <c r="K265" s="208">
        <f t="shared" si="13"/>
        <v>16037.7</v>
      </c>
      <c r="L265" s="208">
        <v>0</v>
      </c>
      <c r="M265" s="209">
        <f t="shared" si="12"/>
        <v>16037.7</v>
      </c>
      <c r="N265" s="300">
        <v>49</v>
      </c>
    </row>
    <row r="266" spans="1:14" ht="15" customHeight="1" x14ac:dyDescent="0.3">
      <c r="A266" s="674" t="s">
        <v>266</v>
      </c>
      <c r="B266" s="675"/>
      <c r="C266" s="675"/>
      <c r="D266" s="676"/>
      <c r="E266" s="301">
        <f t="shared" ref="E266:L266" si="15">SUM(E10:E265)</f>
        <v>119512.19999999997</v>
      </c>
      <c r="F266" s="301">
        <f t="shared" si="15"/>
        <v>2177</v>
      </c>
      <c r="G266" s="301">
        <f t="shared" si="15"/>
        <v>3110</v>
      </c>
      <c r="H266" s="301">
        <f t="shared" si="15"/>
        <v>6890</v>
      </c>
      <c r="I266" s="301">
        <f t="shared" si="15"/>
        <v>119512.19999999997</v>
      </c>
      <c r="J266" s="301">
        <f t="shared" si="15"/>
        <v>119512.19999999997</v>
      </c>
      <c r="K266" s="213">
        <f t="shared" si="15"/>
        <v>5856097.799999998</v>
      </c>
      <c r="L266" s="213">
        <f t="shared" si="15"/>
        <v>0</v>
      </c>
      <c r="M266" s="214">
        <f>K266</f>
        <v>5856097.799999998</v>
      </c>
      <c r="N266" s="300" t="s">
        <v>20</v>
      </c>
    </row>
    <row r="267" spans="1:14" x14ac:dyDescent="0.3">
      <c r="J267" s="1"/>
    </row>
    <row r="268" spans="1:14" x14ac:dyDescent="0.3">
      <c r="J268" s="1"/>
      <c r="K268" s="216"/>
    </row>
    <row r="269" spans="1:14" x14ac:dyDescent="0.3">
      <c r="E269" s="217"/>
      <c r="F269" s="217"/>
      <c r="G269" s="217"/>
      <c r="H269" s="217"/>
      <c r="I269" s="217"/>
      <c r="J269" s="218"/>
    </row>
    <row r="270" spans="1:14" x14ac:dyDescent="0.3">
      <c r="J270" s="1"/>
    </row>
    <row r="271" spans="1:14" x14ac:dyDescent="0.3">
      <c r="F271" s="219"/>
      <c r="G271" s="219"/>
      <c r="H271" s="219"/>
      <c r="I271" s="219"/>
      <c r="J271" s="219"/>
      <c r="K271" s="219"/>
    </row>
    <row r="273" spans="1:11" x14ac:dyDescent="0.3">
      <c r="K273" s="195"/>
    </row>
    <row r="274" spans="1:11" x14ac:dyDescent="0.3">
      <c r="K274" s="195"/>
    </row>
    <row r="275" spans="1:11" x14ac:dyDescent="0.3">
      <c r="A275" s="30"/>
      <c r="B275" s="220"/>
      <c r="I275" s="221"/>
      <c r="J275" s="216"/>
      <c r="K275" s="222"/>
    </row>
    <row r="276" spans="1:11" x14ac:dyDescent="0.3">
      <c r="A276" s="30"/>
      <c r="B276" s="220"/>
      <c r="I276" s="221"/>
      <c r="J276" s="216"/>
      <c r="K276" s="222"/>
    </row>
    <row r="277" spans="1:11" x14ac:dyDescent="0.3">
      <c r="B277" s="223"/>
      <c r="C277" s="224"/>
      <c r="D277" s="224"/>
      <c r="E277" s="224"/>
      <c r="F277" s="224"/>
      <c r="G277" s="224"/>
      <c r="H277" s="224"/>
      <c r="I277" s="221"/>
      <c r="J277" s="1"/>
      <c r="K277" s="1"/>
    </row>
    <row r="278" spans="1:11" x14ac:dyDescent="0.3">
      <c r="B278" s="223"/>
      <c r="C278" s="224"/>
      <c r="D278" s="224"/>
      <c r="E278" s="224"/>
      <c r="I278" s="221"/>
      <c r="J278" s="1"/>
      <c r="K278" s="1"/>
    </row>
    <row r="279" spans="1:11" x14ac:dyDescent="0.3">
      <c r="B279" s="225"/>
      <c r="I279" s="221"/>
      <c r="J279" s="226"/>
      <c r="K279" s="1"/>
    </row>
    <row r="280" spans="1:11" x14ac:dyDescent="0.3">
      <c r="B280" s="225"/>
      <c r="J280" s="1"/>
      <c r="K280" s="222"/>
    </row>
    <row r="281" spans="1:11" x14ac:dyDescent="0.3">
      <c r="B281" s="225"/>
      <c r="J281" s="1"/>
      <c r="K281" s="222"/>
    </row>
    <row r="282" spans="1:11" x14ac:dyDescent="0.3">
      <c r="B282" s="225"/>
      <c r="J282" s="1"/>
      <c r="K282" s="216"/>
    </row>
    <row r="283" spans="1:11" x14ac:dyDescent="0.3">
      <c r="J283" s="1"/>
      <c r="K283" s="222"/>
    </row>
    <row r="284" spans="1:11" x14ac:dyDescent="0.3">
      <c r="I284" s="224"/>
      <c r="J284" s="1"/>
    </row>
    <row r="285" spans="1:11" x14ac:dyDescent="0.3">
      <c r="B285" s="225"/>
      <c r="J285" s="1"/>
    </row>
    <row r="286" spans="1:11" x14ac:dyDescent="0.3">
      <c r="D286" s="227"/>
      <c r="J286" s="1"/>
    </row>
  </sheetData>
  <mergeCells count="14">
    <mergeCell ref="A266:D266"/>
    <mergeCell ref="L1:N1"/>
    <mergeCell ref="A2:N2"/>
    <mergeCell ref="A3:A8"/>
    <mergeCell ref="B3:B8"/>
    <mergeCell ref="C3:F6"/>
    <mergeCell ref="G3:H6"/>
    <mergeCell ref="I3:I7"/>
    <mergeCell ref="J3:J7"/>
    <mergeCell ref="K3:M3"/>
    <mergeCell ref="N3:N7"/>
    <mergeCell ref="K4:K7"/>
    <mergeCell ref="L4:L7"/>
    <mergeCell ref="M4:M7"/>
  </mergeCells>
  <pageMargins left="0.23622047244094491" right="0.23622047244094491" top="0.74803149606299213" bottom="0.74803149606299213" header="0.31496062992125984" footer="0.31496062992125984"/>
  <pageSetup paperSize="9" scale="76" firstPageNumber="37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37"/>
  <sheetViews>
    <sheetView view="pageLayout" topLeftCell="A22" zoomScale="70" zoomScalePageLayoutView="70" workbookViewId="0">
      <selection activeCell="I42" sqref="F42:I46"/>
    </sheetView>
  </sheetViews>
  <sheetFormatPr defaultColWidth="10.26953125" defaultRowHeight="13" x14ac:dyDescent="0.3"/>
  <cols>
    <col min="1" max="1" width="7" style="380" customWidth="1"/>
    <col min="2" max="2" width="60.26953125" style="376" customWidth="1"/>
    <col min="3" max="4" width="12" style="376" customWidth="1"/>
    <col min="5" max="5" width="12.26953125" style="241" customWidth="1"/>
    <col min="6" max="6" width="13.453125" style="376" customWidth="1"/>
    <col min="7" max="7" width="13.81640625" style="376" customWidth="1"/>
    <col min="8" max="8" width="15" style="376" customWidth="1"/>
    <col min="9" max="9" width="56.7265625" style="376" customWidth="1"/>
    <col min="10" max="13" width="16.7265625" style="377" customWidth="1"/>
    <col min="14" max="16384" width="10.26953125" style="377"/>
  </cols>
  <sheetData>
    <row r="1" spans="1:20" ht="37.5" customHeight="1" x14ac:dyDescent="0.3">
      <c r="A1" s="228"/>
      <c r="B1" s="229"/>
      <c r="C1" s="230"/>
      <c r="D1" s="231"/>
      <c r="E1" s="232"/>
      <c r="F1" s="233"/>
      <c r="G1" s="375"/>
      <c r="I1" s="374" t="s">
        <v>669</v>
      </c>
    </row>
    <row r="2" spans="1:20" ht="32.25" customHeight="1" x14ac:dyDescent="0.25">
      <c r="A2" s="703" t="s">
        <v>620</v>
      </c>
      <c r="B2" s="703"/>
      <c r="C2" s="703"/>
      <c r="D2" s="703"/>
      <c r="E2" s="703"/>
      <c r="F2" s="703"/>
      <c r="G2" s="703"/>
      <c r="H2" s="703"/>
      <c r="I2" s="703"/>
    </row>
    <row r="3" spans="1:20" ht="15" customHeight="1" x14ac:dyDescent="0.25">
      <c r="A3" s="704" t="s">
        <v>0</v>
      </c>
      <c r="B3" s="704" t="s">
        <v>54</v>
      </c>
      <c r="C3" s="668" t="s">
        <v>2</v>
      </c>
      <c r="D3" s="669"/>
      <c r="E3" s="707" t="s">
        <v>621</v>
      </c>
      <c r="F3" s="707" t="s">
        <v>622</v>
      </c>
      <c r="G3" s="707" t="s">
        <v>623</v>
      </c>
      <c r="H3" s="653" t="s">
        <v>624</v>
      </c>
      <c r="I3" s="704" t="s">
        <v>625</v>
      </c>
    </row>
    <row r="4" spans="1:20" ht="58.5" customHeight="1" x14ac:dyDescent="0.25">
      <c r="A4" s="705"/>
      <c r="B4" s="705"/>
      <c r="C4" s="670"/>
      <c r="D4" s="671"/>
      <c r="E4" s="708"/>
      <c r="F4" s="708"/>
      <c r="G4" s="708"/>
      <c r="H4" s="654"/>
      <c r="I4" s="705"/>
      <c r="L4" s="697"/>
      <c r="M4" s="697"/>
      <c r="N4" s="697"/>
      <c r="O4" s="697"/>
      <c r="P4" s="697"/>
      <c r="Q4" s="697"/>
      <c r="R4" s="697"/>
      <c r="S4" s="697"/>
      <c r="T4" s="697"/>
    </row>
    <row r="5" spans="1:20" ht="15" customHeight="1" x14ac:dyDescent="0.25">
      <c r="A5" s="705"/>
      <c r="B5" s="705"/>
      <c r="C5" s="707" t="s">
        <v>11</v>
      </c>
      <c r="D5" s="707" t="s">
        <v>12</v>
      </c>
      <c r="E5" s="708"/>
      <c r="F5" s="708"/>
      <c r="G5" s="708"/>
      <c r="H5" s="654"/>
      <c r="I5" s="705"/>
    </row>
    <row r="6" spans="1:20" ht="15" customHeight="1" x14ac:dyDescent="0.25">
      <c r="A6" s="705"/>
      <c r="B6" s="705"/>
      <c r="C6" s="708"/>
      <c r="D6" s="708"/>
      <c r="E6" s="708"/>
      <c r="F6" s="708"/>
      <c r="G6" s="708"/>
      <c r="H6" s="654"/>
      <c r="I6" s="705"/>
    </row>
    <row r="7" spans="1:20" ht="120.75" customHeight="1" x14ac:dyDescent="0.25">
      <c r="A7" s="706"/>
      <c r="B7" s="706"/>
      <c r="C7" s="709"/>
      <c r="D7" s="709"/>
      <c r="E7" s="709"/>
      <c r="F7" s="709"/>
      <c r="G7" s="709"/>
      <c r="H7" s="661"/>
      <c r="I7" s="706"/>
    </row>
    <row r="8" spans="1:20" s="378" customFormat="1" ht="17.149999999999999" customHeight="1" x14ac:dyDescent="0.3">
      <c r="A8" s="123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</row>
    <row r="9" spans="1:20" s="379" customFormat="1" ht="32.25" customHeight="1" x14ac:dyDescent="0.25">
      <c r="A9" s="235">
        <v>1</v>
      </c>
      <c r="B9" s="348" t="s">
        <v>495</v>
      </c>
      <c r="C9" s="128">
        <v>2829</v>
      </c>
      <c r="D9" s="129">
        <v>40907</v>
      </c>
      <c r="E9" s="143">
        <v>41699</v>
      </c>
      <c r="F9" s="143">
        <v>41821</v>
      </c>
      <c r="G9" s="236">
        <v>432.2</v>
      </c>
      <c r="H9" s="135">
        <v>0</v>
      </c>
      <c r="I9" s="237" t="s">
        <v>626</v>
      </c>
    </row>
    <row r="10" spans="1:20" s="379" customFormat="1" ht="32.25" customHeight="1" x14ac:dyDescent="0.25">
      <c r="A10" s="235">
        <v>2</v>
      </c>
      <c r="B10" s="348" t="s">
        <v>497</v>
      </c>
      <c r="C10" s="128">
        <v>2815</v>
      </c>
      <c r="D10" s="129">
        <v>40907</v>
      </c>
      <c r="E10" s="143">
        <v>41699</v>
      </c>
      <c r="F10" s="143">
        <v>41821</v>
      </c>
      <c r="G10" s="236">
        <v>377.3</v>
      </c>
      <c r="H10" s="135">
        <v>0</v>
      </c>
      <c r="I10" s="237" t="s">
        <v>626</v>
      </c>
    </row>
    <row r="11" spans="1:20" s="379" customFormat="1" ht="32.25" customHeight="1" x14ac:dyDescent="0.25">
      <c r="A11" s="235">
        <v>3</v>
      </c>
      <c r="B11" s="348" t="s">
        <v>498</v>
      </c>
      <c r="C11" s="128">
        <v>2828</v>
      </c>
      <c r="D11" s="129">
        <v>40907</v>
      </c>
      <c r="E11" s="143">
        <v>41791</v>
      </c>
      <c r="F11" s="143">
        <v>41821</v>
      </c>
      <c r="G11" s="236">
        <v>436.5</v>
      </c>
      <c r="H11" s="135">
        <v>0</v>
      </c>
      <c r="I11" s="237" t="s">
        <v>626</v>
      </c>
    </row>
    <row r="12" spans="1:20" s="373" customFormat="1" ht="32.25" customHeight="1" x14ac:dyDescent="0.25">
      <c r="A12" s="235">
        <v>4</v>
      </c>
      <c r="B12" s="348" t="s">
        <v>627</v>
      </c>
      <c r="C12" s="127">
        <v>2827</v>
      </c>
      <c r="D12" s="141">
        <v>40907</v>
      </c>
      <c r="E12" s="137">
        <v>41640</v>
      </c>
      <c r="F12" s="143">
        <v>41821</v>
      </c>
      <c r="G12" s="238">
        <v>436.8</v>
      </c>
      <c r="H12" s="135">
        <v>0</v>
      </c>
      <c r="I12" s="237" t="s">
        <v>626</v>
      </c>
    </row>
    <row r="13" spans="1:20" s="373" customFormat="1" ht="32.25" customHeight="1" x14ac:dyDescent="0.25">
      <c r="A13" s="235">
        <v>5</v>
      </c>
      <c r="B13" s="348" t="s">
        <v>628</v>
      </c>
      <c r="C13" s="128">
        <v>2826</v>
      </c>
      <c r="D13" s="129">
        <v>40907</v>
      </c>
      <c r="E13" s="143">
        <v>41699</v>
      </c>
      <c r="F13" s="143">
        <v>41821</v>
      </c>
      <c r="G13" s="236">
        <v>402.8</v>
      </c>
      <c r="H13" s="135">
        <v>0</v>
      </c>
      <c r="I13" s="237" t="s">
        <v>626</v>
      </c>
    </row>
    <row r="14" spans="1:20" s="373" customFormat="1" ht="32.25" customHeight="1" x14ac:dyDescent="0.25">
      <c r="A14" s="235">
        <v>6</v>
      </c>
      <c r="B14" s="348" t="s">
        <v>500</v>
      </c>
      <c r="C14" s="128">
        <v>2785</v>
      </c>
      <c r="D14" s="129">
        <v>40907</v>
      </c>
      <c r="E14" s="143">
        <v>41699</v>
      </c>
      <c r="F14" s="143">
        <v>41821</v>
      </c>
      <c r="G14" s="236">
        <v>438</v>
      </c>
      <c r="H14" s="135">
        <v>0</v>
      </c>
      <c r="I14" s="237" t="s">
        <v>626</v>
      </c>
    </row>
    <row r="15" spans="1:20" s="373" customFormat="1" ht="32.25" customHeight="1" x14ac:dyDescent="0.25">
      <c r="A15" s="235">
        <v>7</v>
      </c>
      <c r="B15" s="348" t="s">
        <v>629</v>
      </c>
      <c r="C15" s="127">
        <v>2825</v>
      </c>
      <c r="D15" s="141">
        <v>40907</v>
      </c>
      <c r="E15" s="137">
        <v>41640</v>
      </c>
      <c r="F15" s="143">
        <v>41821</v>
      </c>
      <c r="G15" s="238">
        <v>434.7</v>
      </c>
      <c r="H15" s="135">
        <v>0</v>
      </c>
      <c r="I15" s="237" t="s">
        <v>626</v>
      </c>
    </row>
    <row r="16" spans="1:20" s="373" customFormat="1" ht="32.25" customHeight="1" x14ac:dyDescent="0.25">
      <c r="A16" s="235">
        <v>8</v>
      </c>
      <c r="B16" s="348" t="s">
        <v>630</v>
      </c>
      <c r="C16" s="128">
        <v>2824</v>
      </c>
      <c r="D16" s="129">
        <v>40907</v>
      </c>
      <c r="E16" s="239">
        <v>41791</v>
      </c>
      <c r="F16" s="143">
        <v>41821</v>
      </c>
      <c r="G16" s="236">
        <v>416.4</v>
      </c>
      <c r="H16" s="135">
        <v>0</v>
      </c>
      <c r="I16" s="237" t="s">
        <v>626</v>
      </c>
    </row>
    <row r="17" spans="1:9" s="373" customFormat="1" ht="32.25" customHeight="1" x14ac:dyDescent="0.25">
      <c r="A17" s="235">
        <v>9</v>
      </c>
      <c r="B17" s="348" t="s">
        <v>501</v>
      </c>
      <c r="C17" s="128">
        <v>2823</v>
      </c>
      <c r="D17" s="129">
        <v>40907</v>
      </c>
      <c r="E17" s="143">
        <v>41699</v>
      </c>
      <c r="F17" s="143">
        <v>41821</v>
      </c>
      <c r="G17" s="236">
        <v>412.7</v>
      </c>
      <c r="H17" s="135">
        <v>0</v>
      </c>
      <c r="I17" s="237" t="s">
        <v>626</v>
      </c>
    </row>
    <row r="18" spans="1:9" s="373" customFormat="1" ht="32.25" customHeight="1" x14ac:dyDescent="0.25">
      <c r="A18" s="235">
        <v>10</v>
      </c>
      <c r="B18" s="348" t="s">
        <v>502</v>
      </c>
      <c r="C18" s="136">
        <v>2832</v>
      </c>
      <c r="D18" s="137">
        <v>40907</v>
      </c>
      <c r="E18" s="143">
        <v>41760</v>
      </c>
      <c r="F18" s="143">
        <v>41821</v>
      </c>
      <c r="G18" s="236">
        <v>350.4</v>
      </c>
      <c r="H18" s="135">
        <v>0</v>
      </c>
      <c r="I18" s="237" t="s">
        <v>626</v>
      </c>
    </row>
    <row r="19" spans="1:9" s="373" customFormat="1" ht="32.25" customHeight="1" x14ac:dyDescent="0.25">
      <c r="A19" s="235">
        <v>11</v>
      </c>
      <c r="B19" s="348" t="s">
        <v>504</v>
      </c>
      <c r="C19" s="136">
        <v>2831</v>
      </c>
      <c r="D19" s="137">
        <v>40907</v>
      </c>
      <c r="E19" s="143">
        <v>41791</v>
      </c>
      <c r="F19" s="143">
        <v>41821</v>
      </c>
      <c r="G19" s="236">
        <v>175.2</v>
      </c>
      <c r="H19" s="135">
        <v>0</v>
      </c>
      <c r="I19" s="237" t="s">
        <v>626</v>
      </c>
    </row>
    <row r="20" spans="1:9" s="373" customFormat="1" ht="32.25" customHeight="1" x14ac:dyDescent="0.25">
      <c r="A20" s="235">
        <v>12</v>
      </c>
      <c r="B20" s="348" t="s">
        <v>631</v>
      </c>
      <c r="C20" s="128">
        <v>153</v>
      </c>
      <c r="D20" s="129">
        <v>41303</v>
      </c>
      <c r="E20" s="143">
        <v>41699</v>
      </c>
      <c r="F20" s="143">
        <v>41821</v>
      </c>
      <c r="G20" s="236">
        <v>175.8</v>
      </c>
      <c r="H20" s="135">
        <v>0</v>
      </c>
      <c r="I20" s="237" t="s">
        <v>626</v>
      </c>
    </row>
    <row r="21" spans="1:9" s="373" customFormat="1" ht="32.25" customHeight="1" x14ac:dyDescent="0.25">
      <c r="A21" s="235">
        <v>13</v>
      </c>
      <c r="B21" s="348" t="s">
        <v>632</v>
      </c>
      <c r="C21" s="128">
        <v>2814</v>
      </c>
      <c r="D21" s="129">
        <v>40907</v>
      </c>
      <c r="E21" s="143">
        <v>41791</v>
      </c>
      <c r="F21" s="143">
        <v>41821</v>
      </c>
      <c r="G21" s="236">
        <v>355.3</v>
      </c>
      <c r="H21" s="135">
        <v>0</v>
      </c>
      <c r="I21" s="237" t="s">
        <v>626</v>
      </c>
    </row>
    <row r="22" spans="1:9" ht="32.25" customHeight="1" x14ac:dyDescent="0.25">
      <c r="A22" s="235">
        <v>14</v>
      </c>
      <c r="B22" s="348" t="s">
        <v>633</v>
      </c>
      <c r="C22" s="235">
        <v>149</v>
      </c>
      <c r="D22" s="141">
        <v>41303</v>
      </c>
      <c r="E22" s="137">
        <v>41640</v>
      </c>
      <c r="F22" s="137">
        <v>41640</v>
      </c>
      <c r="G22" s="236">
        <v>584.20000000000005</v>
      </c>
      <c r="H22" s="135">
        <v>1051.8</v>
      </c>
      <c r="I22" s="237" t="s">
        <v>634</v>
      </c>
    </row>
    <row r="23" spans="1:9" ht="32.25" customHeight="1" x14ac:dyDescent="0.25">
      <c r="A23" s="235">
        <v>15</v>
      </c>
      <c r="B23" s="348" t="s">
        <v>635</v>
      </c>
      <c r="C23" s="127">
        <v>2820</v>
      </c>
      <c r="D23" s="141">
        <v>40907</v>
      </c>
      <c r="E23" s="137">
        <v>41640</v>
      </c>
      <c r="F23" s="137">
        <v>41640</v>
      </c>
      <c r="G23" s="236">
        <v>803.9</v>
      </c>
      <c r="H23" s="135">
        <v>900.8</v>
      </c>
      <c r="I23" s="237" t="s">
        <v>634</v>
      </c>
    </row>
    <row r="24" spans="1:9" ht="32.25" customHeight="1" x14ac:dyDescent="0.25">
      <c r="A24" s="235">
        <v>16</v>
      </c>
      <c r="B24" s="348" t="s">
        <v>636</v>
      </c>
      <c r="C24" s="127">
        <v>146</v>
      </c>
      <c r="D24" s="141">
        <v>41303</v>
      </c>
      <c r="E24" s="137">
        <v>41640</v>
      </c>
      <c r="F24" s="137">
        <v>41640</v>
      </c>
      <c r="G24" s="236">
        <v>501.7</v>
      </c>
      <c r="H24" s="135">
        <v>1560.9</v>
      </c>
      <c r="I24" s="237" t="s">
        <v>634</v>
      </c>
    </row>
    <row r="25" spans="1:9" ht="21.75" customHeight="1" x14ac:dyDescent="0.25">
      <c r="A25" s="235">
        <v>17</v>
      </c>
      <c r="B25" s="348" t="s">
        <v>685</v>
      </c>
      <c r="C25" s="128">
        <v>2662</v>
      </c>
      <c r="D25" s="129">
        <v>41225</v>
      </c>
      <c r="E25" s="137">
        <v>41913</v>
      </c>
      <c r="F25" s="137">
        <v>42004</v>
      </c>
      <c r="G25" s="236">
        <v>872.6</v>
      </c>
      <c r="H25" s="698">
        <v>2458.6999999999998</v>
      </c>
      <c r="I25" s="237"/>
    </row>
    <row r="26" spans="1:9" ht="21.75" customHeight="1" x14ac:dyDescent="0.25">
      <c r="A26" s="235">
        <v>18</v>
      </c>
      <c r="B26" s="140" t="s">
        <v>508</v>
      </c>
      <c r="C26" s="128">
        <v>2157</v>
      </c>
      <c r="D26" s="129">
        <v>41508</v>
      </c>
      <c r="E26" s="137">
        <v>41913</v>
      </c>
      <c r="F26" s="137">
        <v>42004</v>
      </c>
      <c r="G26" s="238">
        <v>345.7</v>
      </c>
      <c r="H26" s="699"/>
      <c r="I26" s="237"/>
    </row>
    <row r="27" spans="1:9" ht="21.75" customHeight="1" x14ac:dyDescent="0.25">
      <c r="A27" s="235">
        <v>19</v>
      </c>
      <c r="B27" s="140" t="s">
        <v>506</v>
      </c>
      <c r="C27" s="128">
        <v>1921</v>
      </c>
      <c r="D27" s="129">
        <v>41481</v>
      </c>
      <c r="E27" s="137">
        <v>41913</v>
      </c>
      <c r="F27" s="137">
        <v>42004</v>
      </c>
      <c r="G27" s="238">
        <v>842.1</v>
      </c>
      <c r="H27" s="135">
        <v>2053.1</v>
      </c>
      <c r="I27" s="237"/>
    </row>
    <row r="28" spans="1:9" ht="21.75" customHeight="1" x14ac:dyDescent="0.25">
      <c r="A28" s="235">
        <v>20</v>
      </c>
      <c r="B28" s="348" t="s">
        <v>686</v>
      </c>
      <c r="C28" s="127">
        <v>148</v>
      </c>
      <c r="D28" s="141">
        <v>41303</v>
      </c>
      <c r="E28" s="137">
        <v>41640</v>
      </c>
      <c r="F28" s="137">
        <v>41640</v>
      </c>
      <c r="G28" s="236">
        <v>567.79999999999995</v>
      </c>
      <c r="H28" s="135">
        <v>600.6</v>
      </c>
      <c r="I28" s="237"/>
    </row>
    <row r="29" spans="1:9" ht="21.75" customHeight="1" x14ac:dyDescent="0.25">
      <c r="A29" s="235">
        <v>21</v>
      </c>
      <c r="B29" s="348" t="s">
        <v>637</v>
      </c>
      <c r="C29" s="127">
        <v>151</v>
      </c>
      <c r="D29" s="141">
        <v>41303</v>
      </c>
      <c r="E29" s="137">
        <v>41640</v>
      </c>
      <c r="F29" s="137">
        <v>41640</v>
      </c>
      <c r="G29" s="236">
        <v>440.5</v>
      </c>
      <c r="H29" s="135">
        <v>0</v>
      </c>
      <c r="I29" s="237" t="s">
        <v>638</v>
      </c>
    </row>
    <row r="30" spans="1:9" ht="31.5" customHeight="1" x14ac:dyDescent="0.25">
      <c r="A30" s="235">
        <v>22</v>
      </c>
      <c r="B30" s="348" t="s">
        <v>639</v>
      </c>
      <c r="C30" s="127">
        <v>2105</v>
      </c>
      <c r="D30" s="141">
        <v>40848</v>
      </c>
      <c r="E30" s="137">
        <v>41640</v>
      </c>
      <c r="F30" s="137" t="s">
        <v>20</v>
      </c>
      <c r="G30" s="236">
        <v>570.5</v>
      </c>
      <c r="H30" s="135">
        <v>237.3</v>
      </c>
      <c r="I30" s="237" t="s">
        <v>640</v>
      </c>
    </row>
    <row r="31" spans="1:9" ht="30.75" customHeight="1" x14ac:dyDescent="0.25">
      <c r="A31" s="235">
        <v>23</v>
      </c>
      <c r="B31" s="348" t="s">
        <v>532</v>
      </c>
      <c r="C31" s="128">
        <v>152</v>
      </c>
      <c r="D31" s="129">
        <v>41303</v>
      </c>
      <c r="E31" s="137">
        <v>42736</v>
      </c>
      <c r="F31" s="137" t="s">
        <v>20</v>
      </c>
      <c r="G31" s="238">
        <v>482.8</v>
      </c>
      <c r="H31" s="135">
        <v>97.8</v>
      </c>
      <c r="I31" s="237" t="s">
        <v>640</v>
      </c>
    </row>
    <row r="32" spans="1:9" ht="21.75" customHeight="1" x14ac:dyDescent="0.25">
      <c r="A32" s="235">
        <v>24</v>
      </c>
      <c r="B32" s="348" t="s">
        <v>641</v>
      </c>
      <c r="C32" s="128">
        <v>2105</v>
      </c>
      <c r="D32" s="129">
        <v>40848</v>
      </c>
      <c r="E32" s="137">
        <v>41640</v>
      </c>
      <c r="F32" s="137" t="s">
        <v>20</v>
      </c>
      <c r="G32" s="238">
        <v>465.2</v>
      </c>
      <c r="H32" s="135">
        <v>0</v>
      </c>
      <c r="I32" s="237" t="s">
        <v>642</v>
      </c>
    </row>
    <row r="33" spans="1:9" ht="29.25" customHeight="1" x14ac:dyDescent="0.25">
      <c r="A33" s="235">
        <v>25</v>
      </c>
      <c r="B33" s="348" t="s">
        <v>643</v>
      </c>
      <c r="C33" s="128">
        <v>150</v>
      </c>
      <c r="D33" s="129">
        <v>41303</v>
      </c>
      <c r="E33" s="137">
        <v>41365</v>
      </c>
      <c r="F33" s="137" t="s">
        <v>20</v>
      </c>
      <c r="G33" s="238">
        <v>593.70000000000005</v>
      </c>
      <c r="H33" s="135">
        <v>0</v>
      </c>
      <c r="I33" s="237" t="s">
        <v>644</v>
      </c>
    </row>
    <row r="34" spans="1:9" ht="21.75" customHeight="1" x14ac:dyDescent="0.25">
      <c r="A34" s="700" t="s">
        <v>645</v>
      </c>
      <c r="B34" s="701"/>
      <c r="C34" s="701"/>
      <c r="D34" s="701"/>
      <c r="E34" s="701"/>
      <c r="F34" s="701"/>
      <c r="G34" s="505">
        <f>SUM(G9:G33)</f>
        <v>11914.8</v>
      </c>
      <c r="H34" s="149">
        <f>SUM(H9:H33)</f>
        <v>8960.9999999999982</v>
      </c>
      <c r="I34" s="240"/>
    </row>
    <row r="36" spans="1:9" ht="19.5" customHeight="1" x14ac:dyDescent="0.25">
      <c r="B36" s="702"/>
      <c r="C36" s="702"/>
      <c r="D36" s="702"/>
      <c r="E36" s="702"/>
      <c r="F36" s="702"/>
      <c r="G36" s="702"/>
      <c r="H36" s="702"/>
      <c r="I36" s="702"/>
    </row>
    <row r="37" spans="1:9" x14ac:dyDescent="0.3">
      <c r="C37" s="381"/>
      <c r="D37" s="381"/>
      <c r="E37" s="242"/>
      <c r="F37" s="381"/>
      <c r="G37" s="381"/>
    </row>
  </sheetData>
  <mergeCells count="15">
    <mergeCell ref="L4:T4"/>
    <mergeCell ref="H25:H26"/>
    <mergeCell ref="A34:F34"/>
    <mergeCell ref="B36:I36"/>
    <mergeCell ref="A2:I2"/>
    <mergeCell ref="A3:A7"/>
    <mergeCell ref="B3:B7"/>
    <mergeCell ref="C3:D4"/>
    <mergeCell ref="E3:E7"/>
    <mergeCell ref="F3:F7"/>
    <mergeCell ref="G3:G7"/>
    <mergeCell ref="H3:H7"/>
    <mergeCell ref="I3:I7"/>
    <mergeCell ref="C5:C7"/>
    <mergeCell ref="D5:D7"/>
  </mergeCells>
  <pageMargins left="0.82677165354330717" right="0.23622047244094491" top="0.74803149606299213" bottom="0.74803149606299213" header="0.31496062992125984" footer="0.31496062992125984"/>
  <pageSetup paperSize="9" scale="65" firstPageNumber="44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7"/>
  <sheetViews>
    <sheetView showRowColHeaders="0" view="pageLayout" topLeftCell="A7" zoomScale="80" zoomScaleNormal="80" zoomScalePageLayoutView="80" workbookViewId="0">
      <selection sqref="A1:Q25"/>
    </sheetView>
  </sheetViews>
  <sheetFormatPr defaultColWidth="10.26953125" defaultRowHeight="14" x14ac:dyDescent="0.3"/>
  <cols>
    <col min="1" max="1" width="6.1796875" style="349" customWidth="1"/>
    <col min="2" max="2" width="24" style="346" customWidth="1"/>
    <col min="3" max="4" width="9.1796875" style="346"/>
    <col min="5" max="5" width="13.54296875" style="346" customWidth="1"/>
    <col min="6" max="10" width="11.453125" style="346" customWidth="1"/>
    <col min="11" max="11" width="23.54296875" style="346" customWidth="1"/>
    <col min="12" max="16" width="7.7265625" style="346" customWidth="1"/>
    <col min="17" max="17" width="16.26953125" style="346" customWidth="1"/>
    <col min="18" max="16384" width="10.26953125" style="346"/>
  </cols>
  <sheetData>
    <row r="1" spans="1:17" s="246" customFormat="1" ht="39" customHeight="1" x14ac:dyDescent="0.4">
      <c r="K1" s="738" t="s">
        <v>345</v>
      </c>
      <c r="L1" s="738"/>
      <c r="M1" s="738"/>
      <c r="N1" s="738"/>
      <c r="O1" s="738"/>
      <c r="P1" s="738"/>
      <c r="Q1" s="738"/>
    </row>
    <row r="2" spans="1:17" s="246" customFormat="1" ht="15.75" customHeight="1" x14ac:dyDescent="0.4">
      <c r="K2" s="337"/>
      <c r="L2" s="337"/>
      <c r="M2" s="337"/>
      <c r="N2" s="337"/>
      <c r="O2" s="337"/>
      <c r="P2" s="337"/>
      <c r="Q2" s="337"/>
    </row>
    <row r="3" spans="1:17" s="246" customFormat="1" ht="18" x14ac:dyDescent="0.4">
      <c r="A3" s="739" t="s">
        <v>378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</row>
    <row r="4" spans="1:17" s="246" customFormat="1" ht="14.25" customHeight="1" x14ac:dyDescent="0.4">
      <c r="A4" s="739"/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</row>
    <row r="6" spans="1:17" ht="32.25" customHeight="1" x14ac:dyDescent="0.3">
      <c r="A6" s="741" t="s">
        <v>0</v>
      </c>
      <c r="B6" s="742" t="s">
        <v>296</v>
      </c>
      <c r="C6" s="740" t="s">
        <v>300</v>
      </c>
      <c r="D6" s="740" t="s">
        <v>297</v>
      </c>
      <c r="E6" s="740" t="s">
        <v>302</v>
      </c>
      <c r="F6" s="740"/>
      <c r="G6" s="740"/>
      <c r="H6" s="740"/>
      <c r="I6" s="740"/>
      <c r="J6" s="740"/>
      <c r="K6" s="740" t="s">
        <v>303</v>
      </c>
      <c r="L6" s="740"/>
      <c r="M6" s="740"/>
      <c r="N6" s="740"/>
      <c r="O6" s="740"/>
      <c r="P6" s="740"/>
      <c r="Q6" s="740" t="s">
        <v>304</v>
      </c>
    </row>
    <row r="7" spans="1:17" ht="92.25" customHeight="1" x14ac:dyDescent="0.3">
      <c r="A7" s="741"/>
      <c r="B7" s="742"/>
      <c r="C7" s="740"/>
      <c r="D7" s="740"/>
      <c r="E7" s="335" t="s">
        <v>8</v>
      </c>
      <c r="F7" s="335" t="s">
        <v>92</v>
      </c>
      <c r="G7" s="335" t="s">
        <v>147</v>
      </c>
      <c r="H7" s="335" t="s">
        <v>217</v>
      </c>
      <c r="I7" s="339" t="s">
        <v>294</v>
      </c>
      <c r="J7" s="339" t="s">
        <v>382</v>
      </c>
      <c r="K7" s="335" t="s">
        <v>298</v>
      </c>
      <c r="L7" s="335" t="s">
        <v>92</v>
      </c>
      <c r="M7" s="335" t="s">
        <v>147</v>
      </c>
      <c r="N7" s="335" t="s">
        <v>217</v>
      </c>
      <c r="O7" s="339" t="s">
        <v>294</v>
      </c>
      <c r="P7" s="339" t="s">
        <v>382</v>
      </c>
      <c r="Q7" s="740"/>
    </row>
    <row r="8" spans="1:17" ht="15" x14ac:dyDescent="0.3">
      <c r="A8" s="338">
        <v>1</v>
      </c>
      <c r="B8" s="335">
        <v>2</v>
      </c>
      <c r="C8" s="335">
        <v>3</v>
      </c>
      <c r="D8" s="335">
        <v>4</v>
      </c>
      <c r="E8" s="335">
        <v>5</v>
      </c>
      <c r="F8" s="335">
        <v>6</v>
      </c>
      <c r="G8" s="335">
        <v>7</v>
      </c>
      <c r="H8" s="335">
        <v>8</v>
      </c>
      <c r="I8" s="335">
        <v>9</v>
      </c>
      <c r="J8" s="335">
        <v>10</v>
      </c>
      <c r="K8" s="335">
        <v>11</v>
      </c>
      <c r="L8" s="335">
        <v>12</v>
      </c>
      <c r="M8" s="335">
        <v>13</v>
      </c>
      <c r="N8" s="335">
        <v>14</v>
      </c>
      <c r="O8" s="335">
        <v>15</v>
      </c>
      <c r="P8" s="335">
        <v>16</v>
      </c>
      <c r="Q8" s="335">
        <v>17</v>
      </c>
    </row>
    <row r="9" spans="1:17" ht="15" customHeight="1" x14ac:dyDescent="0.3">
      <c r="A9" s="711" t="s">
        <v>306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3"/>
      <c r="Q9" s="336"/>
    </row>
    <row r="10" spans="1:17" ht="40.5" customHeight="1" x14ac:dyDescent="0.3">
      <c r="A10" s="726" t="s">
        <v>326</v>
      </c>
      <c r="B10" s="735" t="s">
        <v>400</v>
      </c>
      <c r="C10" s="714" t="s">
        <v>383</v>
      </c>
      <c r="D10" s="335" t="s">
        <v>401</v>
      </c>
      <c r="E10" s="279">
        <f t="shared" ref="E10:J10" si="0">SUM(E11:E14)</f>
        <v>2268918.5999999996</v>
      </c>
      <c r="F10" s="279">
        <f t="shared" si="0"/>
        <v>369035.1</v>
      </c>
      <c r="G10" s="279">
        <f t="shared" si="0"/>
        <v>412335.4</v>
      </c>
      <c r="H10" s="279">
        <f t="shared" si="0"/>
        <v>451388.7</v>
      </c>
      <c r="I10" s="279">
        <f t="shared" si="0"/>
        <v>494445.39999999997</v>
      </c>
      <c r="J10" s="279">
        <f t="shared" si="0"/>
        <v>541714</v>
      </c>
      <c r="K10" s="735" t="s">
        <v>310</v>
      </c>
      <c r="L10" s="729">
        <v>150</v>
      </c>
      <c r="M10" s="729">
        <v>120</v>
      </c>
      <c r="N10" s="729">
        <v>120</v>
      </c>
      <c r="O10" s="729">
        <v>120</v>
      </c>
      <c r="P10" s="729">
        <v>120</v>
      </c>
      <c r="Q10" s="729" t="s">
        <v>311</v>
      </c>
    </row>
    <row r="11" spans="1:17" ht="40.5" customHeight="1" x14ac:dyDescent="0.3">
      <c r="A11" s="727"/>
      <c r="B11" s="736"/>
      <c r="C11" s="715"/>
      <c r="D11" s="258" t="s">
        <v>307</v>
      </c>
      <c r="E11" s="279">
        <f>SUM(F11:J11)</f>
        <v>365399.29999999993</v>
      </c>
      <c r="F11" s="279">
        <f>59857.3-35</f>
        <v>59822.3</v>
      </c>
      <c r="G11" s="279">
        <f>66007.1-35</f>
        <v>65972.100000000006</v>
      </c>
      <c r="H11" s="279">
        <f>72419.9-35</f>
        <v>72384.899999999994</v>
      </c>
      <c r="I11" s="279">
        <f>79661.9-35</f>
        <v>79626.899999999994</v>
      </c>
      <c r="J11" s="279">
        <f>87628.1-35</f>
        <v>87593.1</v>
      </c>
      <c r="K11" s="736"/>
      <c r="L11" s="730"/>
      <c r="M11" s="730"/>
      <c r="N11" s="730"/>
      <c r="O11" s="730"/>
      <c r="P11" s="730"/>
      <c r="Q11" s="730"/>
    </row>
    <row r="12" spans="1:17" ht="40.5" customHeight="1" x14ac:dyDescent="0.3">
      <c r="A12" s="727"/>
      <c r="B12" s="736"/>
      <c r="C12" s="715"/>
      <c r="D12" s="258" t="s">
        <v>299</v>
      </c>
      <c r="E12" s="279">
        <f>SUM(F12:J12)</f>
        <v>129090.70000000001</v>
      </c>
      <c r="F12" s="279">
        <v>23187</v>
      </c>
      <c r="G12" s="279">
        <v>24754.3</v>
      </c>
      <c r="H12" s="279">
        <v>25868.3</v>
      </c>
      <c r="I12" s="279">
        <v>27032.3</v>
      </c>
      <c r="J12" s="279">
        <v>28248.799999999999</v>
      </c>
      <c r="K12" s="737"/>
      <c r="L12" s="731"/>
      <c r="M12" s="731"/>
      <c r="N12" s="731"/>
      <c r="O12" s="731"/>
      <c r="P12" s="731"/>
      <c r="Q12" s="730"/>
    </row>
    <row r="13" spans="1:17" ht="40.5" customHeight="1" x14ac:dyDescent="0.3">
      <c r="A13" s="727"/>
      <c r="B13" s="736"/>
      <c r="C13" s="715"/>
      <c r="D13" s="258" t="s">
        <v>308</v>
      </c>
      <c r="E13" s="279">
        <f>SUM(F13:J13)</f>
        <v>59886.400000000001</v>
      </c>
      <c r="F13" s="279">
        <v>10545.8</v>
      </c>
      <c r="G13" s="279">
        <v>11533.1</v>
      </c>
      <c r="H13" s="279">
        <v>12052</v>
      </c>
      <c r="I13" s="279">
        <v>12594.4</v>
      </c>
      <c r="J13" s="279">
        <v>13161.1</v>
      </c>
      <c r="K13" s="735" t="s">
        <v>312</v>
      </c>
      <c r="L13" s="729">
        <v>26</v>
      </c>
      <c r="M13" s="729">
        <v>20</v>
      </c>
      <c r="N13" s="729">
        <v>20</v>
      </c>
      <c r="O13" s="729">
        <v>20</v>
      </c>
      <c r="P13" s="729">
        <v>20</v>
      </c>
      <c r="Q13" s="730"/>
    </row>
    <row r="14" spans="1:17" ht="40.5" customHeight="1" x14ac:dyDescent="0.3">
      <c r="A14" s="727"/>
      <c r="B14" s="736"/>
      <c r="C14" s="715"/>
      <c r="D14" s="258" t="s">
        <v>309</v>
      </c>
      <c r="E14" s="279">
        <f>SUM(F14:J14)</f>
        <v>1714542.2</v>
      </c>
      <c r="F14" s="279">
        <v>275480</v>
      </c>
      <c r="G14" s="279">
        <v>310075.90000000002</v>
      </c>
      <c r="H14" s="279">
        <v>341083.5</v>
      </c>
      <c r="I14" s="279">
        <v>375191.8</v>
      </c>
      <c r="J14" s="279">
        <v>412711</v>
      </c>
      <c r="K14" s="736"/>
      <c r="L14" s="730"/>
      <c r="M14" s="730"/>
      <c r="N14" s="730"/>
      <c r="O14" s="730"/>
      <c r="P14" s="730"/>
      <c r="Q14" s="730"/>
    </row>
    <row r="15" spans="1:17" ht="41.25" customHeight="1" x14ac:dyDescent="0.3">
      <c r="A15" s="728"/>
      <c r="B15" s="737"/>
      <c r="C15" s="716"/>
      <c r="D15" s="732"/>
      <c r="E15" s="733"/>
      <c r="F15" s="733"/>
      <c r="G15" s="733"/>
      <c r="H15" s="733"/>
      <c r="I15" s="733"/>
      <c r="J15" s="734"/>
      <c r="K15" s="737"/>
      <c r="L15" s="731"/>
      <c r="M15" s="731"/>
      <c r="N15" s="731"/>
      <c r="O15" s="731"/>
      <c r="P15" s="731"/>
      <c r="Q15" s="731"/>
    </row>
    <row r="16" spans="1:17" ht="124.5" customHeight="1" x14ac:dyDescent="0.3">
      <c r="A16" s="338" t="s">
        <v>327</v>
      </c>
      <c r="B16" s="336" t="s">
        <v>313</v>
      </c>
      <c r="C16" s="257" t="s">
        <v>383</v>
      </c>
      <c r="D16" s="257" t="s">
        <v>307</v>
      </c>
      <c r="E16" s="259">
        <f>SUM(F16:J16)</f>
        <v>175</v>
      </c>
      <c r="F16" s="259">
        <v>35</v>
      </c>
      <c r="G16" s="259">
        <v>35</v>
      </c>
      <c r="H16" s="259">
        <v>35</v>
      </c>
      <c r="I16" s="259">
        <v>35</v>
      </c>
      <c r="J16" s="259">
        <v>35</v>
      </c>
      <c r="K16" s="336" t="s">
        <v>314</v>
      </c>
      <c r="L16" s="260">
        <v>3</v>
      </c>
      <c r="M16" s="260">
        <v>3</v>
      </c>
      <c r="N16" s="260">
        <v>3</v>
      </c>
      <c r="O16" s="260">
        <v>3</v>
      </c>
      <c r="P16" s="260">
        <v>3</v>
      </c>
      <c r="Q16" s="334" t="s">
        <v>311</v>
      </c>
    </row>
    <row r="17" spans="1:17" ht="30" x14ac:dyDescent="0.3">
      <c r="A17" s="726"/>
      <c r="B17" s="714" t="s">
        <v>319</v>
      </c>
      <c r="C17" s="714"/>
      <c r="D17" s="335" t="s">
        <v>401</v>
      </c>
      <c r="E17" s="261">
        <f t="shared" ref="E17:J17" si="1">SUM(E18:E21)</f>
        <v>2269093.5999999996</v>
      </c>
      <c r="F17" s="261">
        <f t="shared" si="1"/>
        <v>369070.1</v>
      </c>
      <c r="G17" s="261">
        <f t="shared" si="1"/>
        <v>412370.4</v>
      </c>
      <c r="H17" s="261">
        <f t="shared" si="1"/>
        <v>451423.7</v>
      </c>
      <c r="I17" s="261">
        <f t="shared" si="1"/>
        <v>494480.39999999997</v>
      </c>
      <c r="J17" s="261">
        <f t="shared" si="1"/>
        <v>541749</v>
      </c>
      <c r="K17" s="717"/>
      <c r="L17" s="718"/>
      <c r="M17" s="718"/>
      <c r="N17" s="718"/>
      <c r="O17" s="718"/>
      <c r="P17" s="718"/>
      <c r="Q17" s="719"/>
    </row>
    <row r="18" spans="1:17" ht="15" x14ac:dyDescent="0.3">
      <c r="A18" s="727"/>
      <c r="B18" s="715"/>
      <c r="C18" s="715"/>
      <c r="D18" s="335" t="s">
        <v>307</v>
      </c>
      <c r="E18" s="261">
        <f t="shared" ref="E18:J18" si="2">E11+E16</f>
        <v>365574.29999999993</v>
      </c>
      <c r="F18" s="261">
        <f t="shared" si="2"/>
        <v>59857.3</v>
      </c>
      <c r="G18" s="261">
        <f t="shared" si="2"/>
        <v>66007.100000000006</v>
      </c>
      <c r="H18" s="261">
        <f t="shared" si="2"/>
        <v>72419.899999999994</v>
      </c>
      <c r="I18" s="261">
        <f t="shared" si="2"/>
        <v>79661.899999999994</v>
      </c>
      <c r="J18" s="261">
        <f t="shared" si="2"/>
        <v>87628.1</v>
      </c>
      <c r="K18" s="720"/>
      <c r="L18" s="721"/>
      <c r="M18" s="721"/>
      <c r="N18" s="721"/>
      <c r="O18" s="721"/>
      <c r="P18" s="721"/>
      <c r="Q18" s="722"/>
    </row>
    <row r="19" spans="1:17" ht="15" x14ac:dyDescent="0.3">
      <c r="A19" s="727"/>
      <c r="B19" s="715"/>
      <c r="C19" s="715"/>
      <c r="D19" s="335" t="s">
        <v>299</v>
      </c>
      <c r="E19" s="261">
        <f>E12</f>
        <v>129090.70000000001</v>
      </c>
      <c r="F19" s="261">
        <f t="shared" ref="F19:J19" si="3">F12</f>
        <v>23187</v>
      </c>
      <c r="G19" s="261">
        <f t="shared" si="3"/>
        <v>24754.3</v>
      </c>
      <c r="H19" s="261">
        <f t="shared" si="3"/>
        <v>25868.3</v>
      </c>
      <c r="I19" s="261">
        <f t="shared" si="3"/>
        <v>27032.3</v>
      </c>
      <c r="J19" s="261">
        <f t="shared" si="3"/>
        <v>28248.799999999999</v>
      </c>
      <c r="K19" s="720"/>
      <c r="L19" s="721"/>
      <c r="M19" s="721"/>
      <c r="N19" s="721"/>
      <c r="O19" s="721"/>
      <c r="P19" s="721"/>
      <c r="Q19" s="722"/>
    </row>
    <row r="20" spans="1:17" ht="15" x14ac:dyDescent="0.3">
      <c r="A20" s="727"/>
      <c r="B20" s="715"/>
      <c r="C20" s="715"/>
      <c r="D20" s="335" t="s">
        <v>308</v>
      </c>
      <c r="E20" s="261">
        <f>E13</f>
        <v>59886.400000000001</v>
      </c>
      <c r="F20" s="261">
        <f t="shared" ref="F20:J20" si="4">F13</f>
        <v>10545.8</v>
      </c>
      <c r="G20" s="261">
        <f t="shared" si="4"/>
        <v>11533.1</v>
      </c>
      <c r="H20" s="261">
        <f t="shared" si="4"/>
        <v>12052</v>
      </c>
      <c r="I20" s="261">
        <f t="shared" si="4"/>
        <v>12594.4</v>
      </c>
      <c r="J20" s="261">
        <f t="shared" si="4"/>
        <v>13161.1</v>
      </c>
      <c r="K20" s="720"/>
      <c r="L20" s="721"/>
      <c r="M20" s="721"/>
      <c r="N20" s="721"/>
      <c r="O20" s="721"/>
      <c r="P20" s="721"/>
      <c r="Q20" s="722"/>
    </row>
    <row r="21" spans="1:17" ht="15" x14ac:dyDescent="0.3">
      <c r="A21" s="728"/>
      <c r="B21" s="716"/>
      <c r="C21" s="716"/>
      <c r="D21" s="335" t="s">
        <v>309</v>
      </c>
      <c r="E21" s="261">
        <f>E14</f>
        <v>1714542.2</v>
      </c>
      <c r="F21" s="261">
        <f t="shared" ref="F21:J21" si="5">F14</f>
        <v>275480</v>
      </c>
      <c r="G21" s="261">
        <f t="shared" si="5"/>
        <v>310075.90000000002</v>
      </c>
      <c r="H21" s="261">
        <f t="shared" si="5"/>
        <v>341083.5</v>
      </c>
      <c r="I21" s="261">
        <f t="shared" si="5"/>
        <v>375191.8</v>
      </c>
      <c r="J21" s="261">
        <f t="shared" si="5"/>
        <v>412711</v>
      </c>
      <c r="K21" s="723"/>
      <c r="L21" s="724"/>
      <c r="M21" s="724"/>
      <c r="N21" s="724"/>
      <c r="O21" s="724"/>
      <c r="P21" s="724"/>
      <c r="Q21" s="725"/>
    </row>
    <row r="25" spans="1:17" x14ac:dyDescent="0.3">
      <c r="A25" s="710" t="s">
        <v>704</v>
      </c>
      <c r="B25" s="710"/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M25" s="710"/>
      <c r="N25" s="710"/>
      <c r="O25" s="710"/>
      <c r="P25" s="710"/>
      <c r="Q25" s="710"/>
    </row>
    <row r="28" spans="1:17" ht="46.5" x14ac:dyDescent="0.3">
      <c r="G28" s="302" t="s">
        <v>648</v>
      </c>
      <c r="H28" s="303" t="s">
        <v>670</v>
      </c>
      <c r="I28" s="304"/>
      <c r="J28" s="305">
        <f>E17</f>
        <v>2269093.5999999996</v>
      </c>
      <c r="K28" s="306"/>
      <c r="L28" s="743">
        <f>J29+J30+J31+J32+J33</f>
        <v>2269093.5999999996</v>
      </c>
      <c r="M28" s="744"/>
      <c r="N28" s="744"/>
    </row>
    <row r="29" spans="1:17" x14ac:dyDescent="0.3">
      <c r="G29" s="302"/>
      <c r="H29" s="307" t="s">
        <v>92</v>
      </c>
      <c r="I29" s="308" t="s">
        <v>671</v>
      </c>
      <c r="J29" s="309">
        <f>F17</f>
        <v>369070.1</v>
      </c>
      <c r="K29" s="310" t="s">
        <v>672</v>
      </c>
    </row>
    <row r="30" spans="1:17" x14ac:dyDescent="0.3">
      <c r="G30" s="302"/>
      <c r="H30" s="307" t="s">
        <v>147</v>
      </c>
      <c r="I30" s="308" t="s">
        <v>671</v>
      </c>
      <c r="J30" s="309">
        <f>G17</f>
        <v>412370.4</v>
      </c>
      <c r="K30" s="310" t="s">
        <v>672</v>
      </c>
    </row>
    <row r="31" spans="1:17" x14ac:dyDescent="0.3">
      <c r="G31" s="302"/>
      <c r="H31" s="307" t="s">
        <v>217</v>
      </c>
      <c r="I31" s="308" t="s">
        <v>671</v>
      </c>
      <c r="J31" s="309">
        <f>H17</f>
        <v>451423.7</v>
      </c>
      <c r="K31" s="310" t="s">
        <v>672</v>
      </c>
    </row>
    <row r="32" spans="1:17" x14ac:dyDescent="0.3">
      <c r="G32" s="302"/>
      <c r="H32" s="307" t="s">
        <v>294</v>
      </c>
      <c r="I32" s="308" t="s">
        <v>671</v>
      </c>
      <c r="J32" s="309">
        <f>I17</f>
        <v>494480.39999999997</v>
      </c>
      <c r="K32" s="310" t="s">
        <v>672</v>
      </c>
    </row>
    <row r="33" spans="7:14" x14ac:dyDescent="0.3">
      <c r="G33" s="302"/>
      <c r="H33" s="307" t="s">
        <v>382</v>
      </c>
      <c r="I33" s="308" t="s">
        <v>671</v>
      </c>
      <c r="J33" s="309">
        <f>J17</f>
        <v>541749</v>
      </c>
      <c r="K33" s="310" t="s">
        <v>67</v>
      </c>
    </row>
    <row r="34" spans="7:14" ht="23.5" x14ac:dyDescent="0.3">
      <c r="G34" s="302"/>
      <c r="H34" s="311" t="s">
        <v>673</v>
      </c>
      <c r="I34" s="308"/>
      <c r="J34" s="312">
        <f>E18</f>
        <v>365574.29999999993</v>
      </c>
      <c r="K34" s="310"/>
      <c r="L34" s="743">
        <f>J35+J36+J37+J38+J39</f>
        <v>365574.29999999993</v>
      </c>
      <c r="M34" s="744"/>
      <c r="N34" s="744"/>
    </row>
    <row r="35" spans="7:14" x14ac:dyDescent="0.3">
      <c r="G35" s="302"/>
      <c r="H35" s="307" t="s">
        <v>92</v>
      </c>
      <c r="I35" s="308" t="s">
        <v>671</v>
      </c>
      <c r="J35" s="309">
        <f>F18</f>
        <v>59857.3</v>
      </c>
      <c r="K35" s="310" t="s">
        <v>672</v>
      </c>
    </row>
    <row r="36" spans="7:14" x14ac:dyDescent="0.3">
      <c r="G36" s="302"/>
      <c r="H36" s="307" t="s">
        <v>147</v>
      </c>
      <c r="I36" s="308" t="s">
        <v>671</v>
      </c>
      <c r="J36" s="309">
        <f>G18</f>
        <v>66007.100000000006</v>
      </c>
      <c r="K36" s="310" t="s">
        <v>672</v>
      </c>
    </row>
    <row r="37" spans="7:14" x14ac:dyDescent="0.3">
      <c r="G37" s="302"/>
      <c r="H37" s="307" t="s">
        <v>217</v>
      </c>
      <c r="I37" s="308" t="s">
        <v>671</v>
      </c>
      <c r="J37" s="309">
        <f>H18</f>
        <v>72419.899999999994</v>
      </c>
      <c r="K37" s="310" t="s">
        <v>672</v>
      </c>
    </row>
    <row r="38" spans="7:14" x14ac:dyDescent="0.3">
      <c r="G38" s="302"/>
      <c r="H38" s="307" t="s">
        <v>294</v>
      </c>
      <c r="I38" s="308" t="s">
        <v>671</v>
      </c>
      <c r="J38" s="309">
        <f>I18</f>
        <v>79661.899999999994</v>
      </c>
      <c r="K38" s="310" t="s">
        <v>672</v>
      </c>
    </row>
    <row r="39" spans="7:14" x14ac:dyDescent="0.3">
      <c r="G39" s="302"/>
      <c r="H39" s="307" t="s">
        <v>382</v>
      </c>
      <c r="I39" s="308" t="s">
        <v>671</v>
      </c>
      <c r="J39" s="309">
        <f>J18</f>
        <v>87628.1</v>
      </c>
      <c r="K39" s="310" t="s">
        <v>67</v>
      </c>
    </row>
    <row r="40" spans="7:14" ht="23.5" x14ac:dyDescent="0.3">
      <c r="G40" s="302"/>
      <c r="H40" s="311" t="s">
        <v>674</v>
      </c>
      <c r="I40" s="308"/>
      <c r="J40" s="312">
        <f>E19</f>
        <v>129090.70000000001</v>
      </c>
      <c r="K40" s="310"/>
      <c r="L40" s="743">
        <f>J41+J42+J43+J44+J45</f>
        <v>129090.70000000001</v>
      </c>
      <c r="M40" s="744"/>
      <c r="N40" s="744"/>
    </row>
    <row r="41" spans="7:14" x14ac:dyDescent="0.3">
      <c r="G41" s="302"/>
      <c r="H41" s="307" t="s">
        <v>92</v>
      </c>
      <c r="I41" s="308" t="s">
        <v>671</v>
      </c>
      <c r="J41" s="309">
        <f>F19</f>
        <v>23187</v>
      </c>
      <c r="K41" s="310" t="s">
        <v>672</v>
      </c>
    </row>
    <row r="42" spans="7:14" x14ac:dyDescent="0.3">
      <c r="G42" s="302"/>
      <c r="H42" s="307" t="s">
        <v>147</v>
      </c>
      <c r="I42" s="308" t="s">
        <v>671</v>
      </c>
      <c r="J42" s="309">
        <f>G19</f>
        <v>24754.3</v>
      </c>
      <c r="K42" s="310" t="s">
        <v>672</v>
      </c>
    </row>
    <row r="43" spans="7:14" x14ac:dyDescent="0.3">
      <c r="G43" s="302"/>
      <c r="H43" s="307" t="s">
        <v>217</v>
      </c>
      <c r="I43" s="308" t="s">
        <v>671</v>
      </c>
      <c r="J43" s="309">
        <f>H19</f>
        <v>25868.3</v>
      </c>
      <c r="K43" s="310" t="s">
        <v>672</v>
      </c>
    </row>
    <row r="44" spans="7:14" x14ac:dyDescent="0.3">
      <c r="G44" s="302"/>
      <c r="H44" s="307" t="s">
        <v>294</v>
      </c>
      <c r="I44" s="308" t="s">
        <v>671</v>
      </c>
      <c r="J44" s="309">
        <f>I19</f>
        <v>27032.3</v>
      </c>
      <c r="K44" s="310" t="s">
        <v>672</v>
      </c>
    </row>
    <row r="45" spans="7:14" x14ac:dyDescent="0.3">
      <c r="G45" s="302"/>
      <c r="H45" s="307" t="s">
        <v>382</v>
      </c>
      <c r="I45" s="308" t="s">
        <v>671</v>
      </c>
      <c r="J45" s="309">
        <f>J19</f>
        <v>28248.799999999999</v>
      </c>
      <c r="K45" s="310" t="s">
        <v>67</v>
      </c>
    </row>
    <row r="46" spans="7:14" ht="23.5" x14ac:dyDescent="0.3">
      <c r="G46" s="302"/>
      <c r="H46" s="311" t="s">
        <v>675</v>
      </c>
      <c r="I46" s="308"/>
      <c r="J46" s="312">
        <f>E20</f>
        <v>59886.400000000001</v>
      </c>
      <c r="K46" s="310"/>
      <c r="L46" s="743">
        <f>J47+J48+J49+J50+J51</f>
        <v>59886.400000000001</v>
      </c>
      <c r="M46" s="744"/>
      <c r="N46" s="744"/>
    </row>
    <row r="47" spans="7:14" x14ac:dyDescent="0.3">
      <c r="G47" s="302"/>
      <c r="H47" s="307" t="s">
        <v>92</v>
      </c>
      <c r="I47" s="308" t="s">
        <v>671</v>
      </c>
      <c r="J47" s="309">
        <f>F20</f>
        <v>10545.8</v>
      </c>
      <c r="K47" s="310" t="s">
        <v>672</v>
      </c>
    </row>
    <row r="48" spans="7:14" x14ac:dyDescent="0.3">
      <c r="G48" s="302"/>
      <c r="H48" s="307" t="s">
        <v>147</v>
      </c>
      <c r="I48" s="308" t="s">
        <v>671</v>
      </c>
      <c r="J48" s="309">
        <f>G20</f>
        <v>11533.1</v>
      </c>
      <c r="K48" s="310" t="s">
        <v>672</v>
      </c>
    </row>
    <row r="49" spans="7:14" x14ac:dyDescent="0.3">
      <c r="G49" s="302"/>
      <c r="H49" s="307" t="s">
        <v>217</v>
      </c>
      <c r="I49" s="308" t="s">
        <v>671</v>
      </c>
      <c r="J49" s="309">
        <f>H20</f>
        <v>12052</v>
      </c>
      <c r="K49" s="310" t="s">
        <v>672</v>
      </c>
    </row>
    <row r="50" spans="7:14" x14ac:dyDescent="0.3">
      <c r="G50" s="302"/>
      <c r="H50" s="307" t="s">
        <v>294</v>
      </c>
      <c r="I50" s="308" t="s">
        <v>671</v>
      </c>
      <c r="J50" s="309">
        <f>I20</f>
        <v>12594.4</v>
      </c>
      <c r="K50" s="310" t="s">
        <v>672</v>
      </c>
    </row>
    <row r="51" spans="7:14" x14ac:dyDescent="0.3">
      <c r="G51" s="302"/>
      <c r="H51" s="307" t="s">
        <v>382</v>
      </c>
      <c r="I51" s="308" t="s">
        <v>671</v>
      </c>
      <c r="J51" s="309">
        <f>J20</f>
        <v>13161.1</v>
      </c>
      <c r="K51" s="310" t="s">
        <v>67</v>
      </c>
    </row>
    <row r="52" spans="7:14" ht="23.5" x14ac:dyDescent="0.3">
      <c r="G52" s="302"/>
      <c r="H52" s="311" t="s">
        <v>676</v>
      </c>
      <c r="I52" s="308"/>
      <c r="J52" s="312">
        <f>E21</f>
        <v>1714542.2</v>
      </c>
      <c r="K52" s="310"/>
      <c r="L52" s="743">
        <f>J53+J54+J55+J56+J57+J58</f>
        <v>1714542.2</v>
      </c>
      <c r="M52" s="744"/>
      <c r="N52" s="744"/>
    </row>
    <row r="53" spans="7:14" x14ac:dyDescent="0.3">
      <c r="G53" s="302"/>
      <c r="H53" s="307" t="s">
        <v>92</v>
      </c>
      <c r="I53" s="308" t="s">
        <v>671</v>
      </c>
      <c r="J53" s="309">
        <f>F21</f>
        <v>275480</v>
      </c>
      <c r="K53" s="310" t="s">
        <v>672</v>
      </c>
    </row>
    <row r="54" spans="7:14" x14ac:dyDescent="0.3">
      <c r="G54" s="302"/>
      <c r="H54" s="307" t="s">
        <v>147</v>
      </c>
      <c r="I54" s="308" t="s">
        <v>671</v>
      </c>
      <c r="J54" s="309">
        <f>G21</f>
        <v>310075.90000000002</v>
      </c>
      <c r="K54" s="310" t="s">
        <v>672</v>
      </c>
    </row>
    <row r="55" spans="7:14" x14ac:dyDescent="0.3">
      <c r="G55" s="302"/>
      <c r="H55" s="307" t="s">
        <v>217</v>
      </c>
      <c r="I55" s="308" t="s">
        <v>671</v>
      </c>
      <c r="J55" s="309">
        <f>H21</f>
        <v>341083.5</v>
      </c>
      <c r="K55" s="310" t="s">
        <v>672</v>
      </c>
    </row>
    <row r="56" spans="7:14" x14ac:dyDescent="0.3">
      <c r="G56" s="313"/>
      <c r="H56" s="307" t="s">
        <v>294</v>
      </c>
      <c r="I56" s="308" t="s">
        <v>671</v>
      </c>
      <c r="J56" s="309">
        <f>I21</f>
        <v>375191.8</v>
      </c>
      <c r="K56" s="310" t="s">
        <v>672</v>
      </c>
    </row>
    <row r="57" spans="7:14" x14ac:dyDescent="0.3">
      <c r="G57" s="313"/>
      <c r="H57" s="314" t="s">
        <v>382</v>
      </c>
      <c r="I57" s="315" t="s">
        <v>671</v>
      </c>
      <c r="J57" s="309">
        <f>J21</f>
        <v>412711</v>
      </c>
      <c r="K57" s="316" t="s">
        <v>67</v>
      </c>
    </row>
  </sheetData>
  <mergeCells count="38">
    <mergeCell ref="L34:N34"/>
    <mergeCell ref="L40:N40"/>
    <mergeCell ref="L46:N46"/>
    <mergeCell ref="L52:N52"/>
    <mergeCell ref="L28:N28"/>
    <mergeCell ref="K1:Q1"/>
    <mergeCell ref="A3:Q3"/>
    <mergeCell ref="A4:Q4"/>
    <mergeCell ref="C6:C7"/>
    <mergeCell ref="A6:A7"/>
    <mergeCell ref="Q6:Q7"/>
    <mergeCell ref="B6:B7"/>
    <mergeCell ref="D6:D7"/>
    <mergeCell ref="E6:J6"/>
    <mergeCell ref="K6:P6"/>
    <mergeCell ref="M13:M15"/>
    <mergeCell ref="O13:O15"/>
    <mergeCell ref="N10:N12"/>
    <mergeCell ref="O10:O12"/>
    <mergeCell ref="K13:K15"/>
    <mergeCell ref="L10:L12"/>
    <mergeCell ref="M10:M12"/>
    <mergeCell ref="A25:Q25"/>
    <mergeCell ref="A9:P9"/>
    <mergeCell ref="B17:B21"/>
    <mergeCell ref="K17:Q21"/>
    <mergeCell ref="C17:C21"/>
    <mergeCell ref="A17:A21"/>
    <mergeCell ref="L13:L15"/>
    <mergeCell ref="Q10:Q15"/>
    <mergeCell ref="A10:A15"/>
    <mergeCell ref="P13:P15"/>
    <mergeCell ref="D15:J15"/>
    <mergeCell ref="N13:N15"/>
    <mergeCell ref="C10:C15"/>
    <mergeCell ref="K10:K12"/>
    <mergeCell ref="B10:B15"/>
    <mergeCell ref="P10:P12"/>
  </mergeCells>
  <pageMargins left="0.23622047244094491" right="0.23622047244094491" top="0.31496062992125984" bottom="0.39370078740157483" header="0.11811023622047245" footer="0.15748031496062992"/>
  <pageSetup scale="67" firstPageNumber="53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6</vt:i4>
      </vt:variant>
    </vt:vector>
  </HeadingPairs>
  <TitlesOfParts>
    <vt:vector size="22" baseType="lpstr">
      <vt:lpstr>1-1</vt:lpstr>
      <vt:lpstr>1-2</vt:lpstr>
      <vt:lpstr>1-3</vt:lpstr>
      <vt:lpstr>1-4</vt:lpstr>
      <vt:lpstr>2-1</vt:lpstr>
      <vt:lpstr>2-2</vt:lpstr>
      <vt:lpstr>2-3</vt:lpstr>
      <vt:lpstr>2-4</vt:lpstr>
      <vt:lpstr>3-1</vt:lpstr>
      <vt:lpstr>4-1</vt:lpstr>
      <vt:lpstr>5-1</vt:lpstr>
      <vt:lpstr>6-1</vt:lpstr>
      <vt:lpstr>7-1</vt:lpstr>
      <vt:lpstr>8-1</vt:lpstr>
      <vt:lpstr>свод МП</vt:lpstr>
      <vt:lpstr>6-осн задачи</vt:lpstr>
      <vt:lpstr>'1-1'!Заголовки_для_печати</vt:lpstr>
      <vt:lpstr>'2-1'!Заголовки_для_печати</vt:lpstr>
      <vt:lpstr>'4-1'!Заголовки_для_печати</vt:lpstr>
      <vt:lpstr>'5-1'!Заголовки_для_печати</vt:lpstr>
      <vt:lpstr>'6-1'!Заголовки_для_печати</vt:lpstr>
      <vt:lpstr>'7-1'!Заголовки_для_печати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Медведь</dc:creator>
  <cp:lastModifiedBy>Елена Милосердова</cp:lastModifiedBy>
  <cp:lastPrinted>2014-11-12T10:35:17Z</cp:lastPrinted>
  <dcterms:created xsi:type="dcterms:W3CDTF">2013-08-21T10:00:34Z</dcterms:created>
  <dcterms:modified xsi:type="dcterms:W3CDTF">2014-11-14T06:25:01Z</dcterms:modified>
</cp:coreProperties>
</file>