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3250" windowHeight="12090" activeTab="1"/>
  </bookViews>
  <sheets>
    <sheet name="Таблица 10а" sheetId="3" r:id="rId1"/>
    <sheet name="Таблица 10б" sheetId="2" r:id="rId2"/>
    <sheet name="Таблица 10в" sheetId="4" r:id="rId3"/>
    <sheet name="Таблица 10г" sheetId="5" r:id="rId4"/>
    <sheet name="Таблица 10д" sheetId="6" r:id="rId5"/>
  </sheets>
  <definedNames>
    <definedName name="_xlnm.Print_Titles" localSheetId="0">'Таблица 10а'!$2:$3</definedName>
    <definedName name="_xlnm.Print_Titles" localSheetId="1">'Таблица 10б'!#REF!</definedName>
    <definedName name="_xlnm.Print_Titles" localSheetId="2">'Таблица 10в'!$2:$4</definedName>
    <definedName name="_xlnm.Print_Titles" localSheetId="3">'Таблица 10г'!$2:$2</definedName>
    <definedName name="_xlnm.Print_Area" localSheetId="0">'Таблица 10а'!$A$1:$K$183</definedName>
    <definedName name="_xlnm.Print_Area" localSheetId="1">'Таблица 10б'!$A$1:$L$37</definedName>
    <definedName name="_xlnm.Print_Area" localSheetId="2">'Таблица 10в'!$A$1:$N$31</definedName>
    <definedName name="_xlnm.Print_Area" localSheetId="3">'Таблица 10г'!$A$1:$F$9</definedName>
    <definedName name="_xlnm.Print_Area" localSheetId="4">'Таблица 10д'!$A$1:$H$7</definedName>
  </definedNames>
  <calcPr calcId="145621"/>
</workbook>
</file>

<file path=xl/calcChain.xml><?xml version="1.0" encoding="utf-8"?>
<calcChain xmlns="http://schemas.openxmlformats.org/spreadsheetml/2006/main">
  <c r="F91" i="3" l="1"/>
  <c r="F93" i="3"/>
  <c r="I23" i="4" l="1"/>
  <c r="F66" i="3" l="1"/>
  <c r="H28" i="4" l="1"/>
  <c r="M28" i="4" s="1"/>
  <c r="M26" i="4" s="1"/>
  <c r="D6" i="6" s="1"/>
  <c r="J12" i="2"/>
  <c r="I4" i="2"/>
  <c r="G5" i="2"/>
  <c r="I5" i="2"/>
  <c r="J5" i="2" s="1"/>
  <c r="G6" i="2"/>
  <c r="H6" i="2"/>
  <c r="H7" i="2"/>
  <c r="I9" i="2"/>
  <c r="I8" i="2" s="1"/>
  <c r="I10" i="2"/>
  <c r="I11" i="2"/>
  <c r="I6" i="2" s="1"/>
  <c r="I12" i="2"/>
  <c r="I7" i="2" s="1"/>
  <c r="J7" i="2" s="1"/>
  <c r="H9" i="2"/>
  <c r="J9" i="2" s="1"/>
  <c r="H10" i="2"/>
  <c r="H5" i="2" s="1"/>
  <c r="H11" i="2"/>
  <c r="H12" i="2"/>
  <c r="G10" i="2"/>
  <c r="G11" i="2"/>
  <c r="G12" i="2"/>
  <c r="G7" i="2" s="1"/>
  <c r="G9" i="2"/>
  <c r="G4" i="2" s="1"/>
  <c r="J29" i="2"/>
  <c r="J30" i="2"/>
  <c r="J32" i="2"/>
  <c r="J34" i="2"/>
  <c r="J35" i="2"/>
  <c r="J37" i="2"/>
  <c r="H33" i="2"/>
  <c r="I33" i="2"/>
  <c r="J33" i="2" s="1"/>
  <c r="G33" i="2"/>
  <c r="H28" i="2"/>
  <c r="I28" i="2"/>
  <c r="J28" i="2" s="1"/>
  <c r="G28" i="2"/>
  <c r="J24" i="2"/>
  <c r="H23" i="2"/>
  <c r="I23" i="2"/>
  <c r="J23" i="2" s="1"/>
  <c r="G23" i="2"/>
  <c r="J19" i="2"/>
  <c r="H18" i="2"/>
  <c r="J18" i="2" s="1"/>
  <c r="G18" i="2"/>
  <c r="J14" i="2"/>
  <c r="H13" i="2"/>
  <c r="J13" i="2" s="1"/>
  <c r="G13" i="2"/>
  <c r="I3" i="2" l="1"/>
  <c r="G8" i="2"/>
  <c r="G3" i="2" s="1"/>
  <c r="J10" i="2"/>
  <c r="H4" i="2"/>
  <c r="J4" i="2" s="1"/>
  <c r="H8" i="2"/>
  <c r="H3" i="2" s="1"/>
  <c r="F111" i="3"/>
  <c r="F113" i="3"/>
  <c r="E70" i="3"/>
  <c r="D50" i="3"/>
  <c r="J3" i="2" l="1"/>
  <c r="J8" i="2"/>
  <c r="I119" i="3" l="1"/>
  <c r="E5" i="6"/>
  <c r="E7" i="6"/>
  <c r="N31" i="4"/>
  <c r="N30" i="4"/>
  <c r="N27" i="4"/>
  <c r="N26" i="4"/>
  <c r="E6" i="6" s="1"/>
  <c r="N19" i="4"/>
  <c r="N20" i="4"/>
  <c r="N10" i="4"/>
  <c r="N23" i="4"/>
  <c r="N24" i="4"/>
  <c r="N25" i="4"/>
  <c r="N22" i="4"/>
  <c r="N7" i="4"/>
  <c r="N8" i="4"/>
  <c r="N9" i="4"/>
  <c r="N6" i="4"/>
  <c r="H6" i="4" l="1"/>
  <c r="M6" i="4" s="1"/>
  <c r="I6" i="4"/>
  <c r="I24" i="3"/>
  <c r="I27" i="3"/>
  <c r="I22" i="3" s="1"/>
  <c r="I25" i="3"/>
  <c r="I28" i="3" s="1"/>
  <c r="I26" i="3"/>
  <c r="I21" i="3" s="1"/>
  <c r="I52" i="3"/>
  <c r="I51" i="3"/>
  <c r="I50" i="3"/>
  <c r="I53" i="3" s="1"/>
  <c r="I49" i="3"/>
  <c r="I72" i="3"/>
  <c r="I71" i="3"/>
  <c r="I70" i="3"/>
  <c r="I69" i="3"/>
  <c r="D70" i="3"/>
  <c r="E90" i="3"/>
  <c r="I92" i="3"/>
  <c r="I91" i="3"/>
  <c r="I90" i="3"/>
  <c r="I89" i="3"/>
  <c r="I122" i="3"/>
  <c r="I117" i="3" s="1"/>
  <c r="I121" i="3"/>
  <c r="I116" i="3" s="1"/>
  <c r="I120" i="3"/>
  <c r="I114" i="3"/>
  <c r="I147" i="3"/>
  <c r="I146" i="3"/>
  <c r="I145" i="3"/>
  <c r="I148" i="3" s="1"/>
  <c r="I144" i="3"/>
  <c r="D146" i="3"/>
  <c r="E146" i="3"/>
  <c r="D147" i="3"/>
  <c r="E147" i="3"/>
  <c r="D148" i="3"/>
  <c r="E148" i="3"/>
  <c r="E145" i="3"/>
  <c r="D145" i="3"/>
  <c r="I161" i="3"/>
  <c r="I167" i="3"/>
  <c r="I162" i="3" s="1"/>
  <c r="I166" i="3"/>
  <c r="I165" i="3"/>
  <c r="I168" i="3" s="1"/>
  <c r="I164" i="3"/>
  <c r="I159" i="3" s="1"/>
  <c r="I115" i="3" l="1"/>
  <c r="I118" i="3" s="1"/>
  <c r="I123" i="3"/>
  <c r="I160" i="3"/>
  <c r="I163" i="3" s="1"/>
  <c r="I93" i="3"/>
  <c r="I19" i="3"/>
  <c r="I64" i="3"/>
  <c r="I66" i="3"/>
  <c r="I67" i="3"/>
  <c r="I65" i="3"/>
  <c r="I73" i="3"/>
  <c r="I20" i="3"/>
  <c r="I30" i="4"/>
  <c r="I23" i="3" l="1"/>
  <c r="F6" i="6"/>
  <c r="G6" i="6" s="1"/>
  <c r="H6" i="6" s="1"/>
  <c r="F5" i="6"/>
  <c r="G5" i="6" s="1"/>
  <c r="I68" i="3"/>
  <c r="F4" i="6"/>
  <c r="I16" i="4"/>
  <c r="N16" i="4" s="1"/>
  <c r="I17" i="4"/>
  <c r="N17" i="4" s="1"/>
  <c r="I18" i="4"/>
  <c r="N18" i="4" s="1"/>
  <c r="I15" i="4"/>
  <c r="N15" i="4" s="1"/>
  <c r="I7" i="4"/>
  <c r="I8" i="4"/>
  <c r="I9" i="4"/>
  <c r="I10" i="4"/>
  <c r="I12" i="4"/>
  <c r="N12" i="4" s="1"/>
  <c r="I13" i="4"/>
  <c r="N13" i="4" s="1"/>
  <c r="I14" i="4"/>
  <c r="N14" i="4" s="1"/>
  <c r="I19" i="4"/>
  <c r="I22" i="4"/>
  <c r="I24" i="4"/>
  <c r="I25" i="4"/>
  <c r="I31" i="4"/>
  <c r="H16" i="4"/>
  <c r="M16" i="4" s="1"/>
  <c r="H17" i="4"/>
  <c r="M17" i="4" s="1"/>
  <c r="H18" i="4"/>
  <c r="M18" i="4" s="1"/>
  <c r="H15" i="4"/>
  <c r="M15" i="4" s="1"/>
  <c r="H12" i="4"/>
  <c r="M12" i="4" s="1"/>
  <c r="H13" i="4"/>
  <c r="M13" i="4" s="1"/>
  <c r="H14" i="4"/>
  <c r="M14" i="4" s="1"/>
  <c r="H19" i="4"/>
  <c r="M19" i="4" s="1"/>
  <c r="H22" i="4"/>
  <c r="M22" i="4" s="1"/>
  <c r="H23" i="4"/>
  <c r="M23" i="4" s="1"/>
  <c r="H24" i="4"/>
  <c r="M24" i="4" s="1"/>
  <c r="H25" i="4"/>
  <c r="M25" i="4" s="1"/>
  <c r="H30" i="4"/>
  <c r="M30" i="4" s="1"/>
  <c r="H31" i="4"/>
  <c r="M31" i="4" s="1"/>
  <c r="H7" i="4"/>
  <c r="M7" i="4" s="1"/>
  <c r="H8" i="4"/>
  <c r="M8" i="4" s="1"/>
  <c r="H9" i="4"/>
  <c r="M9" i="4" s="1"/>
  <c r="H10" i="4"/>
  <c r="M10" i="4" s="1"/>
  <c r="D39" i="3"/>
  <c r="E39" i="3"/>
  <c r="M29" i="4" l="1"/>
  <c r="D7" i="6" s="1"/>
  <c r="N5" i="4"/>
  <c r="E3" i="6" s="1"/>
  <c r="M11" i="4"/>
  <c r="D4" i="6" s="1"/>
  <c r="N11" i="4"/>
  <c r="E4" i="6" s="1"/>
  <c r="M21" i="4"/>
  <c r="D5" i="6" s="1"/>
  <c r="M5" i="4"/>
  <c r="D3" i="6" s="1"/>
  <c r="G4" i="6" l="1"/>
  <c r="H4" i="6" s="1"/>
  <c r="F85" i="3"/>
  <c r="F30" i="3" l="1"/>
  <c r="F48" i="3"/>
  <c r="F55" i="3"/>
  <c r="F60" i="3"/>
  <c r="F75" i="3"/>
  <c r="F80" i="3"/>
  <c r="F95" i="3"/>
  <c r="F100" i="3"/>
  <c r="F105" i="3"/>
  <c r="F110" i="3"/>
  <c r="F125" i="3"/>
  <c r="F130" i="3"/>
  <c r="F135" i="3"/>
  <c r="F150" i="3"/>
  <c r="F155" i="3"/>
  <c r="F170" i="3"/>
  <c r="F175" i="3"/>
  <c r="F181" i="3"/>
  <c r="I142" i="3" l="1"/>
  <c r="I141" i="3"/>
  <c r="I140" i="3"/>
  <c r="I16" i="3"/>
  <c r="I17" i="3"/>
  <c r="I15" i="3"/>
  <c r="E120" i="3"/>
  <c r="E115" i="3" s="1"/>
  <c r="I143" i="3" l="1"/>
  <c r="I10" i="3"/>
  <c r="I5" i="3" s="1"/>
  <c r="H5" i="6"/>
  <c r="I14" i="3"/>
  <c r="I18" i="3" s="1"/>
  <c r="I139" i="3"/>
  <c r="F7" i="6" s="1"/>
  <c r="G7" i="6" s="1"/>
  <c r="H7" i="6" s="1"/>
  <c r="I12" i="3"/>
  <c r="I7" i="3" s="1"/>
  <c r="I11" i="3"/>
  <c r="I6" i="3" l="1"/>
  <c r="I9" i="3"/>
  <c r="I13" i="3" s="1"/>
  <c r="E179" i="3"/>
  <c r="D179" i="3"/>
  <c r="E174" i="3"/>
  <c r="D174" i="3"/>
  <c r="E169" i="3"/>
  <c r="D169" i="3"/>
  <c r="E168" i="3"/>
  <c r="D168" i="3"/>
  <c r="E167" i="3"/>
  <c r="E162" i="3" s="1"/>
  <c r="D167" i="3"/>
  <c r="E166" i="3"/>
  <c r="D166" i="3"/>
  <c r="D161" i="3" s="1"/>
  <c r="E165" i="3"/>
  <c r="D165" i="3"/>
  <c r="D160" i="3" s="1"/>
  <c r="E154" i="3"/>
  <c r="D154" i="3"/>
  <c r="E149" i="3"/>
  <c r="D149" i="3"/>
  <c r="D143" i="3"/>
  <c r="D141" i="3"/>
  <c r="E134" i="3"/>
  <c r="D134" i="3"/>
  <c r="E129" i="3"/>
  <c r="D129" i="3"/>
  <c r="E124" i="3"/>
  <c r="D124" i="3"/>
  <c r="E123" i="3"/>
  <c r="D123" i="3"/>
  <c r="E122" i="3"/>
  <c r="D122" i="3"/>
  <c r="E121" i="3"/>
  <c r="D121" i="3"/>
  <c r="D120" i="3"/>
  <c r="E109" i="3"/>
  <c r="D109" i="3"/>
  <c r="E104" i="3"/>
  <c r="D104" i="3"/>
  <c r="E99" i="3"/>
  <c r="D99" i="3"/>
  <c r="E94" i="3"/>
  <c r="D94" i="3"/>
  <c r="E93" i="3"/>
  <c r="D93" i="3"/>
  <c r="E92" i="3"/>
  <c r="D92" i="3"/>
  <c r="E91" i="3"/>
  <c r="D91" i="3"/>
  <c r="D90" i="3"/>
  <c r="D65" i="3" s="1"/>
  <c r="E84" i="3"/>
  <c r="D84" i="3"/>
  <c r="E79" i="3"/>
  <c r="D79" i="3"/>
  <c r="E74" i="3"/>
  <c r="D74" i="3"/>
  <c r="E73" i="3"/>
  <c r="D73" i="3"/>
  <c r="E72" i="3"/>
  <c r="D72" i="3"/>
  <c r="D17" i="3" s="1"/>
  <c r="E71" i="3"/>
  <c r="D71" i="3"/>
  <c r="D69" i="3" s="1"/>
  <c r="E59" i="3"/>
  <c r="D59" i="3"/>
  <c r="E54" i="3"/>
  <c r="D54" i="3"/>
  <c r="E53" i="3"/>
  <c r="D53" i="3"/>
  <c r="E52" i="3"/>
  <c r="D52" i="3"/>
  <c r="E51" i="3"/>
  <c r="D51" i="3"/>
  <c r="E50" i="3"/>
  <c r="E44" i="3"/>
  <c r="D44" i="3"/>
  <c r="E34" i="3"/>
  <c r="D34" i="3"/>
  <c r="E29" i="3"/>
  <c r="D29" i="3"/>
  <c r="E28" i="3"/>
  <c r="D28" i="3"/>
  <c r="E27" i="3"/>
  <c r="D27" i="3"/>
  <c r="E26" i="3"/>
  <c r="D26" i="3"/>
  <c r="E25" i="3"/>
  <c r="D25" i="3"/>
  <c r="F120" i="3" l="1"/>
  <c r="D115" i="3"/>
  <c r="F134" i="3"/>
  <c r="I4" i="3"/>
  <c r="I8" i="3" s="1"/>
  <c r="F124" i="3"/>
  <c r="F44" i="3"/>
  <c r="F79" i="3"/>
  <c r="F104" i="3"/>
  <c r="F166" i="3"/>
  <c r="F174" i="3"/>
  <c r="F25" i="3"/>
  <c r="F28" i="3"/>
  <c r="F50" i="3"/>
  <c r="F54" i="3"/>
  <c r="F84" i="3"/>
  <c r="F109" i="3"/>
  <c r="F145" i="3"/>
  <c r="F149" i="3"/>
  <c r="F179" i="3"/>
  <c r="F29" i="3"/>
  <c r="F59" i="3"/>
  <c r="F90" i="3"/>
  <c r="F94" i="3"/>
  <c r="F154" i="3"/>
  <c r="F129" i="3"/>
  <c r="F70" i="3"/>
  <c r="F74" i="3"/>
  <c r="F99" i="3"/>
  <c r="F165" i="3"/>
  <c r="F169" i="3"/>
  <c r="E160" i="3"/>
  <c r="D67" i="3"/>
  <c r="E163" i="3"/>
  <c r="E15" i="3"/>
  <c r="D162" i="3"/>
  <c r="D159" i="3" s="1"/>
  <c r="E20" i="3"/>
  <c r="E66" i="3"/>
  <c r="E16" i="3"/>
  <c r="D89" i="3"/>
  <c r="E142" i="3"/>
  <c r="D21" i="3"/>
  <c r="E17" i="3"/>
  <c r="D49" i="3"/>
  <c r="E118" i="3"/>
  <c r="D117" i="3"/>
  <c r="E68" i="3"/>
  <c r="F68" i="3" s="1"/>
  <c r="E140" i="3"/>
  <c r="D16" i="3"/>
  <c r="E18" i="3"/>
  <c r="E22" i="3"/>
  <c r="E116" i="3"/>
  <c r="D163" i="3"/>
  <c r="D66" i="3"/>
  <c r="D119" i="3"/>
  <c r="E164" i="3"/>
  <c r="E67" i="3"/>
  <c r="E69" i="3"/>
  <c r="E89" i="3"/>
  <c r="D15" i="3"/>
  <c r="D24" i="3"/>
  <c r="E49" i="3"/>
  <c r="E65" i="3"/>
  <c r="D144" i="3"/>
  <c r="E161" i="3"/>
  <c r="F161" i="3" s="1"/>
  <c r="D23" i="3"/>
  <c r="E24" i="3"/>
  <c r="E144" i="3"/>
  <c r="D22" i="3"/>
  <c r="E23" i="3"/>
  <c r="F23" i="3" s="1"/>
  <c r="D118" i="3"/>
  <c r="E119" i="3"/>
  <c r="D142" i="3"/>
  <c r="E143" i="3"/>
  <c r="D20" i="3"/>
  <c r="E21" i="3"/>
  <c r="D68" i="3"/>
  <c r="D116" i="3"/>
  <c r="E117" i="3"/>
  <c r="D140" i="3"/>
  <c r="D139" i="3" s="1"/>
  <c r="E141" i="3"/>
  <c r="D164" i="3"/>
  <c r="D18" i="3"/>
  <c r="D64" i="3" l="1"/>
  <c r="D114" i="3"/>
  <c r="E159" i="3"/>
  <c r="F3" i="6"/>
  <c r="G3" i="6" s="1"/>
  <c r="H3" i="6" s="1"/>
  <c r="F119" i="3"/>
  <c r="F15" i="3"/>
  <c r="F69" i="3"/>
  <c r="F49" i="3"/>
  <c r="F144" i="3"/>
  <c r="F89" i="3"/>
  <c r="F115" i="3"/>
  <c r="F20" i="3"/>
  <c r="F65" i="3"/>
  <c r="F164" i="3"/>
  <c r="F140" i="3"/>
  <c r="F160" i="3"/>
  <c r="F24" i="3"/>
  <c r="E64" i="3"/>
  <c r="E10" i="3"/>
  <c r="E19" i="3"/>
  <c r="E14" i="3"/>
  <c r="E139" i="3"/>
  <c r="E11" i="3"/>
  <c r="D13" i="3"/>
  <c r="D10" i="3"/>
  <c r="D5" i="3" s="1"/>
  <c r="D19" i="3"/>
  <c r="E12" i="3"/>
  <c r="E114" i="3"/>
  <c r="E13" i="3"/>
  <c r="D11" i="3"/>
  <c r="D12" i="3"/>
  <c r="D14" i="3"/>
  <c r="F64" i="3" l="1"/>
  <c r="F14" i="3"/>
  <c r="F19" i="3"/>
  <c r="F10" i="3"/>
  <c r="F159" i="3"/>
  <c r="F13" i="3"/>
  <c r="F11" i="3"/>
  <c r="F114" i="3"/>
  <c r="F139" i="3"/>
  <c r="E5" i="3"/>
  <c r="E8" i="3"/>
  <c r="E7" i="3"/>
  <c r="E6" i="3"/>
  <c r="E9" i="3"/>
  <c r="D7" i="3"/>
  <c r="D6" i="3"/>
  <c r="D9" i="3"/>
  <c r="D8" i="3"/>
  <c r="D4" i="3" l="1"/>
  <c r="F6" i="3"/>
  <c r="F5" i="3"/>
  <c r="F9" i="3"/>
  <c r="E4" i="3"/>
  <c r="F8" i="3"/>
  <c r="F4" i="3" l="1"/>
</calcChain>
</file>

<file path=xl/sharedStrings.xml><?xml version="1.0" encoding="utf-8"?>
<sst xmlns="http://schemas.openxmlformats.org/spreadsheetml/2006/main" count="831" uniqueCount="277">
  <si>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</si>
  <si>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</si>
  <si>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</si>
  <si>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</si>
  <si>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</si>
  <si>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</si>
  <si>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</si>
  <si>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</si>
  <si>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</si>
  <si>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</si>
  <si>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</si>
  <si>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</si>
  <si>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</si>
  <si>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</si>
  <si>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</si>
  <si>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</si>
  <si>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</si>
  <si>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</si>
  <si>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</si>
  <si>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</si>
  <si>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</si>
  <si>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</si>
  <si>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</si>
  <si>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</si>
  <si>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</si>
  <si>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</si>
  <si>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</si>
  <si>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</si>
  <si>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</si>
  <si>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</si>
  <si>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</si>
  <si>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4</t>
  </si>
  <si>
    <t>5</t>
  </si>
  <si>
    <t>ОМ 5.1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</si>
  <si>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</si>
  <si>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</si>
  <si>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</si>
  <si>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</si>
  <si>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</si>
  <si>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2.1.3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</si>
  <si>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</si>
  <si>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</si>
  <si>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2.2.1</t>
  </si>
  <si>
    <t>2.2.2</t>
  </si>
  <si>
    <t>2.2.3</t>
  </si>
  <si>
    <t>2.2.4</t>
  </si>
  <si>
    <t>Мероприятие 
«Предоставление субсидии на финансовое обеспечение затрат по содержанию и текущему ремонту многоквартирных домов, признанных  аварийными, и (или) домов пониженной капитальности, имеющих не все виды благоустройства»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</si>
  <si>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</si>
  <si>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</si>
  <si>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</si>
  <si>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</si>
  <si>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</si>
  <si>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</si>
  <si>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</si>
  <si>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</si>
  <si>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</si>
  <si>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</si>
  <si>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</si>
  <si>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</si>
  <si>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 xml:space="preserve">Реконструкция сети ливневой канализации, расположенной в районе МКД № 19 по улице Достоевского в городе Мурманске </t>
  </si>
  <si>
    <t>2023-2024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</si>
  <si>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</si>
  <si>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</si>
  <si>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</si>
  <si>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</si>
  <si>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</si>
  <si>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</si>
  <si>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</si>
  <si>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</si>
  <si>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</si>
  <si>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</si>
  <si>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</si>
  <si>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</si>
  <si>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</si>
  <si>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</si>
  <si>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</si>
  <si>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</si>
  <si>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</si>
  <si>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</si>
  <si>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</si>
  <si>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</si>
  <si>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</si>
  <si>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>Источ-ник финанси-рования</t>
  </si>
  <si>
    <t>Техничес-кая готовность объекта, %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</si>
  <si>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</si>
  <si>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</si>
  <si>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</si>
  <si>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 xml:space="preserve">Мероприятие направлено на организацию бесперебойного теплоснабжения населения района Дровяное. 
Количество получателей субсидии – 1 ежегодно   </t>
  </si>
  <si>
    <t>1.1.1</t>
  </si>
  <si>
    <t>1.1.2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</si>
  <si>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</si>
  <si>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</si>
  <si>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</si>
  <si>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</si>
  <si>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</si>
  <si>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</si>
  <si>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</si>
  <si>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</si>
  <si>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</si>
  <si>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</si>
  <si>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</si>
  <si>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</si>
  <si>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 xml:space="preserve">Заявительный характер выплат 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</si>
  <si>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</si>
  <si>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</si>
  <si>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Степень освое-ния средств, %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</si>
  <si>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</si>
  <si>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</si>
  <si>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</si>
  <si>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</si>
  <si>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</si>
  <si>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</si>
  <si>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</si>
  <si>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Комитет по жилищной политике администрации города Мурманска (далее - КЖП)</t>
  </si>
  <si>
    <t>КЖП, МКУ "Новые формы управления" (далее -МКУ «НФУ»), управляющие организации (далее - УО)</t>
  </si>
  <si>
    <t>Степень выполнения, %</t>
  </si>
  <si>
    <t>Выполне-ние (да/нет/ частично)</t>
  </si>
  <si>
    <t>Проектная мощность</t>
  </si>
  <si>
    <t>Сроки выполнения работ</t>
  </si>
  <si>
    <t>Субсидия носит заявительный характер. За период с января по сентябрь (включительно) 2023 года заявлений на вомещение затрат не поступало.</t>
  </si>
  <si>
    <t>Предоставлены субсидии на возмещение затрат 1 получателю субсидии согласно выставленных счетов (ООО "КОМФОРТ")</t>
  </si>
  <si>
    <t>За период с января по сентябрь (включительно) 2023 заявлений о предоставлении субсидий на возмещение затрат не поступало</t>
  </si>
  <si>
    <t xml:space="preserve">Расходы на обеспечение деятельности подведоственного учреждения - МКУ "НФУ" произведены в соответствии с условиями, предусмотренными в мунципальных контрактах. Расходы на выплату заработной платы и начисления на оплату труда произведены в соответствии с бюджетной сметой учреждения </t>
  </si>
  <si>
    <t>Предоставлена субсидия на финансовое обеспечение затрат 1 получателю субсидии -  МУП "МУК"</t>
  </si>
  <si>
    <t>Муниципальная программа, подпрограмма, показатель</t>
  </si>
  <si>
    <t>Ед. изм.</t>
  </si>
  <si>
    <t>Значение показателя</t>
  </si>
  <si>
    <t>отчетный год</t>
  </si>
  <si>
    <t>факт</t>
  </si>
  <si>
    <t>план</t>
  </si>
  <si>
    <t>Причины отклонения от плана и (или) отсутствия положительной динамики</t>
  </si>
  <si>
    <t>Предлагаемые меры по улучшению значений показателя</t>
  </si>
  <si>
    <t>Динамика значения показателя для расчета К2</t>
  </si>
  <si>
    <t>Степень достижения показателя для расчета К1</t>
  </si>
  <si>
    <t>Направ-ленность</t>
  </si>
  <si>
    <t>год, предшест-вующий отчетному</t>
  </si>
  <si>
    <t>Степень достиже-ния показа-теля (ДП)</t>
  </si>
  <si>
    <t>Динамика значения показателя по сравнению с предшест-вующим годом (Дин)</t>
  </si>
  <si>
    <t>Доля МКД, в которых в  соответствии с технической документацией организовано электро-, тепло-, газо-, водоснабжение и водоотведение, от общего количества МКД города Мурманска</t>
  </si>
  <si>
    <t>%</t>
  </si>
  <si>
    <t>Доля МКД, подготовленных к осенне-зимнему периоду, от общего количества МКД города Мурманска</t>
  </si>
  <si>
    <t>Исполнение обязанностей муниципального образования город Мурманск как собственника помещений в МКД в части оплаты расходов по установке приборов учета коммунальных ресурсов и уплаты взносов на капитальный ремонт общего имущества в МКД в соответствии с принятыми заявлениями, заключенными соглашениями, выставленными счетами</t>
  </si>
  <si>
    <t>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</t>
  </si>
  <si>
    <t>Доля МКД, в которых выбран способ управления или назначена УО/обслуживающая организация, от общего количества МКД города Мурманска</t>
  </si>
  <si>
    <t>0.1</t>
  </si>
  <si>
    <t>0.2</t>
  </si>
  <si>
    <t>0.3</t>
  </si>
  <si>
    <t>0.4</t>
  </si>
  <si>
    <t>0.5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</si>
  <si>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города Мурманска</t>
  </si>
  <si>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города Мурманска</t>
  </si>
  <si>
    <t>Доля объема холодной воды, расчеты за которую осуществляются с использованием приборов учета, в общем объеме холодной воды, потребляемой (используемой) на территории города Мурманска</t>
  </si>
  <si>
    <t>Удельный расход тепловой энергии в МКД</t>
  </si>
  <si>
    <t>Гкал/ кв.м</t>
  </si>
  <si>
    <t>Удельный расход электрической энергии в МКД</t>
  </si>
  <si>
    <t>Удельный расход холодной воды в МКД</t>
  </si>
  <si>
    <t>куб.м/ чел.</t>
  </si>
  <si>
    <t>Доля фактически возмещенных расходов нанимателям муниципальных помещений на приобретение и установку общих (квартирных) и комнатных приборов учета электрической энергии, газа, холодной и горячей воды от общего объема принятых заявлений на возмещение затрат</t>
  </si>
  <si>
    <t>Доля фактически возмещенных затрат организациям жилищно-коммунального комплекса по оснащению МКД, в которых расположены муниципальные помещения, коллективными (общедомовыми) приборами учета используемых энергетических ресурсов от общего объема принятых заявлений на возмещение затрат</t>
  </si>
  <si>
    <t xml:space="preserve">Количество отремонтированных коммунальных объектов </t>
  </si>
  <si>
    <t>ед.</t>
  </si>
  <si>
    <t>Протяженность реконструированных коммунальных сетей</t>
  </si>
  <si>
    <t>м.п.</t>
  </si>
  <si>
    <t>Обеспечение бесперебойной подачи тепловой энергии в горячей воде потребителям, подключенным к муниципальным котельным, снабжающим тепловой энергией население района Дровяного</t>
  </si>
  <si>
    <t>Количество юридических лиц,  получивших субсидии на финансовое обеспечение/ возмещение затрат, связанных с содержанием и ремонтом МКД, муниципальных котельных района Дровяного</t>
  </si>
  <si>
    <t>Доля фактически оплаченных счетов на компенсацию затрат на регистрацию ТСН и на обучение  представителей некоммерческих организаций (ТСЖ/ТСН и ЖСК) эффективному управлению МКД от количества принятых заявлений на возмещение затрат</t>
  </si>
  <si>
    <t>Подпрограмма 4 «Представление интересов муниципального образования город Мурманск как собственника жилых помещений в многоквартирных домах»</t>
  </si>
  <si>
    <t>Количество проведенных открытых конкурсов по отбору УО для управления МКД</t>
  </si>
  <si>
    <t>Исполнение обязательств по внесению взносов на капитальный ремонт общего имущества в МКД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</si>
  <si>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</si>
  <si>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</si>
  <si>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</si>
  <si>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</si>
  <si>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</si>
  <si>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</si>
  <si>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</si>
  <si>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</si>
  <si>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</si>
  <si>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</si>
  <si>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Удельный расход горячей воды в МКД</t>
  </si>
  <si>
    <t>2.1</t>
  </si>
  <si>
    <t>2.2</t>
  </si>
  <si>
    <t>2.3</t>
  </si>
  <si>
    <t>2.4</t>
  </si>
  <si>
    <t>3.1</t>
  </si>
  <si>
    <t>4.1</t>
  </si>
  <si>
    <t>4.2</t>
  </si>
  <si>
    <t>кВт*ч/кв.м</t>
  </si>
  <si>
    <t>Соисполни-тель, ответствен-ный за выполнение показателя</t>
  </si>
  <si>
    <t>Наименование меры финансовой поддержки</t>
  </si>
  <si>
    <t>Цель предоставления</t>
  </si>
  <si>
    <t>Нормативный акт</t>
  </si>
  <si>
    <t>Связь с показателями муниципальной программы</t>
  </si>
  <si>
    <t>Информация о реализации</t>
  </si>
  <si>
    <t>Субсидия на финансовое обеспечение затрат, связанных с выработкой и подачей тепловой энергии в горячей воде муниципальными котельными</t>
  </si>
  <si>
    <t>Организация бесперебойного теплоснабжения населения района Дровяного</t>
  </si>
  <si>
    <t>Субсидия на финансовое обеспечение затрат по содержанию и текущему ремонту многоквартирных домов, признанных аварийными, и (или) домов пониженной капитальности, имеющих не все виды благоустройства</t>
  </si>
  <si>
    <t>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 для выполнения работ по подготовке к отопительному периоду</t>
  </si>
  <si>
    <t>Субсидия на возмещение части затрат по содержанию жилых помещений специализированного жилищного фонда</t>
  </si>
  <si>
    <t>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                в том числе для выполнения работ                 по подготовке к отопительному периоду</t>
  </si>
  <si>
    <t>Субсидия некоммерческим организациям на возмещение затрат, связанных с созданием ТСН</t>
  </si>
  <si>
    <t>Создание условий для развития самоуправления МКД</t>
  </si>
  <si>
    <t>Субсидия некоммерческим организациям (ТСЖ/ТСН и ЖСК) на возмещение затрат, связанных с обучением эффективному управлению МКД</t>
  </si>
  <si>
    <t>Создание условий                для развития самоуправления МКД</t>
  </si>
  <si>
    <t>0.1. Доля МКД, в которых в  соответствии с технической документацией организовано электро-, тепло-, газо-, водоснабжение и водоотведение, от общего количества МКД города Мурманска. 
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2.3. Обеспечение бесперебойной подачи тепловой энергии в горячей воде потребителям, подключенным к муниципальным котельным, снабжающим тепловой энергией население района Дровяного.
2.4. Количество юридических лиц, получивших субсидии на финансовое обеспечение/ возмещение затрат, связанных с содержанием и ремонтом МКД, муниципальных котельных района Дровяного</t>
  </si>
  <si>
    <t xml:space="preserve">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3.1. Доля фактически оплаченных счетов на компенсацию затрат на регистрацию ТСН и на обучение представителей некоммерческих организаций (ТСЖ/ТСН и ЖСК) эффективному управлению МКД от количества принятых заявлений на возмещение затрат
</t>
  </si>
  <si>
    <t>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3.1. Доля фактически оплаченных счетов на компенсацию затрат на регистрацию ТСН и на обучение представителей некоммерческих организаций (ТСЖ/ТСН и ЖСК) эффективному управлению МКД от количества принятых заявлений на возмещение затрат</t>
  </si>
  <si>
    <t>0.2. Доля МКД, подготовленных к осенне-зимнему периоду, от общего количества МКД города Мурманска.
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2.4. Количество юридических лиц,  получивших субсидии на финансовое обеспечение/ возмещение затрат, связанных с содержанием и ремонтом МКД, муниципальных котельных района Дровяного</t>
  </si>
  <si>
    <t>0.2. Доля МКД, подготовленных к осенне-зимнему периоду, от общего количества МКД города Мурманска.
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2.4. Количество юридических лиц,  получивших субсидии на финансовое обеспечение/возмещение затрат, связанных с содержанием и ремонтом МКД, муниципальных котельных района Дровяного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</si>
  <si>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</si>
  <si>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</si>
  <si>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</si>
  <si>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</si>
  <si>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</si>
  <si>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</si>
  <si>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</si>
  <si>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Муниципальная программа города Мурманска 
«Жилищно-коммунальное хозяйство» на 2023 - 2028 годы</t>
  </si>
  <si>
    <t xml:space="preserve">Подпрограмма 2 «Подготовка объектов жилищно-коммунального хозяйства муниципального образования город Мурманск к работе в осенне-зимний период» </t>
  </si>
  <si>
    <t>Мероприятия проведены в 500 МКД</t>
  </si>
  <si>
    <t>КТРиС, ММКУ «УКС»</t>
  </si>
  <si>
    <t>КЖП, КТРиС</t>
  </si>
  <si>
    <t xml:space="preserve">КЖП </t>
  </si>
  <si>
    <t>КТРиС</t>
  </si>
  <si>
    <t>КТРиС,
ММКУ «УКС»</t>
  </si>
  <si>
    <t>Мероприятие 
«Расходы на обеспечение деятельности казенных учреждений»</t>
  </si>
  <si>
    <t>Мероприятие направлено на бесперебойную подачу коммунальных ресурсов в многоквартирные дома.
Устранение аварий производится по факту их возникновения, спрогнозировать количественный показатель не представляется возможным</t>
  </si>
  <si>
    <t>Предоставлена субсидия на финансовое обеспечение затрат 1 получателю субсидии -  МУП "Мурманская управляющая компания"</t>
  </si>
  <si>
    <t xml:space="preserve">Проведен общегородской конкурс "Дом, в котором мы живем"  </t>
  </si>
  <si>
    <t>Мероприятие 
«Актуализация схемы теплоснабжения муниципального образования город Мурманск»</t>
  </si>
  <si>
    <t>Мероприятие 
«Предоставление субсидии на финансовое обеспечение затрат, связанных с выработкой и подачей тепловой энергии в горячей воде муниципальными котельными»</t>
  </si>
  <si>
    <t>Мероприятие
«Модернизация действующих котельных, работающих на угле и мазуте, при их переводе на биотопливо (в том числе пеллеты) и проектирование, строительство новых котельных, работающих на биотопливе, с учетом приоритетности модернизации и строительства этих котельных на территориях субъектов Российской Федерации, входящих в состав Дальневосточного и Северо-Западного федеральных округов, источником финансового обеспечения расходов на реализацию которых являются специальные казначейские кредиты»</t>
  </si>
  <si>
    <t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</t>
  </si>
  <si>
    <t>Постановлением администрации города Мурманска от 27.06.2024 № 2253 утверждена актуализированная на 2025 год схема теплоснабжения муниципального образования городской округ город-герой Мурманск на период с 2023 по 2042 годы</t>
  </si>
  <si>
    <t>За 2024 года предоставлено 11 заявлений на возмещение расходов. Выплаты произведены в полном объеме.</t>
  </si>
  <si>
    <t>Заключено 26 муниципальных контрактов, выполнены в полном объеме работы по 25 контрактам на 59 объектах</t>
  </si>
  <si>
    <t>Расторжение муниципального контракта на выполнение работ по устранению аварий (ремонту) на сетях электроснабжения в связи с отсутствием аварий на данных сетях</t>
  </si>
  <si>
    <t>Мероприятие направлено на организацию бесперебойного теплоснабжения населения района Дровяного путем строительства блочно-модульной котельной, работающей на топливной щепе с автоматической подачей топлива, по улице Юрия Смирнова и реконструкции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котельной.
Количество построенных/ реконструированнных котельных – 2 ед.</t>
  </si>
  <si>
    <t>Предоставлена субсидия на финансовое обеспечение затрат согласно поданным заявлениям 1 получателю субсидии (ООО "КОМФОРТ")</t>
  </si>
  <si>
    <t xml:space="preserve">Заключен муниципальный контракт от 28.03.2024 № 87. Работы выполнены и оплачены. </t>
  </si>
  <si>
    <t>Капитальный ремонт сети электроснабжения к многоквартирному дому 4 по ул. Шабалина</t>
  </si>
  <si>
    <t>944,0 п.м.</t>
  </si>
  <si>
    <t>Заключен муниципальный контракт от 19.04.2024 № 117. Работы выполнены и оплачены.</t>
  </si>
  <si>
    <t>Капитальный ремонт кабельной сети 0,4 кВ от ТП-239 до жилых домов 13, 15 по улице Советской в районе Росляково</t>
  </si>
  <si>
    <t>Строительство блочно-модульной котельной, работающей на топливной щепе с автоматической подачей топлива, по улице Юрия Смирнова с присоединением к существующей тепловой сети</t>
  </si>
  <si>
    <t>1,8 МВт</t>
  </si>
  <si>
    <t>Реконструкция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котельной, с присоединением к существующим сетям</t>
  </si>
  <si>
    <t>0,9 МВт</t>
  </si>
  <si>
    <t>Информация о ходе работ на объектах капитального строительства за 2024 год</t>
  </si>
  <si>
    <t>39,0 п.м.</t>
  </si>
  <si>
    <t>400 п.м.</t>
  </si>
  <si>
    <t>2024-2025</t>
  </si>
  <si>
    <t>Количество поданных заявок на участие в общегородском конкурсе «Дом, в котором мы живем»</t>
  </si>
  <si>
    <t>3.2</t>
  </si>
  <si>
    <t>Заключен муниципальный контракт от 22.07.2024 № 178 на работы по инженерно-геодезическим изысканиям для подготовки проектной документации. Работы выполнены и оплачены.Заключен муниципальный контракт от 25.12.2024 № 320 на капитальный ремонт, выплачен аванс, исполнение и окончательная оплата работ в 2025 году.</t>
  </si>
  <si>
    <t xml:space="preserve">Выполнены работы по реконструкции сети ливневой канализации, расположенной в районе МКД № 19 по улице Достоевского в городе Мурманске, протяженность реконструированных сетей - 39 п.м. </t>
  </si>
  <si>
    <t>Мероприятие направлено на поддержание муниципальных сетей в удовлетворительном техническом состоянии. Запланированная протяженность реконструированных коммунальных сетей – 39 п.м.</t>
  </si>
  <si>
    <t>Выполнены работы по ремонту 60 объектов, в т. ч. капитальный ремонт сети электроснабжения к многоквартирному дому 4 по ул. Шабалина и 59 объектов в рамках устранения аварийных ситуаций</t>
  </si>
  <si>
    <t>Уплата взносов на капитальный ремонт общего имущества МКД произведена за период с января по декабрь (включительно) 2024 года в соответствии с выставленными счетами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</si>
  <si>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2024 год</t>
  </si>
  <si>
    <t>Выполнены работы по инженерным изысканиям, получены технические условия на присоединение к инженерным сетям, выполняется проектирование с доработкой документации по результатам проведения негосударственной экспертизы, котельная поставлена, заключен договор на проведение строительного контроля.</t>
  </si>
  <si>
    <t>Заявительный характер выплат, заявления на предоставление субсидии в 2024 году не поступали</t>
  </si>
  <si>
    <t>Оценка эффективности реализации муниципальной программы «Жилищно-коммунальное хозяйство» на 2023 - 2028 годы в 2024 году</t>
  </si>
  <si>
    <t>Сведения о достижении значений показателей мунципальной программы в 2024 году</t>
  </si>
  <si>
    <t>Информация о реализации мер финансовой поддержки в сфере реализации муниципальной программы в 2024 году</t>
  </si>
  <si>
    <t>Выполнены работы по инженерным изысканиям, получены технические условия на присоединение к инженерным сетям, выполняется подготовка проектной документации, заключен договор на проведение строительного контроля.</t>
  </si>
  <si>
    <t>Выполнены работы по инженерным изысканиям, получены технические условия на  присоединение к сетям водоснабжения,  электроснабжения. Выполняется подготовка проектной документации, заключен договор на проведение строительного контроля.</t>
  </si>
  <si>
    <t>Подпрограмма "Обеспечение деятельности комитета по жилищной политике администрации города Мурманска"</t>
  </si>
  <si>
    <t>Комитет террриториального развития и строительства администрации города Мурмаска (далее - КТРиС)</t>
  </si>
  <si>
    <t>КЖП, КТРиС, ММКУ "Управление капитального строитель-ства (далее - ММКУ "УКС")</t>
  </si>
  <si>
    <t xml:space="preserve">Мероприятие направлено на поддержание объектов коммунального хозяйства в удовлетворительном техническом состоянии. Количество отремонтированных коммунальных объектов в 2024 году - 60 ед. </t>
  </si>
  <si>
    <t>Постановление администрации города Мурманска от 05.06.2013                    № 1379 «Об утверждении Порядка предоставления субсидии на финансовое обеспечение затрат, связанных с выработкой и подачей тепловой энергии в горячей воде муниципальными котельными»</t>
  </si>
  <si>
    <t>Постановление администрации города Мурманска от 05.06.2013                             № 1380 «Об утверждении порядка предоставления субсидии на финансовое обеспечение затрат по содержанию и текущему ремонту многоквартирных домов»</t>
  </si>
  <si>
    <t>Постановление администрации города Мурманска от 02.07.2013                            № 1664 «Об утверждении порядка предоставления субсидии из бюджета муниципального образования город Мурманск на возмещение части затрат по содержанию жилых помещений специализированного жилищного фонда»</t>
  </si>
  <si>
    <t>Постановление администрации города Мурманска от 15.12.2008                              № 2003 «О Порядке предоставления некоммерческим организациям субсидии на возмещение затрат, связанных с созданием товарищества собственников недвижимости»</t>
  </si>
  <si>
    <t>Постановление администрации города Мурманска от 20.05.2014                   № 1496 «Об утверждении Порядка предоставления некоммерческим организациям субсидии на возмещение затрат, связанных с обучением эффективному управлению многоквартирным домом»</t>
  </si>
  <si>
    <t>Согласно постановлению Губернатора МО от 24.01.2025 № 5-ПГ срок завершения реализации  мероприятий перенесен до конца 2025 года.</t>
  </si>
  <si>
    <t>частично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</si>
</sst>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164" fontId="3" fillId="0" borderId="0" xfId="0" applyNumberFormat="1" applyFont="1"/>
    <xf numFmtId="0" fontId="5" fillId="2" borderId="0" xfId="0" applyFont="1" applyFill="1"/>
    <xf numFmtId="165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/>
    <xf numFmtId="165" fontId="8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0" xfId="0" applyNumberFormat="1" applyFont="1"/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view="pageBreakPreview" topLeftCell="A170" zoomScale="110" zoomScaleNormal="85" zoomScaleSheetLayoutView="110" workbookViewId="0">
      <selection activeCell="G179" sqref="G179:G183"/>
    </sheetView>
  </sheetViews>
  <sheetFormatPr defaultRowHeight="11.25" x14ac:dyDescent="0.2"/>
  <cols>
    <col min="1" max="1" width="4.7109375" style="3" customWidth="1"/>
    <col min="2" max="2" width="20.5703125" style="3" customWidth="1"/>
    <col min="3" max="3" width="5.7109375" style="3" customWidth="1"/>
    <col min="4" max="4" width="7.5703125" style="3" customWidth="1"/>
    <col min="5" max="5" width="7.7109375" style="3" customWidth="1"/>
    <col min="6" max="6" width="6.42578125" style="3" customWidth="1"/>
    <col min="7" max="7" width="24.28515625" style="3" customWidth="1"/>
    <col min="8" max="8" width="20.5703125" style="3" customWidth="1"/>
    <col min="9" max="9" width="7.28515625" style="3" customWidth="1"/>
    <col min="10" max="10" width="11" style="3" customWidth="1"/>
    <col min="11" max="11" width="20.85546875" style="15" customWidth="1"/>
    <col min="12" max="12" width="13.85546875" style="2" customWidth="1"/>
    <col min="13" max="17" width="9.140625" style="2"/>
    <col min="18" max="18" width="12.7109375" style="2" bestFit="1" customWidth="1"/>
    <col min="19" max="20" width="9.140625" style="3"/>
    <col min="21" max="21" width="9.28515625" style="3" bestFit="1" customWidth="1"/>
    <col min="22" max="16384" width="9.140625" style="3"/>
  </cols>
  <sheetData>
    <row r="1" spans="1:18" ht="48.75" customHeight="1" x14ac:dyDescent="0.2">
      <c r="A1" s="95" t="s">
        <v>258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8" ht="22.5" customHeight="1" x14ac:dyDescent="0.2">
      <c r="A2" s="69" t="s">
        <v>0</v>
      </c>
      <c r="B2" s="71" t="s">
        <v>65</v>
      </c>
      <c r="C2" s="96" t="s">
        <v>1</v>
      </c>
      <c r="D2" s="97"/>
      <c r="E2" s="98"/>
      <c r="F2" s="55" t="s">
        <v>105</v>
      </c>
      <c r="G2" s="96" t="s">
        <v>62</v>
      </c>
      <c r="H2" s="97"/>
      <c r="I2" s="98"/>
      <c r="J2" s="71" t="s">
        <v>76</v>
      </c>
      <c r="K2" s="55" t="s">
        <v>75</v>
      </c>
    </row>
    <row r="3" spans="1:18" ht="48" customHeight="1" x14ac:dyDescent="0.2">
      <c r="A3" s="69"/>
      <c r="B3" s="71"/>
      <c r="C3" s="37" t="s">
        <v>73</v>
      </c>
      <c r="D3" s="37" t="s">
        <v>61</v>
      </c>
      <c r="E3" s="37" t="s">
        <v>74</v>
      </c>
      <c r="F3" s="57"/>
      <c r="G3" s="37" t="s">
        <v>63</v>
      </c>
      <c r="H3" s="37" t="s">
        <v>64</v>
      </c>
      <c r="I3" s="37" t="s">
        <v>116</v>
      </c>
      <c r="J3" s="71"/>
      <c r="K3" s="57"/>
    </row>
    <row r="4" spans="1:18" ht="22.5" customHeight="1" x14ac:dyDescent="0.2">
      <c r="A4" s="94"/>
      <c r="B4" s="93" t="s">
        <v>72</v>
      </c>
      <c r="C4" s="37" t="s">
        <v>2</v>
      </c>
      <c r="D4" s="54">
        <f>D5+D6+D7+D8</f>
        <v>388192.60000000003</v>
      </c>
      <c r="E4" s="54">
        <f>E5+E6+E7+E8</f>
        <v>385933.60000000003</v>
      </c>
      <c r="F4" s="54">
        <f>E4/D4*100</f>
        <v>99.41807236923114</v>
      </c>
      <c r="G4" s="62" t="s">
        <v>66</v>
      </c>
      <c r="H4" s="10" t="s">
        <v>67</v>
      </c>
      <c r="I4" s="11">
        <f>I5+I6+I7</f>
        <v>16</v>
      </c>
      <c r="J4" s="71" t="s">
        <v>66</v>
      </c>
      <c r="K4" s="55" t="s">
        <v>66</v>
      </c>
      <c r="L4" s="4"/>
      <c r="M4" s="4"/>
      <c r="N4" s="4"/>
      <c r="O4" s="4"/>
      <c r="P4" s="4"/>
      <c r="Q4" s="4"/>
      <c r="R4" s="4"/>
    </row>
    <row r="5" spans="1:18" ht="15" customHeight="1" x14ac:dyDescent="0.2">
      <c r="A5" s="94"/>
      <c r="B5" s="93"/>
      <c r="C5" s="37" t="s">
        <v>3</v>
      </c>
      <c r="D5" s="54">
        <f t="shared" ref="D5:E8" si="0">D10+D15</f>
        <v>262648.3</v>
      </c>
      <c r="E5" s="54">
        <f t="shared" si="0"/>
        <v>260389.3</v>
      </c>
      <c r="F5" s="54">
        <f t="shared" ref="F5:F23" si="1">E5/D5*100</f>
        <v>99.139914478791596</v>
      </c>
      <c r="G5" s="63"/>
      <c r="H5" s="10" t="s">
        <v>68</v>
      </c>
      <c r="I5" s="11">
        <f>I10+I15</f>
        <v>15</v>
      </c>
      <c r="J5" s="71"/>
      <c r="K5" s="56"/>
      <c r="L5" s="4"/>
      <c r="M5" s="4"/>
      <c r="N5" s="4"/>
      <c r="O5" s="4"/>
      <c r="P5" s="4"/>
      <c r="Q5" s="4"/>
      <c r="R5" s="4"/>
    </row>
    <row r="6" spans="1:18" ht="13.5" customHeight="1" x14ac:dyDescent="0.2">
      <c r="A6" s="94"/>
      <c r="B6" s="93"/>
      <c r="C6" s="37" t="s">
        <v>4</v>
      </c>
      <c r="D6" s="54">
        <f t="shared" si="0"/>
        <v>60321.9</v>
      </c>
      <c r="E6" s="54">
        <f t="shared" si="0"/>
        <v>60321.9</v>
      </c>
      <c r="F6" s="54">
        <f t="shared" si="1"/>
        <v>100</v>
      </c>
      <c r="G6" s="63"/>
      <c r="H6" s="10" t="s">
        <v>69</v>
      </c>
      <c r="I6" s="11">
        <f t="shared" ref="I6:I7" si="2">I11+I16</f>
        <v>1</v>
      </c>
      <c r="J6" s="71"/>
      <c r="K6" s="56"/>
      <c r="L6" s="4"/>
      <c r="M6" s="4"/>
      <c r="N6" s="4"/>
      <c r="O6" s="4"/>
      <c r="P6" s="4"/>
      <c r="Q6" s="4"/>
      <c r="R6" s="4"/>
    </row>
    <row r="7" spans="1:18" ht="14.25" customHeight="1" x14ac:dyDescent="0.2">
      <c r="A7" s="94"/>
      <c r="B7" s="93"/>
      <c r="C7" s="37" t="s">
        <v>5</v>
      </c>
      <c r="D7" s="54">
        <f t="shared" si="0"/>
        <v>0</v>
      </c>
      <c r="E7" s="54">
        <f t="shared" si="0"/>
        <v>0</v>
      </c>
      <c r="F7" s="54" t="s">
        <v>66</v>
      </c>
      <c r="G7" s="63"/>
      <c r="H7" s="10" t="s">
        <v>70</v>
      </c>
      <c r="I7" s="11">
        <f t="shared" si="2"/>
        <v>0</v>
      </c>
      <c r="J7" s="71"/>
      <c r="K7" s="56"/>
      <c r="L7" s="4"/>
      <c r="M7" s="4"/>
      <c r="N7" s="4"/>
      <c r="O7" s="4"/>
      <c r="P7" s="4"/>
      <c r="Q7" s="4"/>
      <c r="R7" s="4"/>
    </row>
    <row r="8" spans="1:18" ht="20.25" customHeight="1" x14ac:dyDescent="0.2">
      <c r="A8" s="94"/>
      <c r="B8" s="93"/>
      <c r="C8" s="37" t="s">
        <v>6</v>
      </c>
      <c r="D8" s="54">
        <f>D13+D18</f>
        <v>65222.400000000001</v>
      </c>
      <c r="E8" s="54">
        <f t="shared" si="0"/>
        <v>65222.400000000001</v>
      </c>
      <c r="F8" s="54">
        <f t="shared" si="1"/>
        <v>100</v>
      </c>
      <c r="G8" s="64"/>
      <c r="H8" s="10" t="s">
        <v>71</v>
      </c>
      <c r="I8" s="12">
        <f>I5/I4*100</f>
        <v>93.75</v>
      </c>
      <c r="J8" s="71"/>
      <c r="K8" s="57"/>
      <c r="L8" s="4"/>
      <c r="M8" s="4"/>
      <c r="N8" s="4"/>
      <c r="O8" s="4"/>
      <c r="P8" s="4"/>
      <c r="Q8" s="4"/>
      <c r="R8" s="4"/>
    </row>
    <row r="9" spans="1:18" ht="20.25" customHeight="1" x14ac:dyDescent="0.2">
      <c r="A9" s="94"/>
      <c r="B9" s="70" t="s">
        <v>113</v>
      </c>
      <c r="C9" s="37" t="s">
        <v>2</v>
      </c>
      <c r="D9" s="54">
        <f>SUM(D10:D13)</f>
        <v>362728.80000000005</v>
      </c>
      <c r="E9" s="54">
        <f t="shared" ref="E9" si="3">SUM(E10:E13)</f>
        <v>360770.60000000003</v>
      </c>
      <c r="F9" s="54">
        <f t="shared" si="1"/>
        <v>99.460147636471092</v>
      </c>
      <c r="G9" s="62" t="s">
        <v>66</v>
      </c>
      <c r="H9" s="10" t="s">
        <v>67</v>
      </c>
      <c r="I9" s="11">
        <f>I10+I11+I12</f>
        <v>13</v>
      </c>
      <c r="J9" s="71" t="s">
        <v>66</v>
      </c>
      <c r="K9" s="55" t="s">
        <v>66</v>
      </c>
      <c r="L9" s="4"/>
      <c r="M9" s="4"/>
      <c r="N9" s="4"/>
      <c r="O9" s="4"/>
      <c r="P9" s="4"/>
      <c r="Q9" s="4"/>
      <c r="R9" s="4"/>
    </row>
    <row r="10" spans="1:18" ht="14.25" customHeight="1" x14ac:dyDescent="0.2">
      <c r="A10" s="94"/>
      <c r="B10" s="70"/>
      <c r="C10" s="37" t="s">
        <v>3</v>
      </c>
      <c r="D10" s="54">
        <f t="shared" ref="D10:E13" si="4">D20+D90+D115+D140+D160</f>
        <v>237184.5</v>
      </c>
      <c r="E10" s="54">
        <f t="shared" si="4"/>
        <v>235226.3</v>
      </c>
      <c r="F10" s="54">
        <f t="shared" si="1"/>
        <v>99.174397989750602</v>
      </c>
      <c r="G10" s="63"/>
      <c r="H10" s="10" t="s">
        <v>68</v>
      </c>
      <c r="I10" s="11">
        <f>I20+I90+I115+I140+I160</f>
        <v>12</v>
      </c>
      <c r="J10" s="71"/>
      <c r="K10" s="56"/>
      <c r="L10" s="4"/>
      <c r="M10" s="4"/>
      <c r="N10" s="4"/>
      <c r="O10" s="4"/>
      <c r="P10" s="4"/>
      <c r="Q10" s="4"/>
      <c r="R10" s="4"/>
    </row>
    <row r="11" spans="1:18" ht="13.5" customHeight="1" x14ac:dyDescent="0.2">
      <c r="A11" s="94"/>
      <c r="B11" s="70"/>
      <c r="C11" s="37" t="s">
        <v>4</v>
      </c>
      <c r="D11" s="54">
        <f t="shared" si="4"/>
        <v>60321.9</v>
      </c>
      <c r="E11" s="54">
        <f t="shared" si="4"/>
        <v>60321.9</v>
      </c>
      <c r="F11" s="54">
        <f t="shared" si="1"/>
        <v>100</v>
      </c>
      <c r="G11" s="63"/>
      <c r="H11" s="10" t="s">
        <v>69</v>
      </c>
      <c r="I11" s="11">
        <f>I21+I91+I116+I141+I161</f>
        <v>1</v>
      </c>
      <c r="J11" s="71"/>
      <c r="K11" s="56"/>
      <c r="L11" s="4"/>
      <c r="M11" s="4"/>
      <c r="N11" s="4"/>
      <c r="O11" s="4"/>
      <c r="P11" s="4"/>
      <c r="Q11" s="4"/>
      <c r="R11" s="4"/>
    </row>
    <row r="12" spans="1:18" x14ac:dyDescent="0.2">
      <c r="A12" s="94"/>
      <c r="B12" s="70"/>
      <c r="C12" s="37" t="s">
        <v>5</v>
      </c>
      <c r="D12" s="54">
        <f t="shared" si="4"/>
        <v>0</v>
      </c>
      <c r="E12" s="54">
        <f t="shared" si="4"/>
        <v>0</v>
      </c>
      <c r="F12" s="54" t="s">
        <v>66</v>
      </c>
      <c r="G12" s="63"/>
      <c r="H12" s="10" t="s">
        <v>70</v>
      </c>
      <c r="I12" s="11">
        <f>I22+I92+I117+I142+I162</f>
        <v>0</v>
      </c>
      <c r="J12" s="71"/>
      <c r="K12" s="56"/>
      <c r="L12" s="4"/>
      <c r="M12" s="4"/>
      <c r="N12" s="4"/>
      <c r="O12" s="4"/>
      <c r="P12" s="4"/>
      <c r="Q12" s="4"/>
      <c r="R12" s="4"/>
    </row>
    <row r="13" spans="1:18" ht="21.75" customHeight="1" x14ac:dyDescent="0.2">
      <c r="A13" s="94"/>
      <c r="B13" s="70"/>
      <c r="C13" s="37" t="s">
        <v>6</v>
      </c>
      <c r="D13" s="54">
        <f t="shared" si="4"/>
        <v>65222.400000000001</v>
      </c>
      <c r="E13" s="54">
        <f t="shared" si="4"/>
        <v>65222.400000000001</v>
      </c>
      <c r="F13" s="54">
        <f t="shared" si="1"/>
        <v>100</v>
      </c>
      <c r="G13" s="64"/>
      <c r="H13" s="10" t="s">
        <v>71</v>
      </c>
      <c r="I13" s="12">
        <f>I10/I9*100</f>
        <v>92.307692307692307</v>
      </c>
      <c r="J13" s="71"/>
      <c r="K13" s="57"/>
      <c r="L13" s="4"/>
      <c r="M13" s="4"/>
      <c r="N13" s="4"/>
      <c r="O13" s="4"/>
      <c r="P13" s="4"/>
      <c r="Q13" s="4"/>
      <c r="R13" s="4"/>
    </row>
    <row r="14" spans="1:18" ht="21.75" customHeight="1" x14ac:dyDescent="0.2">
      <c r="A14" s="94"/>
      <c r="B14" s="70" t="s">
        <v>267</v>
      </c>
      <c r="C14" s="37" t="s">
        <v>2</v>
      </c>
      <c r="D14" s="54">
        <f>SUM(D15:D18)</f>
        <v>25463.8</v>
      </c>
      <c r="E14" s="54">
        <f t="shared" ref="E14" si="5">SUM(E15:E18)</f>
        <v>25163</v>
      </c>
      <c r="F14" s="54">
        <f t="shared" si="1"/>
        <v>98.818715195689563</v>
      </c>
      <c r="G14" s="62" t="s">
        <v>66</v>
      </c>
      <c r="H14" s="10" t="s">
        <v>67</v>
      </c>
      <c r="I14" s="11">
        <f>I15+I16+I17</f>
        <v>3</v>
      </c>
      <c r="J14" s="71" t="s">
        <v>66</v>
      </c>
      <c r="K14" s="55" t="s">
        <v>66</v>
      </c>
      <c r="L14" s="4"/>
      <c r="M14" s="4"/>
      <c r="N14" s="4"/>
      <c r="O14" s="4"/>
      <c r="P14" s="4"/>
      <c r="Q14" s="4"/>
      <c r="R14" s="4"/>
    </row>
    <row r="15" spans="1:18" ht="15" customHeight="1" x14ac:dyDescent="0.2">
      <c r="A15" s="94"/>
      <c r="B15" s="70"/>
      <c r="C15" s="37" t="s">
        <v>3</v>
      </c>
      <c r="D15" s="54">
        <f>D70</f>
        <v>25463.8</v>
      </c>
      <c r="E15" s="54">
        <f t="shared" ref="E15" si="6">E70</f>
        <v>25163</v>
      </c>
      <c r="F15" s="54">
        <f t="shared" si="1"/>
        <v>98.818715195689563</v>
      </c>
      <c r="G15" s="63"/>
      <c r="H15" s="10" t="s">
        <v>68</v>
      </c>
      <c r="I15" s="11">
        <f>I70</f>
        <v>3</v>
      </c>
      <c r="J15" s="71"/>
      <c r="K15" s="56"/>
      <c r="L15" s="4"/>
      <c r="M15" s="4"/>
      <c r="N15" s="4"/>
      <c r="O15" s="4"/>
      <c r="P15" s="4"/>
      <c r="Q15" s="4"/>
      <c r="R15" s="4"/>
    </row>
    <row r="16" spans="1:18" ht="14.25" customHeight="1" x14ac:dyDescent="0.2">
      <c r="A16" s="94"/>
      <c r="B16" s="70"/>
      <c r="C16" s="37" t="s">
        <v>4</v>
      </c>
      <c r="D16" s="54">
        <f t="shared" ref="D16:E18" si="7">D71</f>
        <v>0</v>
      </c>
      <c r="E16" s="54">
        <f t="shared" si="7"/>
        <v>0</v>
      </c>
      <c r="F16" s="54" t="s">
        <v>66</v>
      </c>
      <c r="G16" s="63"/>
      <c r="H16" s="10" t="s">
        <v>69</v>
      </c>
      <c r="I16" s="11">
        <f t="shared" ref="I16:I17" si="8">I71</f>
        <v>0</v>
      </c>
      <c r="J16" s="71"/>
      <c r="K16" s="56"/>
      <c r="L16" s="4"/>
      <c r="M16" s="4"/>
      <c r="N16" s="4"/>
      <c r="O16" s="4"/>
      <c r="P16" s="4"/>
      <c r="Q16" s="4"/>
      <c r="R16" s="4"/>
    </row>
    <row r="17" spans="1:18" x14ac:dyDescent="0.2">
      <c r="A17" s="94"/>
      <c r="B17" s="70"/>
      <c r="C17" s="37" t="s">
        <v>5</v>
      </c>
      <c r="D17" s="54">
        <f t="shared" si="7"/>
        <v>0</v>
      </c>
      <c r="E17" s="54">
        <f t="shared" si="7"/>
        <v>0</v>
      </c>
      <c r="F17" s="54" t="s">
        <v>66</v>
      </c>
      <c r="G17" s="63"/>
      <c r="H17" s="10" t="s">
        <v>70</v>
      </c>
      <c r="I17" s="11">
        <f t="shared" si="8"/>
        <v>0</v>
      </c>
      <c r="J17" s="71"/>
      <c r="K17" s="56"/>
      <c r="L17" s="4"/>
      <c r="M17" s="4"/>
      <c r="N17" s="4"/>
      <c r="O17" s="4"/>
      <c r="P17" s="4"/>
      <c r="Q17" s="4"/>
      <c r="R17" s="4"/>
    </row>
    <row r="18" spans="1:18" ht="21" customHeight="1" x14ac:dyDescent="0.2">
      <c r="A18" s="94"/>
      <c r="B18" s="70"/>
      <c r="C18" s="37" t="s">
        <v>6</v>
      </c>
      <c r="D18" s="54">
        <f t="shared" si="7"/>
        <v>0</v>
      </c>
      <c r="E18" s="54">
        <f t="shared" si="7"/>
        <v>0</v>
      </c>
      <c r="F18" s="54" t="s">
        <v>66</v>
      </c>
      <c r="G18" s="64"/>
      <c r="H18" s="10" t="s">
        <v>71</v>
      </c>
      <c r="I18" s="39">
        <f>I15/I14*100</f>
        <v>100</v>
      </c>
      <c r="J18" s="71"/>
      <c r="K18" s="57"/>
      <c r="L18" s="4"/>
      <c r="M18" s="4"/>
      <c r="N18" s="4"/>
      <c r="O18" s="4"/>
      <c r="P18" s="4"/>
      <c r="Q18" s="4"/>
      <c r="R18" s="4"/>
    </row>
    <row r="19" spans="1:18" s="31" customFormat="1" ht="21" customHeight="1" x14ac:dyDescent="0.15">
      <c r="A19" s="72">
        <v>1</v>
      </c>
      <c r="B19" s="73" t="s">
        <v>7</v>
      </c>
      <c r="C19" s="38" t="s">
        <v>2</v>
      </c>
      <c r="D19" s="26">
        <f>SUM(D20:D23)</f>
        <v>53865.7</v>
      </c>
      <c r="E19" s="26">
        <f t="shared" ref="E19" si="9">SUM(E20:E23)</f>
        <v>53865.7</v>
      </c>
      <c r="F19" s="26">
        <f t="shared" si="1"/>
        <v>100</v>
      </c>
      <c r="G19" s="65" t="s">
        <v>66</v>
      </c>
      <c r="H19" s="28" t="s">
        <v>67</v>
      </c>
      <c r="I19" s="35">
        <f>I24+I49</f>
        <v>3</v>
      </c>
      <c r="J19" s="74" t="s">
        <v>114</v>
      </c>
      <c r="K19" s="59"/>
      <c r="L19" s="30"/>
      <c r="M19" s="30"/>
      <c r="N19" s="30"/>
      <c r="O19" s="30"/>
      <c r="P19" s="30"/>
      <c r="Q19" s="30"/>
      <c r="R19" s="30"/>
    </row>
    <row r="20" spans="1:18" s="31" customFormat="1" ht="19.5" customHeight="1" x14ac:dyDescent="0.15">
      <c r="A20" s="72"/>
      <c r="B20" s="73"/>
      <c r="C20" s="38" t="s">
        <v>3</v>
      </c>
      <c r="D20" s="26">
        <f t="shared" ref="D20:E23" si="10">D25+D50</f>
        <v>3865.7</v>
      </c>
      <c r="E20" s="26">
        <f t="shared" si="10"/>
        <v>3865.7</v>
      </c>
      <c r="F20" s="26">
        <f t="shared" si="1"/>
        <v>100</v>
      </c>
      <c r="G20" s="66"/>
      <c r="H20" s="28" t="s">
        <v>68</v>
      </c>
      <c r="I20" s="35">
        <f t="shared" ref="I20:I22" si="11">I25+I50</f>
        <v>3</v>
      </c>
      <c r="J20" s="74"/>
      <c r="K20" s="60"/>
      <c r="L20" s="30"/>
      <c r="M20" s="30"/>
      <c r="N20" s="30"/>
      <c r="O20" s="30"/>
      <c r="P20" s="30"/>
      <c r="Q20" s="30"/>
      <c r="R20" s="30"/>
    </row>
    <row r="21" spans="1:18" s="31" customFormat="1" ht="12.75" customHeight="1" x14ac:dyDescent="0.15">
      <c r="A21" s="72"/>
      <c r="B21" s="73"/>
      <c r="C21" s="38" t="s">
        <v>4</v>
      </c>
      <c r="D21" s="26">
        <f t="shared" si="10"/>
        <v>0</v>
      </c>
      <c r="E21" s="26">
        <f t="shared" si="10"/>
        <v>0</v>
      </c>
      <c r="F21" s="26" t="s">
        <v>66</v>
      </c>
      <c r="G21" s="66"/>
      <c r="H21" s="28" t="s">
        <v>69</v>
      </c>
      <c r="I21" s="35">
        <f t="shared" si="11"/>
        <v>0</v>
      </c>
      <c r="J21" s="74"/>
      <c r="K21" s="60"/>
      <c r="L21" s="30"/>
      <c r="M21" s="30"/>
      <c r="N21" s="30"/>
      <c r="O21" s="30"/>
      <c r="P21" s="30"/>
      <c r="Q21" s="30"/>
      <c r="R21" s="30"/>
    </row>
    <row r="22" spans="1:18" s="31" customFormat="1" ht="13.5" customHeight="1" x14ac:dyDescent="0.15">
      <c r="A22" s="72"/>
      <c r="B22" s="73"/>
      <c r="C22" s="38" t="s">
        <v>5</v>
      </c>
      <c r="D22" s="26">
        <f t="shared" si="10"/>
        <v>0</v>
      </c>
      <c r="E22" s="26">
        <f t="shared" si="10"/>
        <v>0</v>
      </c>
      <c r="F22" s="26" t="s">
        <v>66</v>
      </c>
      <c r="G22" s="66"/>
      <c r="H22" s="28" t="s">
        <v>70</v>
      </c>
      <c r="I22" s="35">
        <f t="shared" si="11"/>
        <v>0</v>
      </c>
      <c r="J22" s="74"/>
      <c r="K22" s="60"/>
      <c r="L22" s="30"/>
      <c r="M22" s="30"/>
      <c r="N22" s="30"/>
      <c r="O22" s="30"/>
      <c r="P22" s="30"/>
      <c r="Q22" s="30"/>
      <c r="R22" s="30"/>
    </row>
    <row r="23" spans="1:18" s="31" customFormat="1" ht="19.5" customHeight="1" x14ac:dyDescent="0.15">
      <c r="A23" s="72"/>
      <c r="B23" s="73"/>
      <c r="C23" s="38" t="s">
        <v>6</v>
      </c>
      <c r="D23" s="26">
        <f t="shared" si="10"/>
        <v>50000</v>
      </c>
      <c r="E23" s="26">
        <f t="shared" si="10"/>
        <v>50000</v>
      </c>
      <c r="F23" s="26">
        <f t="shared" si="1"/>
        <v>100</v>
      </c>
      <c r="G23" s="67"/>
      <c r="H23" s="28" t="s">
        <v>71</v>
      </c>
      <c r="I23" s="27">
        <f>I20/I19*100</f>
        <v>100</v>
      </c>
      <c r="J23" s="74"/>
      <c r="K23" s="61"/>
      <c r="L23" s="30"/>
      <c r="M23" s="30"/>
      <c r="N23" s="30"/>
      <c r="O23" s="30"/>
      <c r="P23" s="30"/>
      <c r="Q23" s="30"/>
      <c r="R23" s="30"/>
    </row>
    <row r="24" spans="1:18" ht="22.5" customHeight="1" x14ac:dyDescent="0.2">
      <c r="A24" s="69" t="s">
        <v>8</v>
      </c>
      <c r="B24" s="70" t="s">
        <v>106</v>
      </c>
      <c r="C24" s="37" t="s">
        <v>2</v>
      </c>
      <c r="D24" s="54">
        <f>SUM(D25:D28)</f>
        <v>53798</v>
      </c>
      <c r="E24" s="54">
        <f t="shared" ref="E24" si="12">SUM(E25:E28)</f>
        <v>53798</v>
      </c>
      <c r="F24" s="48">
        <f>E24/D24*100</f>
        <v>100</v>
      </c>
      <c r="G24" s="62" t="s">
        <v>66</v>
      </c>
      <c r="H24" s="10" t="s">
        <v>67</v>
      </c>
      <c r="I24" s="11">
        <f>COUNTA(I29:I48)</f>
        <v>2</v>
      </c>
      <c r="J24" s="71" t="s">
        <v>50</v>
      </c>
      <c r="K24" s="55"/>
      <c r="L24" s="4"/>
      <c r="M24" s="4"/>
      <c r="N24" s="4"/>
      <c r="O24" s="4"/>
      <c r="P24" s="4"/>
      <c r="Q24" s="4"/>
      <c r="R24" s="4"/>
    </row>
    <row r="25" spans="1:18" ht="13.5" customHeight="1" x14ac:dyDescent="0.2">
      <c r="A25" s="69"/>
      <c r="B25" s="70"/>
      <c r="C25" s="37" t="s">
        <v>3</v>
      </c>
      <c r="D25" s="54">
        <f t="shared" ref="D25:E28" si="13">D30+D35+D40+D45</f>
        <v>3798</v>
      </c>
      <c r="E25" s="54">
        <f t="shared" si="13"/>
        <v>3798</v>
      </c>
      <c r="F25" s="48">
        <f>E25/D25*100</f>
        <v>100</v>
      </c>
      <c r="G25" s="63"/>
      <c r="H25" s="10" t="s">
        <v>68</v>
      </c>
      <c r="I25" s="11">
        <f>COUNTIF(I29:I48,"да")</f>
        <v>2</v>
      </c>
      <c r="J25" s="71"/>
      <c r="K25" s="56"/>
      <c r="L25" s="4"/>
      <c r="M25" s="4"/>
      <c r="N25" s="4"/>
      <c r="O25" s="4"/>
      <c r="P25" s="4"/>
      <c r="Q25" s="4"/>
      <c r="R25" s="4"/>
    </row>
    <row r="26" spans="1:18" x14ac:dyDescent="0.2">
      <c r="A26" s="69"/>
      <c r="B26" s="70"/>
      <c r="C26" s="37" t="s">
        <v>4</v>
      </c>
      <c r="D26" s="54">
        <f t="shared" si="13"/>
        <v>0</v>
      </c>
      <c r="E26" s="54">
        <f t="shared" si="13"/>
        <v>0</v>
      </c>
      <c r="F26" s="13" t="s">
        <v>66</v>
      </c>
      <c r="G26" s="63"/>
      <c r="H26" s="10" t="s">
        <v>69</v>
      </c>
      <c r="I26" s="11">
        <f>COUNTIF(I29:I48,"частично")</f>
        <v>0</v>
      </c>
      <c r="J26" s="71"/>
      <c r="K26" s="56"/>
      <c r="L26" s="4"/>
      <c r="M26" s="4"/>
      <c r="N26" s="4"/>
      <c r="O26" s="4"/>
      <c r="P26" s="4"/>
      <c r="Q26" s="4"/>
      <c r="R26" s="4"/>
    </row>
    <row r="27" spans="1:18" x14ac:dyDescent="0.2">
      <c r="A27" s="69"/>
      <c r="B27" s="70"/>
      <c r="C27" s="37" t="s">
        <v>5</v>
      </c>
      <c r="D27" s="54">
        <f t="shared" si="13"/>
        <v>0</v>
      </c>
      <c r="E27" s="54">
        <f t="shared" si="13"/>
        <v>0</v>
      </c>
      <c r="F27" s="13" t="s">
        <v>66</v>
      </c>
      <c r="G27" s="63"/>
      <c r="H27" s="10" t="s">
        <v>70</v>
      </c>
      <c r="I27" s="11">
        <f>COUNTIF(I29:I48,"нет")</f>
        <v>0</v>
      </c>
      <c r="J27" s="71"/>
      <c r="K27" s="56"/>
      <c r="L27" s="4"/>
      <c r="M27" s="4"/>
      <c r="N27" s="4"/>
      <c r="O27" s="4"/>
      <c r="P27" s="4"/>
      <c r="Q27" s="4"/>
      <c r="R27" s="4"/>
    </row>
    <row r="28" spans="1:18" ht="21" customHeight="1" x14ac:dyDescent="0.2">
      <c r="A28" s="69"/>
      <c r="B28" s="70"/>
      <c r="C28" s="37" t="s">
        <v>6</v>
      </c>
      <c r="D28" s="54">
        <f t="shared" si="13"/>
        <v>50000</v>
      </c>
      <c r="E28" s="54">
        <f t="shared" si="13"/>
        <v>50000</v>
      </c>
      <c r="F28" s="48">
        <f>E28/D28*100</f>
        <v>100</v>
      </c>
      <c r="G28" s="64"/>
      <c r="H28" s="10" t="s">
        <v>71</v>
      </c>
      <c r="I28" s="12">
        <f>I25/I24*100</f>
        <v>100</v>
      </c>
      <c r="J28" s="71"/>
      <c r="K28" s="57"/>
      <c r="L28" s="4"/>
      <c r="M28" s="4"/>
      <c r="N28" s="4"/>
      <c r="O28" s="4"/>
      <c r="P28" s="4"/>
      <c r="Q28" s="4"/>
      <c r="R28" s="4"/>
    </row>
    <row r="29" spans="1:18" s="33" customFormat="1" x14ac:dyDescent="0.2">
      <c r="A29" s="75" t="s">
        <v>88</v>
      </c>
      <c r="B29" s="87" t="s">
        <v>228</v>
      </c>
      <c r="C29" s="37" t="s">
        <v>2</v>
      </c>
      <c r="D29" s="54">
        <f>SUM(D30:D33)</f>
        <v>3798</v>
      </c>
      <c r="E29" s="54">
        <f t="shared" ref="E29" si="14">SUM(E30:E33)</f>
        <v>3798</v>
      </c>
      <c r="F29" s="48">
        <f>E29/D29*100</f>
        <v>100</v>
      </c>
      <c r="G29" s="58" t="s">
        <v>231</v>
      </c>
      <c r="H29" s="62" t="s">
        <v>232</v>
      </c>
      <c r="I29" s="58" t="s">
        <v>99</v>
      </c>
      <c r="J29" s="55" t="s">
        <v>49</v>
      </c>
      <c r="K29" s="55"/>
      <c r="L29" s="32"/>
      <c r="M29" s="32"/>
      <c r="N29" s="32"/>
      <c r="O29" s="32"/>
      <c r="P29" s="32"/>
      <c r="Q29" s="32"/>
      <c r="R29" s="32"/>
    </row>
    <row r="30" spans="1:18" s="33" customFormat="1" x14ac:dyDescent="0.2">
      <c r="A30" s="76"/>
      <c r="B30" s="88"/>
      <c r="C30" s="37" t="s">
        <v>3</v>
      </c>
      <c r="D30" s="54">
        <v>3798</v>
      </c>
      <c r="E30" s="54">
        <v>3798</v>
      </c>
      <c r="F30" s="48">
        <f t="shared" ref="F30:F93" si="15">E30/D30*100</f>
        <v>100</v>
      </c>
      <c r="G30" s="58"/>
      <c r="H30" s="63"/>
      <c r="I30" s="58"/>
      <c r="J30" s="56"/>
      <c r="K30" s="56"/>
      <c r="L30" s="32"/>
      <c r="M30" s="32"/>
      <c r="N30" s="32"/>
      <c r="O30" s="32"/>
      <c r="P30" s="32"/>
      <c r="Q30" s="32"/>
      <c r="R30" s="32"/>
    </row>
    <row r="31" spans="1:18" s="33" customFormat="1" x14ac:dyDescent="0.2">
      <c r="A31" s="76"/>
      <c r="B31" s="88"/>
      <c r="C31" s="37" t="s">
        <v>4</v>
      </c>
      <c r="D31" s="54">
        <v>0</v>
      </c>
      <c r="E31" s="54">
        <v>0</v>
      </c>
      <c r="F31" s="48" t="s">
        <v>66</v>
      </c>
      <c r="G31" s="58"/>
      <c r="H31" s="63"/>
      <c r="I31" s="58"/>
      <c r="J31" s="56"/>
      <c r="K31" s="56"/>
      <c r="L31" s="32"/>
      <c r="M31" s="32"/>
      <c r="N31" s="32"/>
      <c r="O31" s="32"/>
      <c r="P31" s="32"/>
      <c r="Q31" s="32"/>
      <c r="R31" s="32"/>
    </row>
    <row r="32" spans="1:18" s="33" customFormat="1" x14ac:dyDescent="0.2">
      <c r="A32" s="76"/>
      <c r="B32" s="88"/>
      <c r="C32" s="37" t="s">
        <v>5</v>
      </c>
      <c r="D32" s="54">
        <v>0</v>
      </c>
      <c r="E32" s="54">
        <v>0</v>
      </c>
      <c r="F32" s="48" t="s">
        <v>66</v>
      </c>
      <c r="G32" s="58"/>
      <c r="H32" s="63"/>
      <c r="I32" s="58"/>
      <c r="J32" s="56"/>
      <c r="K32" s="56"/>
      <c r="L32" s="32"/>
      <c r="M32" s="32"/>
      <c r="N32" s="32"/>
      <c r="O32" s="32"/>
      <c r="P32" s="32"/>
      <c r="Q32" s="32"/>
      <c r="R32" s="32"/>
    </row>
    <row r="33" spans="1:18" s="33" customFormat="1" ht="71.25" customHeight="1" x14ac:dyDescent="0.2">
      <c r="A33" s="77"/>
      <c r="B33" s="89"/>
      <c r="C33" s="37" t="s">
        <v>6</v>
      </c>
      <c r="D33" s="54">
        <v>0</v>
      </c>
      <c r="E33" s="54">
        <v>0</v>
      </c>
      <c r="F33" s="48" t="s">
        <v>66</v>
      </c>
      <c r="G33" s="58"/>
      <c r="H33" s="64"/>
      <c r="I33" s="58"/>
      <c r="J33" s="57"/>
      <c r="K33" s="57"/>
      <c r="L33" s="32"/>
      <c r="M33" s="32"/>
      <c r="N33" s="32"/>
      <c r="O33" s="32"/>
      <c r="P33" s="32"/>
      <c r="Q33" s="32"/>
      <c r="R33" s="32"/>
    </row>
    <row r="34" spans="1:18" s="33" customFormat="1" hidden="1" x14ac:dyDescent="0.2">
      <c r="A34" s="75" t="s">
        <v>16</v>
      </c>
      <c r="B34" s="87" t="s">
        <v>15</v>
      </c>
      <c r="C34" s="37" t="s">
        <v>2</v>
      </c>
      <c r="D34" s="54">
        <f>SUM(D35:D38)</f>
        <v>0</v>
      </c>
      <c r="E34" s="54">
        <f t="shared" ref="E34" si="16">SUM(E35:E38)</f>
        <v>0</v>
      </c>
      <c r="F34" s="48"/>
      <c r="G34" s="58" t="s">
        <v>85</v>
      </c>
      <c r="H34" s="68"/>
      <c r="I34" s="58"/>
      <c r="J34" s="55" t="s">
        <v>49</v>
      </c>
      <c r="K34" s="55"/>
      <c r="L34" s="32"/>
      <c r="M34" s="32"/>
      <c r="N34" s="32"/>
      <c r="O34" s="32"/>
      <c r="P34" s="32"/>
      <c r="Q34" s="32"/>
      <c r="R34" s="32"/>
    </row>
    <row r="35" spans="1:18" s="33" customFormat="1" hidden="1" x14ac:dyDescent="0.2">
      <c r="A35" s="76"/>
      <c r="B35" s="88"/>
      <c r="C35" s="37" t="s">
        <v>3</v>
      </c>
      <c r="D35" s="54">
        <v>0</v>
      </c>
      <c r="E35" s="54">
        <v>0</v>
      </c>
      <c r="F35" s="48"/>
      <c r="G35" s="58"/>
      <c r="H35" s="68"/>
      <c r="I35" s="58"/>
      <c r="J35" s="56"/>
      <c r="K35" s="56"/>
      <c r="L35" s="32"/>
      <c r="M35" s="32"/>
      <c r="N35" s="32"/>
      <c r="O35" s="32"/>
      <c r="P35" s="32"/>
      <c r="Q35" s="32"/>
      <c r="R35" s="32"/>
    </row>
    <row r="36" spans="1:18" s="33" customFormat="1" hidden="1" x14ac:dyDescent="0.2">
      <c r="A36" s="76"/>
      <c r="B36" s="88"/>
      <c r="C36" s="37" t="s">
        <v>4</v>
      </c>
      <c r="D36" s="54">
        <v>0</v>
      </c>
      <c r="E36" s="54">
        <v>0</v>
      </c>
      <c r="F36" s="48"/>
      <c r="G36" s="58"/>
      <c r="H36" s="68"/>
      <c r="I36" s="58"/>
      <c r="J36" s="56"/>
      <c r="K36" s="56"/>
      <c r="L36" s="32"/>
      <c r="M36" s="32"/>
      <c r="N36" s="32"/>
      <c r="O36" s="32"/>
      <c r="P36" s="32"/>
      <c r="Q36" s="32"/>
      <c r="R36" s="32"/>
    </row>
    <row r="37" spans="1:18" s="33" customFormat="1" hidden="1" x14ac:dyDescent="0.2">
      <c r="A37" s="76"/>
      <c r="B37" s="88"/>
      <c r="C37" s="37" t="s">
        <v>5</v>
      </c>
      <c r="D37" s="54">
        <v>0</v>
      </c>
      <c r="E37" s="54">
        <v>0</v>
      </c>
      <c r="F37" s="48"/>
      <c r="G37" s="58"/>
      <c r="H37" s="68"/>
      <c r="I37" s="58"/>
      <c r="J37" s="56"/>
      <c r="K37" s="56"/>
      <c r="L37" s="32"/>
      <c r="M37" s="32"/>
      <c r="N37" s="32"/>
      <c r="O37" s="32"/>
      <c r="P37" s="32"/>
      <c r="Q37" s="32"/>
      <c r="R37" s="32"/>
    </row>
    <row r="38" spans="1:18" s="33" customFormat="1" hidden="1" x14ac:dyDescent="0.2">
      <c r="A38" s="77"/>
      <c r="B38" s="89"/>
      <c r="C38" s="37" t="s">
        <v>6</v>
      </c>
      <c r="D38" s="54">
        <v>0</v>
      </c>
      <c r="E38" s="54">
        <v>0</v>
      </c>
      <c r="F38" s="48"/>
      <c r="G38" s="58"/>
      <c r="H38" s="68"/>
      <c r="I38" s="58"/>
      <c r="J38" s="57"/>
      <c r="K38" s="57"/>
      <c r="L38" s="32"/>
      <c r="M38" s="32"/>
      <c r="N38" s="32"/>
      <c r="O38" s="32"/>
      <c r="P38" s="32"/>
      <c r="Q38" s="32"/>
      <c r="R38" s="32"/>
    </row>
    <row r="39" spans="1:18" s="33" customFormat="1" ht="11.25" hidden="1" customHeight="1" x14ac:dyDescent="0.2">
      <c r="A39" s="75" t="s">
        <v>89</v>
      </c>
      <c r="B39" s="87" t="s">
        <v>34</v>
      </c>
      <c r="C39" s="37" t="s">
        <v>2</v>
      </c>
      <c r="D39" s="54">
        <f>SUM(D40:D43)</f>
        <v>0</v>
      </c>
      <c r="E39" s="54">
        <f t="shared" ref="E39" si="17">SUM(E40:E43)</f>
        <v>0</v>
      </c>
      <c r="F39" s="48"/>
      <c r="G39" s="62" t="s">
        <v>90</v>
      </c>
      <c r="H39" s="62" t="s">
        <v>103</v>
      </c>
      <c r="I39" s="62"/>
      <c r="J39" s="55" t="s">
        <v>49</v>
      </c>
      <c r="K39" s="55" t="s">
        <v>104</v>
      </c>
      <c r="L39" s="32"/>
      <c r="M39" s="32"/>
      <c r="N39" s="32"/>
      <c r="O39" s="32"/>
      <c r="P39" s="32"/>
      <c r="Q39" s="32"/>
      <c r="R39" s="32"/>
    </row>
    <row r="40" spans="1:18" s="33" customFormat="1" hidden="1" x14ac:dyDescent="0.2">
      <c r="A40" s="76"/>
      <c r="B40" s="88"/>
      <c r="C40" s="37" t="s">
        <v>3</v>
      </c>
      <c r="D40" s="54">
        <v>0</v>
      </c>
      <c r="E40" s="54">
        <v>0</v>
      </c>
      <c r="F40" s="48"/>
      <c r="G40" s="63"/>
      <c r="H40" s="63"/>
      <c r="I40" s="63"/>
      <c r="J40" s="56"/>
      <c r="K40" s="56"/>
      <c r="L40" s="32"/>
      <c r="M40" s="32"/>
      <c r="N40" s="32"/>
      <c r="O40" s="32"/>
      <c r="P40" s="32"/>
      <c r="Q40" s="32"/>
      <c r="R40" s="32"/>
    </row>
    <row r="41" spans="1:18" s="33" customFormat="1" hidden="1" x14ac:dyDescent="0.2">
      <c r="A41" s="76"/>
      <c r="B41" s="88"/>
      <c r="C41" s="37" t="s">
        <v>4</v>
      </c>
      <c r="D41" s="54">
        <v>0</v>
      </c>
      <c r="E41" s="54">
        <v>0</v>
      </c>
      <c r="F41" s="48"/>
      <c r="G41" s="63"/>
      <c r="H41" s="63"/>
      <c r="I41" s="63"/>
      <c r="J41" s="56"/>
      <c r="K41" s="56"/>
      <c r="L41" s="32"/>
      <c r="M41" s="32"/>
      <c r="N41" s="32"/>
      <c r="O41" s="32"/>
      <c r="P41" s="32"/>
      <c r="Q41" s="32"/>
      <c r="R41" s="32"/>
    </row>
    <row r="42" spans="1:18" s="33" customFormat="1" hidden="1" x14ac:dyDescent="0.2">
      <c r="A42" s="76"/>
      <c r="B42" s="88"/>
      <c r="C42" s="37" t="s">
        <v>5</v>
      </c>
      <c r="D42" s="54">
        <v>0</v>
      </c>
      <c r="E42" s="54">
        <v>0</v>
      </c>
      <c r="F42" s="48" t="s">
        <v>66</v>
      </c>
      <c r="G42" s="63"/>
      <c r="H42" s="63"/>
      <c r="I42" s="63"/>
      <c r="J42" s="56"/>
      <c r="K42" s="56"/>
      <c r="L42" s="32"/>
      <c r="M42" s="32"/>
      <c r="N42" s="32"/>
      <c r="O42" s="32"/>
      <c r="P42" s="32"/>
      <c r="Q42" s="32"/>
      <c r="R42" s="32"/>
    </row>
    <row r="43" spans="1:18" s="33" customFormat="1" ht="54.75" hidden="1" customHeight="1" x14ac:dyDescent="0.2">
      <c r="A43" s="77"/>
      <c r="B43" s="89"/>
      <c r="C43" s="37" t="s">
        <v>6</v>
      </c>
      <c r="D43" s="54">
        <v>0</v>
      </c>
      <c r="E43" s="54">
        <v>0</v>
      </c>
      <c r="F43" s="48" t="s">
        <v>66</v>
      </c>
      <c r="G43" s="64"/>
      <c r="H43" s="64"/>
      <c r="I43" s="64"/>
      <c r="J43" s="57"/>
      <c r="K43" s="57"/>
      <c r="L43" s="32"/>
      <c r="M43" s="32"/>
      <c r="N43" s="32"/>
      <c r="O43" s="32"/>
      <c r="P43" s="32"/>
      <c r="Q43" s="32"/>
      <c r="R43" s="32"/>
    </row>
    <row r="44" spans="1:18" s="33" customFormat="1" x14ac:dyDescent="0.2">
      <c r="A44" s="75" t="s">
        <v>89</v>
      </c>
      <c r="B44" s="87" t="s">
        <v>35</v>
      </c>
      <c r="C44" s="37" t="s">
        <v>2</v>
      </c>
      <c r="D44" s="54">
        <f>SUM(D45:D48)</f>
        <v>50000</v>
      </c>
      <c r="E44" s="54">
        <f t="shared" ref="E44" si="18">SUM(E45:E48)</f>
        <v>50000</v>
      </c>
      <c r="F44" s="48">
        <f t="shared" si="15"/>
        <v>100</v>
      </c>
      <c r="G44" s="58" t="s">
        <v>86</v>
      </c>
      <c r="H44" s="62" t="s">
        <v>218</v>
      </c>
      <c r="I44" s="58" t="s">
        <v>99</v>
      </c>
      <c r="J44" s="55" t="s">
        <v>50</v>
      </c>
      <c r="K44" s="55"/>
      <c r="L44" s="32"/>
      <c r="M44" s="32"/>
      <c r="N44" s="32"/>
      <c r="O44" s="32"/>
      <c r="P44" s="32"/>
      <c r="Q44" s="32"/>
      <c r="R44" s="32"/>
    </row>
    <row r="45" spans="1:18" s="33" customFormat="1" x14ac:dyDescent="0.2">
      <c r="A45" s="76"/>
      <c r="B45" s="88"/>
      <c r="C45" s="37" t="s">
        <v>3</v>
      </c>
      <c r="D45" s="54">
        <v>0</v>
      </c>
      <c r="E45" s="54">
        <v>0</v>
      </c>
      <c r="F45" s="48" t="s">
        <v>66</v>
      </c>
      <c r="G45" s="58"/>
      <c r="H45" s="63"/>
      <c r="I45" s="58"/>
      <c r="J45" s="56"/>
      <c r="K45" s="56"/>
      <c r="L45" s="32"/>
      <c r="M45" s="32"/>
      <c r="N45" s="32"/>
      <c r="O45" s="32"/>
      <c r="P45" s="32"/>
      <c r="Q45" s="32"/>
      <c r="R45" s="32"/>
    </row>
    <row r="46" spans="1:18" s="33" customFormat="1" x14ac:dyDescent="0.2">
      <c r="A46" s="76"/>
      <c r="B46" s="88"/>
      <c r="C46" s="37" t="s">
        <v>4</v>
      </c>
      <c r="D46" s="54">
        <v>0</v>
      </c>
      <c r="E46" s="54">
        <v>0</v>
      </c>
      <c r="F46" s="48" t="s">
        <v>66</v>
      </c>
      <c r="G46" s="58"/>
      <c r="H46" s="63"/>
      <c r="I46" s="58"/>
      <c r="J46" s="56"/>
      <c r="K46" s="56"/>
      <c r="L46" s="32"/>
      <c r="M46" s="32"/>
      <c r="N46" s="32"/>
      <c r="O46" s="32"/>
      <c r="P46" s="32"/>
      <c r="Q46" s="32"/>
      <c r="R46" s="32"/>
    </row>
    <row r="47" spans="1:18" s="33" customFormat="1" x14ac:dyDescent="0.2">
      <c r="A47" s="76"/>
      <c r="B47" s="88"/>
      <c r="C47" s="37" t="s">
        <v>5</v>
      </c>
      <c r="D47" s="54">
        <v>0</v>
      </c>
      <c r="E47" s="54">
        <v>0</v>
      </c>
      <c r="F47" s="48" t="s">
        <v>66</v>
      </c>
      <c r="G47" s="58"/>
      <c r="H47" s="63"/>
      <c r="I47" s="58"/>
      <c r="J47" s="56"/>
      <c r="K47" s="56"/>
      <c r="L47" s="32"/>
      <c r="M47" s="32"/>
      <c r="N47" s="32"/>
      <c r="O47" s="32"/>
      <c r="P47" s="32"/>
      <c r="Q47" s="32"/>
      <c r="R47" s="32"/>
    </row>
    <row r="48" spans="1:18" s="33" customFormat="1" ht="62.25" customHeight="1" x14ac:dyDescent="0.2">
      <c r="A48" s="77"/>
      <c r="B48" s="89"/>
      <c r="C48" s="37" t="s">
        <v>6</v>
      </c>
      <c r="D48" s="54">
        <v>50000</v>
      </c>
      <c r="E48" s="54">
        <v>50000</v>
      </c>
      <c r="F48" s="48">
        <f t="shared" si="15"/>
        <v>100</v>
      </c>
      <c r="G48" s="58"/>
      <c r="H48" s="64"/>
      <c r="I48" s="58"/>
      <c r="J48" s="57"/>
      <c r="K48" s="57"/>
      <c r="L48" s="32"/>
      <c r="M48" s="32"/>
      <c r="N48" s="32"/>
      <c r="O48" s="32"/>
      <c r="P48" s="32"/>
      <c r="Q48" s="32"/>
      <c r="R48" s="32"/>
    </row>
    <row r="49" spans="1:18" ht="27" customHeight="1" x14ac:dyDescent="0.2">
      <c r="A49" s="69" t="s">
        <v>9</v>
      </c>
      <c r="B49" s="70" t="s">
        <v>107</v>
      </c>
      <c r="C49" s="37" t="s">
        <v>2</v>
      </c>
      <c r="D49" s="54">
        <f>SUM(D50:D53)</f>
        <v>67.7</v>
      </c>
      <c r="E49" s="54">
        <f t="shared" ref="E49" si="19">SUM(E50:E53)</f>
        <v>67.7</v>
      </c>
      <c r="F49" s="48">
        <f t="shared" si="15"/>
        <v>100</v>
      </c>
      <c r="G49" s="62" t="s">
        <v>66</v>
      </c>
      <c r="H49" s="10" t="s">
        <v>67</v>
      </c>
      <c r="I49" s="14">
        <f>COUNTA(I59)</f>
        <v>1</v>
      </c>
      <c r="J49" s="71" t="s">
        <v>51</v>
      </c>
      <c r="K49" s="55"/>
      <c r="L49" s="4"/>
      <c r="M49" s="4"/>
      <c r="N49" s="4"/>
      <c r="O49" s="4"/>
      <c r="P49" s="4"/>
      <c r="Q49" s="4"/>
      <c r="R49" s="4"/>
    </row>
    <row r="50" spans="1:18" ht="12" customHeight="1" x14ac:dyDescent="0.2">
      <c r="A50" s="69"/>
      <c r="B50" s="70"/>
      <c r="C50" s="37" t="s">
        <v>3</v>
      </c>
      <c r="D50" s="54">
        <f>D55+D60</f>
        <v>67.7</v>
      </c>
      <c r="E50" s="54">
        <f t="shared" ref="E50" si="20">E55+E60</f>
        <v>67.7</v>
      </c>
      <c r="F50" s="48">
        <f t="shared" si="15"/>
        <v>100</v>
      </c>
      <c r="G50" s="63"/>
      <c r="H50" s="10" t="s">
        <v>68</v>
      </c>
      <c r="I50" s="14">
        <f>COUNTIF(I59,"да")</f>
        <v>1</v>
      </c>
      <c r="J50" s="71"/>
      <c r="K50" s="56"/>
      <c r="L50" s="4"/>
      <c r="M50" s="4"/>
      <c r="N50" s="4"/>
      <c r="O50" s="4"/>
      <c r="P50" s="4"/>
      <c r="Q50" s="4"/>
      <c r="R50" s="4"/>
    </row>
    <row r="51" spans="1:18" x14ac:dyDescent="0.2">
      <c r="A51" s="69"/>
      <c r="B51" s="70"/>
      <c r="C51" s="37" t="s">
        <v>4</v>
      </c>
      <c r="D51" s="54">
        <f t="shared" ref="D51:E53" si="21">D56+D61</f>
        <v>0</v>
      </c>
      <c r="E51" s="54">
        <f t="shared" si="21"/>
        <v>0</v>
      </c>
      <c r="F51" s="48" t="s">
        <v>66</v>
      </c>
      <c r="G51" s="63"/>
      <c r="H51" s="10" t="s">
        <v>69</v>
      </c>
      <c r="I51" s="14">
        <f>COUNTIF(I59,"частично")</f>
        <v>0</v>
      </c>
      <c r="J51" s="71"/>
      <c r="K51" s="56"/>
      <c r="L51" s="4"/>
      <c r="M51" s="4"/>
      <c r="N51" s="4"/>
      <c r="O51" s="4"/>
      <c r="P51" s="4"/>
      <c r="Q51" s="4"/>
      <c r="R51" s="4"/>
    </row>
    <row r="52" spans="1:18" x14ac:dyDescent="0.2">
      <c r="A52" s="69"/>
      <c r="B52" s="70"/>
      <c r="C52" s="37" t="s">
        <v>5</v>
      </c>
      <c r="D52" s="54">
        <f t="shared" si="21"/>
        <v>0</v>
      </c>
      <c r="E52" s="54">
        <f t="shared" si="21"/>
        <v>0</v>
      </c>
      <c r="F52" s="48" t="s">
        <v>66</v>
      </c>
      <c r="G52" s="63"/>
      <c r="H52" s="10" t="s">
        <v>70</v>
      </c>
      <c r="I52" s="14">
        <f>COUNTIF(I59,"нет")</f>
        <v>0</v>
      </c>
      <c r="J52" s="71"/>
      <c r="K52" s="56"/>
      <c r="L52" s="4"/>
      <c r="M52" s="4"/>
      <c r="N52" s="4"/>
      <c r="O52" s="4"/>
      <c r="P52" s="4"/>
      <c r="Q52" s="4"/>
      <c r="R52" s="4"/>
    </row>
    <row r="53" spans="1:18" ht="21.75" customHeight="1" x14ac:dyDescent="0.2">
      <c r="A53" s="69"/>
      <c r="B53" s="70"/>
      <c r="C53" s="37" t="s">
        <v>6</v>
      </c>
      <c r="D53" s="54">
        <f t="shared" si="21"/>
        <v>0</v>
      </c>
      <c r="E53" s="54">
        <f t="shared" si="21"/>
        <v>0</v>
      </c>
      <c r="F53" s="48" t="s">
        <v>66</v>
      </c>
      <c r="G53" s="64"/>
      <c r="H53" s="10" t="s">
        <v>71</v>
      </c>
      <c r="I53" s="12">
        <f>I50/I49*100</f>
        <v>100</v>
      </c>
      <c r="J53" s="71"/>
      <c r="K53" s="57"/>
      <c r="L53" s="4"/>
      <c r="M53" s="4"/>
      <c r="N53" s="4"/>
      <c r="O53" s="4"/>
      <c r="P53" s="4"/>
      <c r="Q53" s="4"/>
      <c r="R53" s="4"/>
    </row>
    <row r="54" spans="1:18" hidden="1" x14ac:dyDescent="0.2">
      <c r="A54" s="75" t="s">
        <v>36</v>
      </c>
      <c r="B54" s="87" t="s">
        <v>55</v>
      </c>
      <c r="C54" s="37" t="s">
        <v>2</v>
      </c>
      <c r="D54" s="54">
        <f>SUM(D55:D58)</f>
        <v>0</v>
      </c>
      <c r="E54" s="54">
        <f t="shared" ref="E54" si="22">SUM(E55:E58)</f>
        <v>0</v>
      </c>
      <c r="F54" s="48" t="e">
        <f t="shared" si="15"/>
        <v>#DIV/0!</v>
      </c>
      <c r="G54" s="58" t="s">
        <v>91</v>
      </c>
      <c r="H54" s="62" t="s">
        <v>119</v>
      </c>
      <c r="I54" s="58" t="s">
        <v>100</v>
      </c>
      <c r="J54" s="55" t="s">
        <v>49</v>
      </c>
      <c r="K54" s="55" t="s">
        <v>101</v>
      </c>
      <c r="L54" s="4"/>
      <c r="M54" s="4"/>
      <c r="N54" s="4"/>
      <c r="O54" s="4"/>
      <c r="P54" s="4"/>
      <c r="Q54" s="4"/>
      <c r="R54" s="4"/>
    </row>
    <row r="55" spans="1:18" hidden="1" x14ac:dyDescent="0.2">
      <c r="A55" s="76"/>
      <c r="B55" s="88"/>
      <c r="C55" s="37" t="s">
        <v>3</v>
      </c>
      <c r="D55" s="54">
        <v>0</v>
      </c>
      <c r="E55" s="54">
        <v>0</v>
      </c>
      <c r="F55" s="48" t="e">
        <f t="shared" si="15"/>
        <v>#DIV/0!</v>
      </c>
      <c r="G55" s="58"/>
      <c r="H55" s="63"/>
      <c r="I55" s="58"/>
      <c r="J55" s="56"/>
      <c r="K55" s="56"/>
      <c r="L55" s="4"/>
      <c r="M55" s="4"/>
      <c r="N55" s="4"/>
      <c r="O55" s="4"/>
      <c r="P55" s="4"/>
      <c r="Q55" s="4"/>
      <c r="R55" s="4"/>
    </row>
    <row r="56" spans="1:18" hidden="1" x14ac:dyDescent="0.2">
      <c r="A56" s="76"/>
      <c r="B56" s="88"/>
      <c r="C56" s="37" t="s">
        <v>4</v>
      </c>
      <c r="D56" s="54">
        <v>0</v>
      </c>
      <c r="E56" s="54">
        <v>0</v>
      </c>
      <c r="F56" s="48" t="s">
        <v>66</v>
      </c>
      <c r="G56" s="58"/>
      <c r="H56" s="63"/>
      <c r="I56" s="58"/>
      <c r="J56" s="56"/>
      <c r="K56" s="56"/>
      <c r="L56" s="4"/>
      <c r="M56" s="4"/>
      <c r="N56" s="4"/>
      <c r="O56" s="4"/>
      <c r="P56" s="4"/>
      <c r="Q56" s="4"/>
      <c r="R56" s="4"/>
    </row>
    <row r="57" spans="1:18" hidden="1" x14ac:dyDescent="0.2">
      <c r="A57" s="76"/>
      <c r="B57" s="88"/>
      <c r="C57" s="37" t="s">
        <v>5</v>
      </c>
      <c r="D57" s="54">
        <v>0</v>
      </c>
      <c r="E57" s="54">
        <v>0</v>
      </c>
      <c r="F57" s="48" t="s">
        <v>66</v>
      </c>
      <c r="G57" s="58"/>
      <c r="H57" s="63"/>
      <c r="I57" s="58"/>
      <c r="J57" s="56"/>
      <c r="K57" s="56"/>
      <c r="L57" s="4"/>
      <c r="M57" s="4"/>
      <c r="N57" s="4"/>
      <c r="O57" s="4"/>
      <c r="P57" s="4"/>
      <c r="Q57" s="4"/>
      <c r="R57" s="4"/>
    </row>
    <row r="58" spans="1:18" ht="92.25" hidden="1" customHeight="1" x14ac:dyDescent="0.2">
      <c r="A58" s="77"/>
      <c r="B58" s="89"/>
      <c r="C58" s="37" t="s">
        <v>6</v>
      </c>
      <c r="D58" s="54">
        <v>0</v>
      </c>
      <c r="E58" s="54">
        <v>0</v>
      </c>
      <c r="F58" s="48" t="s">
        <v>66</v>
      </c>
      <c r="G58" s="58"/>
      <c r="H58" s="64"/>
      <c r="I58" s="58"/>
      <c r="J58" s="57"/>
      <c r="K58" s="57"/>
      <c r="L58" s="4"/>
      <c r="M58" s="4"/>
      <c r="N58" s="4"/>
      <c r="O58" s="4"/>
      <c r="P58" s="4"/>
      <c r="Q58" s="4"/>
      <c r="R58" s="4"/>
    </row>
    <row r="59" spans="1:18" s="33" customFormat="1" ht="11.25" customHeight="1" x14ac:dyDescent="0.2">
      <c r="A59" s="75" t="s">
        <v>36</v>
      </c>
      <c r="B59" s="87" t="s">
        <v>37</v>
      </c>
      <c r="C59" s="37" t="s">
        <v>2</v>
      </c>
      <c r="D59" s="54">
        <f>SUM(D60:D63)</f>
        <v>67.7</v>
      </c>
      <c r="E59" s="54">
        <f t="shared" ref="E59" si="23">SUM(E60:E63)</f>
        <v>67.7</v>
      </c>
      <c r="F59" s="48">
        <f t="shared" si="15"/>
        <v>100</v>
      </c>
      <c r="G59" s="58" t="s">
        <v>92</v>
      </c>
      <c r="H59" s="90" t="s">
        <v>233</v>
      </c>
      <c r="I59" s="58" t="s">
        <v>99</v>
      </c>
      <c r="J59" s="55" t="s">
        <v>51</v>
      </c>
      <c r="K59" s="55"/>
      <c r="L59" s="32"/>
      <c r="M59" s="32"/>
      <c r="N59" s="32"/>
      <c r="O59" s="32"/>
      <c r="P59" s="32"/>
      <c r="Q59" s="32"/>
      <c r="R59" s="32"/>
    </row>
    <row r="60" spans="1:18" s="33" customFormat="1" x14ac:dyDescent="0.2">
      <c r="A60" s="76"/>
      <c r="B60" s="88"/>
      <c r="C60" s="37" t="s">
        <v>3</v>
      </c>
      <c r="D60" s="54">
        <v>67.7</v>
      </c>
      <c r="E60" s="54">
        <v>67.7</v>
      </c>
      <c r="F60" s="48">
        <f t="shared" si="15"/>
        <v>100</v>
      </c>
      <c r="G60" s="58"/>
      <c r="H60" s="91"/>
      <c r="I60" s="58"/>
      <c r="J60" s="56"/>
      <c r="K60" s="56"/>
      <c r="L60" s="32"/>
      <c r="M60" s="32"/>
      <c r="N60" s="32"/>
      <c r="O60" s="32"/>
      <c r="P60" s="32"/>
      <c r="Q60" s="32"/>
      <c r="R60" s="32"/>
    </row>
    <row r="61" spans="1:18" s="33" customFormat="1" x14ac:dyDescent="0.2">
      <c r="A61" s="76"/>
      <c r="B61" s="88"/>
      <c r="C61" s="37" t="s">
        <v>4</v>
      </c>
      <c r="D61" s="54">
        <v>0</v>
      </c>
      <c r="E61" s="54">
        <v>0</v>
      </c>
      <c r="F61" s="48" t="s">
        <v>66</v>
      </c>
      <c r="G61" s="58"/>
      <c r="H61" s="91"/>
      <c r="I61" s="58"/>
      <c r="J61" s="56"/>
      <c r="K61" s="56"/>
      <c r="L61" s="32"/>
      <c r="M61" s="32"/>
      <c r="N61" s="32"/>
      <c r="O61" s="32"/>
      <c r="P61" s="32"/>
      <c r="Q61" s="32"/>
      <c r="R61" s="32"/>
    </row>
    <row r="62" spans="1:18" s="33" customFormat="1" x14ac:dyDescent="0.2">
      <c r="A62" s="76"/>
      <c r="B62" s="88"/>
      <c r="C62" s="37" t="s">
        <v>5</v>
      </c>
      <c r="D62" s="54">
        <v>0</v>
      </c>
      <c r="E62" s="54">
        <v>0</v>
      </c>
      <c r="F62" s="48" t="s">
        <v>66</v>
      </c>
      <c r="G62" s="58"/>
      <c r="H62" s="91"/>
      <c r="I62" s="58"/>
      <c r="J62" s="56"/>
      <c r="K62" s="56"/>
      <c r="L62" s="32"/>
      <c r="M62" s="32"/>
      <c r="N62" s="32"/>
      <c r="O62" s="32"/>
      <c r="P62" s="32"/>
      <c r="Q62" s="32"/>
      <c r="R62" s="32"/>
    </row>
    <row r="63" spans="1:18" s="33" customFormat="1" ht="80.25" customHeight="1" x14ac:dyDescent="0.2">
      <c r="A63" s="77"/>
      <c r="B63" s="89"/>
      <c r="C63" s="37" t="s">
        <v>6</v>
      </c>
      <c r="D63" s="54">
        <v>0</v>
      </c>
      <c r="E63" s="54">
        <v>0</v>
      </c>
      <c r="F63" s="48" t="s">
        <v>66</v>
      </c>
      <c r="G63" s="58"/>
      <c r="H63" s="92"/>
      <c r="I63" s="58"/>
      <c r="J63" s="57"/>
      <c r="K63" s="57"/>
      <c r="L63" s="32"/>
      <c r="M63" s="32"/>
      <c r="N63" s="32"/>
      <c r="O63" s="32"/>
      <c r="P63" s="32"/>
      <c r="Q63" s="32"/>
      <c r="R63" s="32"/>
    </row>
    <row r="64" spans="1:18" s="31" customFormat="1" ht="23.25" customHeight="1" x14ac:dyDescent="0.15">
      <c r="A64" s="72" t="s">
        <v>28</v>
      </c>
      <c r="B64" s="84" t="s">
        <v>27</v>
      </c>
      <c r="C64" s="38" t="s">
        <v>2</v>
      </c>
      <c r="D64" s="26">
        <f>SUM(D65:D68)</f>
        <v>143557.4</v>
      </c>
      <c r="E64" s="26">
        <f t="shared" ref="E64" si="24">SUM(E65:E68)</f>
        <v>141484.1</v>
      </c>
      <c r="F64" s="27">
        <f t="shared" si="15"/>
        <v>98.555769329898709</v>
      </c>
      <c r="G64" s="65" t="s">
        <v>66</v>
      </c>
      <c r="H64" s="28" t="s">
        <v>67</v>
      </c>
      <c r="I64" s="29">
        <f>I69+I89</f>
        <v>7</v>
      </c>
      <c r="J64" s="74" t="s">
        <v>268</v>
      </c>
      <c r="K64" s="59"/>
      <c r="L64" s="30"/>
      <c r="M64" s="30"/>
      <c r="N64" s="30"/>
      <c r="O64" s="30"/>
      <c r="P64" s="30"/>
      <c r="Q64" s="30"/>
      <c r="R64" s="30"/>
    </row>
    <row r="65" spans="1:18" s="31" customFormat="1" ht="18.75" customHeight="1" x14ac:dyDescent="0.15">
      <c r="A65" s="72"/>
      <c r="B65" s="85"/>
      <c r="C65" s="38" t="s">
        <v>3</v>
      </c>
      <c r="D65" s="26">
        <f>D70+D90</f>
        <v>68054.2</v>
      </c>
      <c r="E65" s="26">
        <f t="shared" ref="E65" si="25">E70+E90</f>
        <v>65980.899999999994</v>
      </c>
      <c r="F65" s="27">
        <f t="shared" si="15"/>
        <v>96.953457685197975</v>
      </c>
      <c r="G65" s="66"/>
      <c r="H65" s="28" t="s">
        <v>68</v>
      </c>
      <c r="I65" s="29">
        <f t="shared" ref="I65:I67" si="26">I70+I90</f>
        <v>6</v>
      </c>
      <c r="J65" s="74"/>
      <c r="K65" s="60"/>
      <c r="L65" s="30"/>
      <c r="M65" s="30"/>
      <c r="N65" s="30"/>
      <c r="O65" s="30"/>
      <c r="P65" s="30"/>
      <c r="Q65" s="30"/>
      <c r="R65" s="30"/>
    </row>
    <row r="66" spans="1:18" s="31" customFormat="1" ht="13.5" customHeight="1" x14ac:dyDescent="0.15">
      <c r="A66" s="72"/>
      <c r="B66" s="85"/>
      <c r="C66" s="38" t="s">
        <v>4</v>
      </c>
      <c r="D66" s="26">
        <f t="shared" ref="D66:E68" si="27">D71+D91</f>
        <v>60280.800000000003</v>
      </c>
      <c r="E66" s="26">
        <f t="shared" si="27"/>
        <v>60280.800000000003</v>
      </c>
      <c r="F66" s="27">
        <f t="shared" si="15"/>
        <v>100</v>
      </c>
      <c r="G66" s="66"/>
      <c r="H66" s="28" t="s">
        <v>69</v>
      </c>
      <c r="I66" s="29">
        <f t="shared" si="26"/>
        <v>1</v>
      </c>
      <c r="J66" s="74"/>
      <c r="K66" s="60"/>
      <c r="L66" s="30"/>
      <c r="M66" s="30"/>
      <c r="N66" s="30"/>
      <c r="O66" s="30"/>
      <c r="P66" s="30"/>
      <c r="Q66" s="30"/>
      <c r="R66" s="30"/>
    </row>
    <row r="67" spans="1:18" s="31" customFormat="1" ht="13.9" customHeight="1" x14ac:dyDescent="0.15">
      <c r="A67" s="72"/>
      <c r="B67" s="85"/>
      <c r="C67" s="38" t="s">
        <v>5</v>
      </c>
      <c r="D67" s="26">
        <f t="shared" si="27"/>
        <v>0</v>
      </c>
      <c r="E67" s="26">
        <f t="shared" si="27"/>
        <v>0</v>
      </c>
      <c r="F67" s="27" t="s">
        <v>66</v>
      </c>
      <c r="G67" s="66"/>
      <c r="H67" s="28" t="s">
        <v>70</v>
      </c>
      <c r="I67" s="29">
        <f t="shared" si="26"/>
        <v>0</v>
      </c>
      <c r="J67" s="74"/>
      <c r="K67" s="60"/>
      <c r="L67" s="30"/>
      <c r="M67" s="30"/>
      <c r="N67" s="30"/>
      <c r="O67" s="30"/>
      <c r="P67" s="30"/>
      <c r="Q67" s="30"/>
      <c r="R67" s="30"/>
    </row>
    <row r="68" spans="1:18" s="31" customFormat="1" ht="21.75" customHeight="1" x14ac:dyDescent="0.15">
      <c r="A68" s="72"/>
      <c r="B68" s="86"/>
      <c r="C68" s="38" t="s">
        <v>6</v>
      </c>
      <c r="D68" s="26">
        <f t="shared" si="27"/>
        <v>15222.4</v>
      </c>
      <c r="E68" s="26">
        <f t="shared" si="27"/>
        <v>15222.4</v>
      </c>
      <c r="F68" s="27">
        <f t="shared" si="15"/>
        <v>100</v>
      </c>
      <c r="G68" s="67"/>
      <c r="H68" s="28" t="s">
        <v>71</v>
      </c>
      <c r="I68" s="27">
        <f>I65/I64*100</f>
        <v>85.714285714285708</v>
      </c>
      <c r="J68" s="74"/>
      <c r="K68" s="61"/>
      <c r="L68" s="30"/>
      <c r="M68" s="30"/>
      <c r="N68" s="30"/>
      <c r="O68" s="30"/>
      <c r="P68" s="30"/>
      <c r="Q68" s="30"/>
      <c r="R68" s="30"/>
    </row>
    <row r="69" spans="1:18" ht="22.5" customHeight="1" x14ac:dyDescent="0.2">
      <c r="A69" s="69" t="s">
        <v>10</v>
      </c>
      <c r="B69" s="78" t="s">
        <v>108</v>
      </c>
      <c r="C69" s="37" t="s">
        <v>2</v>
      </c>
      <c r="D69" s="54">
        <f>SUM(D70:D73)</f>
        <v>25463.8</v>
      </c>
      <c r="E69" s="54">
        <f t="shared" ref="E69" si="28">SUM(E70:E73)</f>
        <v>25163</v>
      </c>
      <c r="F69" s="48">
        <f t="shared" si="15"/>
        <v>98.818715195689563</v>
      </c>
      <c r="G69" s="62" t="s">
        <v>66</v>
      </c>
      <c r="H69" s="10" t="s">
        <v>67</v>
      </c>
      <c r="I69" s="14">
        <f>COUNTA(I74:I88)</f>
        <v>3</v>
      </c>
      <c r="J69" s="71" t="s">
        <v>223</v>
      </c>
      <c r="K69" s="55"/>
      <c r="L69" s="4"/>
      <c r="M69" s="4"/>
      <c r="N69" s="4"/>
      <c r="O69" s="4"/>
      <c r="P69" s="4"/>
      <c r="Q69" s="4"/>
      <c r="R69" s="4"/>
    </row>
    <row r="70" spans="1:18" ht="15" customHeight="1" x14ac:dyDescent="0.2">
      <c r="A70" s="69"/>
      <c r="B70" s="79"/>
      <c r="C70" s="37" t="s">
        <v>3</v>
      </c>
      <c r="D70" s="54">
        <f>D75+D80+D85</f>
        <v>25463.8</v>
      </c>
      <c r="E70" s="54">
        <f t="shared" ref="E70" si="29">E75+E80+E85</f>
        <v>25163</v>
      </c>
      <c r="F70" s="48">
        <f t="shared" si="15"/>
        <v>98.818715195689563</v>
      </c>
      <c r="G70" s="63"/>
      <c r="H70" s="10" t="s">
        <v>68</v>
      </c>
      <c r="I70" s="14">
        <f>COUNTIF(I74:I88,"да")</f>
        <v>3</v>
      </c>
      <c r="J70" s="71"/>
      <c r="K70" s="56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69"/>
      <c r="B71" s="79"/>
      <c r="C71" s="37" t="s">
        <v>4</v>
      </c>
      <c r="D71" s="54">
        <f t="shared" ref="D71:E73" si="30">D76+D81+D86</f>
        <v>0</v>
      </c>
      <c r="E71" s="54">
        <f t="shared" si="30"/>
        <v>0</v>
      </c>
      <c r="F71" s="48" t="s">
        <v>66</v>
      </c>
      <c r="G71" s="63"/>
      <c r="H71" s="10" t="s">
        <v>69</v>
      </c>
      <c r="I71" s="14">
        <f>COUNTIF(I74:I88,"частично")</f>
        <v>0</v>
      </c>
      <c r="J71" s="71"/>
      <c r="K71" s="56"/>
      <c r="L71" s="4"/>
      <c r="M71" s="4"/>
      <c r="N71" s="4"/>
      <c r="O71" s="4"/>
      <c r="P71" s="4"/>
      <c r="Q71" s="4"/>
      <c r="R71" s="4"/>
    </row>
    <row r="72" spans="1:18" ht="14.25" customHeight="1" x14ac:dyDescent="0.2">
      <c r="A72" s="69"/>
      <c r="B72" s="79"/>
      <c r="C72" s="37" t="s">
        <v>5</v>
      </c>
      <c r="D72" s="54">
        <f t="shared" si="30"/>
        <v>0</v>
      </c>
      <c r="E72" s="54">
        <f t="shared" si="30"/>
        <v>0</v>
      </c>
      <c r="F72" s="48" t="s">
        <v>66</v>
      </c>
      <c r="G72" s="63"/>
      <c r="H72" s="10" t="s">
        <v>70</v>
      </c>
      <c r="I72" s="14">
        <f>COUNTIF(I74:I88,"нет")</f>
        <v>0</v>
      </c>
      <c r="J72" s="71"/>
      <c r="K72" s="56"/>
      <c r="L72" s="4"/>
      <c r="M72" s="4"/>
      <c r="N72" s="4"/>
      <c r="O72" s="4"/>
      <c r="P72" s="4"/>
      <c r="Q72" s="4"/>
      <c r="R72" s="4"/>
    </row>
    <row r="73" spans="1:18" ht="22.5" customHeight="1" x14ac:dyDescent="0.2">
      <c r="A73" s="69"/>
      <c r="B73" s="80"/>
      <c r="C73" s="37" t="s">
        <v>6</v>
      </c>
      <c r="D73" s="54">
        <f>D78+D83+D88</f>
        <v>0</v>
      </c>
      <c r="E73" s="54">
        <f t="shared" si="30"/>
        <v>0</v>
      </c>
      <c r="F73" s="48" t="s">
        <v>66</v>
      </c>
      <c r="G73" s="64"/>
      <c r="H73" s="10" t="s">
        <v>71</v>
      </c>
      <c r="I73" s="12">
        <f>I70/I69*100</f>
        <v>100</v>
      </c>
      <c r="J73" s="71"/>
      <c r="K73" s="57"/>
      <c r="L73" s="4"/>
      <c r="M73" s="4"/>
      <c r="N73" s="4"/>
      <c r="O73" s="4"/>
      <c r="P73" s="4"/>
      <c r="Q73" s="4"/>
      <c r="R73" s="4"/>
    </row>
    <row r="74" spans="1:18" s="33" customFormat="1" ht="11.25" customHeight="1" x14ac:dyDescent="0.2">
      <c r="A74" s="75" t="s">
        <v>17</v>
      </c>
      <c r="B74" s="78" t="s">
        <v>38</v>
      </c>
      <c r="C74" s="37" t="s">
        <v>2</v>
      </c>
      <c r="D74" s="54">
        <f>SUM(D75:D78)</f>
        <v>6493.7</v>
      </c>
      <c r="E74" s="54">
        <f t="shared" ref="E74" si="31">SUM(E75:E78)</f>
        <v>6493</v>
      </c>
      <c r="F74" s="48">
        <f t="shared" si="15"/>
        <v>99.989220321234427</v>
      </c>
      <c r="G74" s="58" t="s">
        <v>269</v>
      </c>
      <c r="H74" s="62" t="s">
        <v>256</v>
      </c>
      <c r="I74" s="58" t="s">
        <v>99</v>
      </c>
      <c r="J74" s="71" t="s">
        <v>223</v>
      </c>
      <c r="K74" s="55"/>
      <c r="L74" s="32"/>
      <c r="M74" s="32"/>
      <c r="N74" s="32"/>
      <c r="O74" s="32"/>
      <c r="P74" s="32"/>
      <c r="Q74" s="32"/>
      <c r="R74" s="32"/>
    </row>
    <row r="75" spans="1:18" s="33" customFormat="1" x14ac:dyDescent="0.2">
      <c r="A75" s="76"/>
      <c r="B75" s="79"/>
      <c r="C75" s="37" t="s">
        <v>3</v>
      </c>
      <c r="D75" s="54">
        <v>6493.7</v>
      </c>
      <c r="E75" s="54">
        <v>6493</v>
      </c>
      <c r="F75" s="48">
        <f t="shared" si="15"/>
        <v>99.989220321234427</v>
      </c>
      <c r="G75" s="58"/>
      <c r="H75" s="63"/>
      <c r="I75" s="58"/>
      <c r="J75" s="71"/>
      <c r="K75" s="56"/>
      <c r="L75" s="32"/>
      <c r="M75" s="32"/>
      <c r="N75" s="32"/>
      <c r="O75" s="32"/>
      <c r="P75" s="32"/>
      <c r="Q75" s="32"/>
      <c r="R75" s="32"/>
    </row>
    <row r="76" spans="1:18" s="33" customFormat="1" x14ac:dyDescent="0.2">
      <c r="A76" s="76"/>
      <c r="B76" s="79"/>
      <c r="C76" s="37" t="s">
        <v>4</v>
      </c>
      <c r="D76" s="54">
        <v>0</v>
      </c>
      <c r="E76" s="54">
        <v>0</v>
      </c>
      <c r="F76" s="48" t="s">
        <v>66</v>
      </c>
      <c r="G76" s="58"/>
      <c r="H76" s="63"/>
      <c r="I76" s="58"/>
      <c r="J76" s="71"/>
      <c r="K76" s="56"/>
      <c r="L76" s="32"/>
      <c r="M76" s="32"/>
      <c r="N76" s="32"/>
      <c r="O76" s="32"/>
      <c r="P76" s="32"/>
      <c r="Q76" s="32"/>
      <c r="R76" s="32"/>
    </row>
    <row r="77" spans="1:18" s="33" customFormat="1" x14ac:dyDescent="0.2">
      <c r="A77" s="76"/>
      <c r="B77" s="79"/>
      <c r="C77" s="37" t="s">
        <v>5</v>
      </c>
      <c r="D77" s="54">
        <v>0</v>
      </c>
      <c r="E77" s="54">
        <v>0</v>
      </c>
      <c r="F77" s="48" t="s">
        <v>66</v>
      </c>
      <c r="G77" s="58"/>
      <c r="H77" s="63"/>
      <c r="I77" s="58"/>
      <c r="J77" s="71"/>
      <c r="K77" s="56"/>
      <c r="L77" s="32"/>
      <c r="M77" s="32"/>
      <c r="N77" s="32"/>
      <c r="O77" s="32"/>
      <c r="P77" s="32"/>
      <c r="Q77" s="32"/>
      <c r="R77" s="32"/>
    </row>
    <row r="78" spans="1:18" s="33" customFormat="1" ht="52.5" customHeight="1" x14ac:dyDescent="0.2">
      <c r="A78" s="77"/>
      <c r="B78" s="80"/>
      <c r="C78" s="37" t="s">
        <v>6</v>
      </c>
      <c r="D78" s="54">
        <v>0</v>
      </c>
      <c r="E78" s="54">
        <v>0</v>
      </c>
      <c r="F78" s="48" t="s">
        <v>66</v>
      </c>
      <c r="G78" s="58"/>
      <c r="H78" s="64"/>
      <c r="I78" s="58"/>
      <c r="J78" s="71"/>
      <c r="K78" s="57"/>
      <c r="L78" s="32"/>
      <c r="M78" s="32"/>
      <c r="N78" s="32"/>
      <c r="O78" s="32"/>
      <c r="P78" s="32"/>
      <c r="Q78" s="32"/>
      <c r="R78" s="32"/>
    </row>
    <row r="79" spans="1:18" s="33" customFormat="1" x14ac:dyDescent="0.2">
      <c r="A79" s="75" t="s">
        <v>18</v>
      </c>
      <c r="B79" s="78" t="s">
        <v>40</v>
      </c>
      <c r="C79" s="37" t="s">
        <v>2</v>
      </c>
      <c r="D79" s="54">
        <f>SUM(D80:D83)</f>
        <v>1955.6</v>
      </c>
      <c r="E79" s="54">
        <f t="shared" ref="E79" si="32">SUM(E80:E83)</f>
        <v>1955.6</v>
      </c>
      <c r="F79" s="48">
        <f t="shared" si="15"/>
        <v>100</v>
      </c>
      <c r="G79" s="58" t="s">
        <v>255</v>
      </c>
      <c r="H79" s="62" t="s">
        <v>254</v>
      </c>
      <c r="I79" s="58" t="s">
        <v>99</v>
      </c>
      <c r="J79" s="55" t="s">
        <v>223</v>
      </c>
      <c r="K79" s="55"/>
      <c r="L79" s="32"/>
      <c r="M79" s="32"/>
      <c r="N79" s="32"/>
      <c r="O79" s="32"/>
      <c r="P79" s="32"/>
      <c r="Q79" s="32"/>
      <c r="R79" s="32"/>
    </row>
    <row r="80" spans="1:18" s="33" customFormat="1" x14ac:dyDescent="0.2">
      <c r="A80" s="76"/>
      <c r="B80" s="79"/>
      <c r="C80" s="37" t="s">
        <v>3</v>
      </c>
      <c r="D80" s="54">
        <v>1955.6</v>
      </c>
      <c r="E80" s="54">
        <v>1955.6</v>
      </c>
      <c r="F80" s="48">
        <f t="shared" si="15"/>
        <v>100</v>
      </c>
      <c r="G80" s="58"/>
      <c r="H80" s="63"/>
      <c r="I80" s="58"/>
      <c r="J80" s="56"/>
      <c r="K80" s="56"/>
      <c r="L80" s="32"/>
      <c r="M80" s="32"/>
      <c r="N80" s="32"/>
      <c r="O80" s="32"/>
      <c r="P80" s="32"/>
      <c r="Q80" s="32"/>
      <c r="R80" s="32"/>
    </row>
    <row r="81" spans="1:21" s="33" customFormat="1" x14ac:dyDescent="0.2">
      <c r="A81" s="76"/>
      <c r="B81" s="79"/>
      <c r="C81" s="37" t="s">
        <v>4</v>
      </c>
      <c r="D81" s="54">
        <v>0</v>
      </c>
      <c r="E81" s="54">
        <v>0</v>
      </c>
      <c r="F81" s="48" t="s">
        <v>66</v>
      </c>
      <c r="G81" s="58"/>
      <c r="H81" s="63"/>
      <c r="I81" s="58"/>
      <c r="J81" s="56"/>
      <c r="K81" s="56"/>
      <c r="L81" s="32"/>
      <c r="M81" s="32"/>
      <c r="N81" s="32"/>
      <c r="O81" s="32"/>
      <c r="P81" s="32"/>
      <c r="Q81" s="32"/>
      <c r="R81" s="32"/>
    </row>
    <row r="82" spans="1:21" s="33" customFormat="1" ht="39" customHeight="1" x14ac:dyDescent="0.2">
      <c r="A82" s="76"/>
      <c r="B82" s="79"/>
      <c r="C82" s="37" t="s">
        <v>5</v>
      </c>
      <c r="D82" s="54">
        <v>0</v>
      </c>
      <c r="E82" s="54">
        <v>0</v>
      </c>
      <c r="F82" s="48" t="s">
        <v>66</v>
      </c>
      <c r="G82" s="58"/>
      <c r="H82" s="63"/>
      <c r="I82" s="58"/>
      <c r="J82" s="56"/>
      <c r="K82" s="56"/>
      <c r="L82" s="32"/>
      <c r="M82" s="32"/>
      <c r="N82" s="32"/>
      <c r="O82" s="32"/>
      <c r="P82" s="32"/>
      <c r="Q82" s="32"/>
      <c r="R82" s="32"/>
    </row>
    <row r="83" spans="1:21" s="33" customFormat="1" ht="80.25" customHeight="1" x14ac:dyDescent="0.2">
      <c r="A83" s="77"/>
      <c r="B83" s="80"/>
      <c r="C83" s="37" t="s">
        <v>6</v>
      </c>
      <c r="D83" s="54">
        <v>0</v>
      </c>
      <c r="E83" s="54">
        <v>0</v>
      </c>
      <c r="F83" s="48" t="s">
        <v>66</v>
      </c>
      <c r="G83" s="58"/>
      <c r="H83" s="64"/>
      <c r="I83" s="58"/>
      <c r="J83" s="57"/>
      <c r="K83" s="57"/>
      <c r="L83" s="32"/>
      <c r="M83" s="32"/>
      <c r="N83" s="32"/>
      <c r="O83" s="32"/>
      <c r="P83" s="32"/>
      <c r="Q83" s="32"/>
      <c r="R83" s="32"/>
    </row>
    <row r="84" spans="1:21" s="33" customFormat="1" ht="11.25" customHeight="1" x14ac:dyDescent="0.2">
      <c r="A84" s="75" t="s">
        <v>39</v>
      </c>
      <c r="B84" s="78" t="s">
        <v>41</v>
      </c>
      <c r="C84" s="37" t="s">
        <v>2</v>
      </c>
      <c r="D84" s="54">
        <f>SUM(D85:D88)</f>
        <v>17014.5</v>
      </c>
      <c r="E84" s="54">
        <f t="shared" ref="E84" si="33">SUM(E85:E88)</f>
        <v>16714.400000000001</v>
      </c>
      <c r="F84" s="48">
        <f t="shared" si="15"/>
        <v>98.236210291222207</v>
      </c>
      <c r="G84" s="62" t="s">
        <v>225</v>
      </c>
      <c r="H84" s="62" t="s">
        <v>234</v>
      </c>
      <c r="I84" s="62" t="s">
        <v>99</v>
      </c>
      <c r="J84" s="71" t="s">
        <v>223</v>
      </c>
      <c r="K84" s="55" t="s">
        <v>235</v>
      </c>
      <c r="L84" s="32"/>
      <c r="M84" s="32"/>
      <c r="N84" s="32"/>
      <c r="O84" s="32"/>
      <c r="P84" s="32"/>
      <c r="Q84" s="32"/>
      <c r="R84" s="32"/>
    </row>
    <row r="85" spans="1:21" s="33" customFormat="1" x14ac:dyDescent="0.2">
      <c r="A85" s="76"/>
      <c r="B85" s="79"/>
      <c r="C85" s="37" t="s">
        <v>3</v>
      </c>
      <c r="D85" s="54">
        <v>17014.5</v>
      </c>
      <c r="E85" s="54">
        <v>16714.400000000001</v>
      </c>
      <c r="F85" s="48">
        <f t="shared" si="15"/>
        <v>98.236210291222207</v>
      </c>
      <c r="G85" s="63"/>
      <c r="H85" s="63"/>
      <c r="I85" s="63"/>
      <c r="J85" s="71"/>
      <c r="K85" s="56"/>
      <c r="L85" s="32"/>
      <c r="M85" s="32"/>
      <c r="N85" s="32"/>
      <c r="O85" s="32"/>
      <c r="P85" s="32"/>
      <c r="Q85" s="32"/>
      <c r="R85" s="32"/>
    </row>
    <row r="86" spans="1:21" s="33" customFormat="1" x14ac:dyDescent="0.2">
      <c r="A86" s="76"/>
      <c r="B86" s="79"/>
      <c r="C86" s="37" t="s">
        <v>4</v>
      </c>
      <c r="D86" s="54">
        <v>0</v>
      </c>
      <c r="E86" s="54">
        <v>0</v>
      </c>
      <c r="F86" s="48" t="s">
        <v>66</v>
      </c>
      <c r="G86" s="63"/>
      <c r="H86" s="63"/>
      <c r="I86" s="63"/>
      <c r="J86" s="71"/>
      <c r="K86" s="56"/>
      <c r="L86" s="32"/>
      <c r="M86" s="32"/>
      <c r="N86" s="32"/>
      <c r="O86" s="32"/>
      <c r="P86" s="32"/>
      <c r="Q86" s="32"/>
      <c r="R86" s="32"/>
    </row>
    <row r="87" spans="1:21" s="33" customFormat="1" x14ac:dyDescent="0.2">
      <c r="A87" s="76"/>
      <c r="B87" s="79"/>
      <c r="C87" s="37" t="s">
        <v>5</v>
      </c>
      <c r="D87" s="54">
        <v>0</v>
      </c>
      <c r="E87" s="54">
        <v>0</v>
      </c>
      <c r="F87" s="48" t="s">
        <v>66</v>
      </c>
      <c r="G87" s="63"/>
      <c r="H87" s="63"/>
      <c r="I87" s="63"/>
      <c r="J87" s="71"/>
      <c r="K87" s="56"/>
      <c r="L87" s="32"/>
      <c r="M87" s="32"/>
      <c r="N87" s="32"/>
      <c r="O87" s="32"/>
      <c r="P87" s="32"/>
      <c r="Q87" s="32"/>
      <c r="R87" s="32"/>
    </row>
    <row r="88" spans="1:21" s="33" customFormat="1" ht="65.25" customHeight="1" x14ac:dyDescent="0.2">
      <c r="A88" s="77"/>
      <c r="B88" s="80"/>
      <c r="C88" s="37" t="s">
        <v>6</v>
      </c>
      <c r="D88" s="54">
        <v>0</v>
      </c>
      <c r="E88" s="54">
        <v>0</v>
      </c>
      <c r="F88" s="48" t="s">
        <v>66</v>
      </c>
      <c r="G88" s="64"/>
      <c r="H88" s="64"/>
      <c r="I88" s="64"/>
      <c r="J88" s="71"/>
      <c r="K88" s="57"/>
      <c r="L88" s="32"/>
      <c r="M88" s="32"/>
      <c r="N88" s="32"/>
      <c r="O88" s="32"/>
      <c r="P88" s="32"/>
      <c r="Q88" s="32"/>
      <c r="R88" s="32"/>
    </row>
    <row r="89" spans="1:21" s="33" customFormat="1" ht="22.5" customHeight="1" x14ac:dyDescent="0.2">
      <c r="A89" s="69" t="s">
        <v>11</v>
      </c>
      <c r="B89" s="70" t="s">
        <v>109</v>
      </c>
      <c r="C89" s="37" t="s">
        <v>2</v>
      </c>
      <c r="D89" s="54">
        <f>D94+D99+D104+D109</f>
        <v>118093.6</v>
      </c>
      <c r="E89" s="54">
        <f t="shared" ref="E89" si="34">E94+E99+E104+E109</f>
        <v>116321.1</v>
      </c>
      <c r="F89" s="48">
        <f t="shared" si="15"/>
        <v>98.49907192261054</v>
      </c>
      <c r="G89" s="62" t="s">
        <v>66</v>
      </c>
      <c r="H89" s="10" t="s">
        <v>67</v>
      </c>
      <c r="I89" s="14">
        <f>COUNTA(I94:I113)</f>
        <v>4</v>
      </c>
      <c r="J89" s="71" t="s">
        <v>49</v>
      </c>
      <c r="K89" s="55"/>
      <c r="L89" s="32"/>
      <c r="M89" s="32"/>
      <c r="N89" s="32"/>
      <c r="O89" s="32"/>
      <c r="P89" s="32"/>
      <c r="Q89" s="32"/>
      <c r="R89" s="32"/>
    </row>
    <row r="90" spans="1:21" s="33" customFormat="1" ht="12" customHeight="1" x14ac:dyDescent="0.2">
      <c r="A90" s="69"/>
      <c r="B90" s="70"/>
      <c r="C90" s="37" t="s">
        <v>3</v>
      </c>
      <c r="D90" s="54">
        <f>D95+D100+D105+D110</f>
        <v>42590.400000000001</v>
      </c>
      <c r="E90" s="54">
        <f>E95+E100+E105+E110</f>
        <v>40817.9</v>
      </c>
      <c r="F90" s="48">
        <f t="shared" si="15"/>
        <v>95.83826402193921</v>
      </c>
      <c r="G90" s="63"/>
      <c r="H90" s="10" t="s">
        <v>68</v>
      </c>
      <c r="I90" s="14">
        <f>COUNTIF(I94:I113,"да")</f>
        <v>3</v>
      </c>
      <c r="J90" s="71"/>
      <c r="K90" s="56"/>
      <c r="L90" s="32"/>
      <c r="M90" s="32"/>
      <c r="N90" s="32"/>
      <c r="O90" s="32"/>
      <c r="P90" s="32"/>
      <c r="Q90" s="32"/>
      <c r="R90" s="32"/>
    </row>
    <row r="91" spans="1:21" s="33" customFormat="1" x14ac:dyDescent="0.2">
      <c r="A91" s="69"/>
      <c r="B91" s="70"/>
      <c r="C91" s="37" t="s">
        <v>4</v>
      </c>
      <c r="D91" s="54">
        <f t="shared" ref="D91:E93" si="35">D96+D101+D106+D111</f>
        <v>60280.800000000003</v>
      </c>
      <c r="E91" s="54">
        <f t="shared" si="35"/>
        <v>60280.800000000003</v>
      </c>
      <c r="F91" s="48">
        <f t="shared" si="15"/>
        <v>100</v>
      </c>
      <c r="G91" s="63"/>
      <c r="H91" s="10" t="s">
        <v>69</v>
      </c>
      <c r="I91" s="14">
        <f>COUNTIF(I94:I113,"частично")</f>
        <v>1</v>
      </c>
      <c r="J91" s="71"/>
      <c r="K91" s="56"/>
      <c r="L91" s="32"/>
      <c r="M91" s="32"/>
      <c r="N91" s="32"/>
      <c r="O91" s="32"/>
      <c r="P91" s="32"/>
      <c r="Q91" s="32"/>
      <c r="R91" s="32"/>
    </row>
    <row r="92" spans="1:21" s="33" customFormat="1" x14ac:dyDescent="0.2">
      <c r="A92" s="69"/>
      <c r="B92" s="70"/>
      <c r="C92" s="37" t="s">
        <v>5</v>
      </c>
      <c r="D92" s="54">
        <f t="shared" si="35"/>
        <v>0</v>
      </c>
      <c r="E92" s="54">
        <f t="shared" si="35"/>
        <v>0</v>
      </c>
      <c r="F92" s="48" t="s">
        <v>66</v>
      </c>
      <c r="G92" s="63"/>
      <c r="H92" s="10" t="s">
        <v>70</v>
      </c>
      <c r="I92" s="14">
        <f>COUNTIF(I94:I113,"нет")</f>
        <v>0</v>
      </c>
      <c r="J92" s="71"/>
      <c r="K92" s="56"/>
      <c r="L92" s="32"/>
      <c r="M92" s="32"/>
      <c r="N92" s="32"/>
      <c r="O92" s="32"/>
      <c r="P92" s="32"/>
      <c r="Q92" s="32"/>
      <c r="R92" s="32"/>
    </row>
    <row r="93" spans="1:21" s="33" customFormat="1" ht="21.75" customHeight="1" x14ac:dyDescent="0.2">
      <c r="A93" s="69"/>
      <c r="B93" s="70"/>
      <c r="C93" s="37" t="s">
        <v>6</v>
      </c>
      <c r="D93" s="54">
        <f t="shared" si="35"/>
        <v>15222.4</v>
      </c>
      <c r="E93" s="54">
        <f t="shared" si="35"/>
        <v>15222.4</v>
      </c>
      <c r="F93" s="48">
        <f t="shared" si="15"/>
        <v>100</v>
      </c>
      <c r="G93" s="64"/>
      <c r="H93" s="10" t="s">
        <v>71</v>
      </c>
      <c r="I93" s="12">
        <f>I90/I89*100</f>
        <v>75</v>
      </c>
      <c r="J93" s="71"/>
      <c r="K93" s="57"/>
      <c r="L93" s="32"/>
      <c r="M93" s="32"/>
      <c r="N93" s="32"/>
      <c r="O93" s="32"/>
      <c r="P93" s="32"/>
      <c r="Q93" s="32"/>
      <c r="R93" s="32"/>
      <c r="U93" s="34"/>
    </row>
    <row r="94" spans="1:21" s="33" customFormat="1" x14ac:dyDescent="0.2">
      <c r="A94" s="69" t="s">
        <v>42</v>
      </c>
      <c r="B94" s="70" t="s">
        <v>229</v>
      </c>
      <c r="C94" s="37" t="s">
        <v>2</v>
      </c>
      <c r="D94" s="54">
        <f>SUM(D95:D98)</f>
        <v>18625.599999999999</v>
      </c>
      <c r="E94" s="54">
        <f t="shared" ref="E94" si="36">SUM(E95:E98)</f>
        <v>18625.599999999999</v>
      </c>
      <c r="F94" s="48">
        <f t="shared" ref="F94:F155" si="37">E94/D94*100</f>
        <v>100</v>
      </c>
      <c r="G94" s="58" t="s">
        <v>87</v>
      </c>
      <c r="H94" s="62" t="s">
        <v>226</v>
      </c>
      <c r="I94" s="58" t="s">
        <v>99</v>
      </c>
      <c r="J94" s="71" t="s">
        <v>49</v>
      </c>
      <c r="K94" s="55"/>
      <c r="L94" s="32"/>
      <c r="M94" s="32"/>
      <c r="N94" s="32"/>
      <c r="O94" s="32"/>
      <c r="P94" s="32"/>
      <c r="Q94" s="32"/>
      <c r="R94" s="32"/>
    </row>
    <row r="95" spans="1:21" s="33" customFormat="1" x14ac:dyDescent="0.2">
      <c r="A95" s="69"/>
      <c r="B95" s="70"/>
      <c r="C95" s="37" t="s">
        <v>3</v>
      </c>
      <c r="D95" s="54">
        <v>18625.599999999999</v>
      </c>
      <c r="E95" s="54">
        <v>18625.599999999999</v>
      </c>
      <c r="F95" s="48">
        <f t="shared" si="37"/>
        <v>100</v>
      </c>
      <c r="G95" s="58"/>
      <c r="H95" s="63"/>
      <c r="I95" s="58"/>
      <c r="J95" s="71"/>
      <c r="K95" s="56"/>
      <c r="L95" s="32"/>
      <c r="M95" s="32"/>
      <c r="N95" s="32"/>
      <c r="O95" s="32"/>
      <c r="P95" s="32"/>
      <c r="Q95" s="32"/>
      <c r="R95" s="32"/>
    </row>
    <row r="96" spans="1:21" s="33" customFormat="1" x14ac:dyDescent="0.2">
      <c r="A96" s="69"/>
      <c r="B96" s="70"/>
      <c r="C96" s="37" t="s">
        <v>4</v>
      </c>
      <c r="D96" s="54">
        <v>0</v>
      </c>
      <c r="E96" s="54">
        <v>0</v>
      </c>
      <c r="F96" s="48" t="s">
        <v>66</v>
      </c>
      <c r="G96" s="58"/>
      <c r="H96" s="63"/>
      <c r="I96" s="58"/>
      <c r="J96" s="71"/>
      <c r="K96" s="56"/>
      <c r="L96" s="32"/>
      <c r="M96" s="32"/>
      <c r="N96" s="32"/>
      <c r="O96" s="32"/>
      <c r="P96" s="32"/>
      <c r="Q96" s="32"/>
      <c r="R96" s="32"/>
    </row>
    <row r="97" spans="1:18" s="33" customFormat="1" x14ac:dyDescent="0.2">
      <c r="A97" s="69"/>
      <c r="B97" s="70"/>
      <c r="C97" s="37" t="s">
        <v>5</v>
      </c>
      <c r="D97" s="54">
        <v>0</v>
      </c>
      <c r="E97" s="54">
        <v>0</v>
      </c>
      <c r="F97" s="48" t="s">
        <v>66</v>
      </c>
      <c r="G97" s="58"/>
      <c r="H97" s="63"/>
      <c r="I97" s="58"/>
      <c r="J97" s="71"/>
      <c r="K97" s="56"/>
      <c r="L97" s="32"/>
      <c r="M97" s="32"/>
      <c r="N97" s="32"/>
      <c r="O97" s="32"/>
      <c r="P97" s="32"/>
      <c r="Q97" s="32"/>
      <c r="R97" s="32"/>
    </row>
    <row r="98" spans="1:18" s="33" customFormat="1" ht="71.25" customHeight="1" x14ac:dyDescent="0.2">
      <c r="A98" s="69"/>
      <c r="B98" s="70"/>
      <c r="C98" s="37" t="s">
        <v>6</v>
      </c>
      <c r="D98" s="54">
        <v>0</v>
      </c>
      <c r="E98" s="54">
        <v>0</v>
      </c>
      <c r="F98" s="48" t="s">
        <v>66</v>
      </c>
      <c r="G98" s="58"/>
      <c r="H98" s="64"/>
      <c r="I98" s="58"/>
      <c r="J98" s="71"/>
      <c r="K98" s="57"/>
      <c r="L98" s="32"/>
      <c r="M98" s="32"/>
      <c r="N98" s="32"/>
      <c r="O98" s="32"/>
      <c r="P98" s="32"/>
      <c r="Q98" s="32"/>
      <c r="R98" s="32"/>
    </row>
    <row r="99" spans="1:18" s="33" customFormat="1" ht="11.25" customHeight="1" x14ac:dyDescent="0.2">
      <c r="A99" s="69" t="s">
        <v>43</v>
      </c>
      <c r="B99" s="70" t="s">
        <v>46</v>
      </c>
      <c r="C99" s="37" t="s">
        <v>2</v>
      </c>
      <c r="D99" s="54">
        <f>SUM(D100:D103)</f>
        <v>22332.6</v>
      </c>
      <c r="E99" s="54">
        <f t="shared" ref="E99" si="38">SUM(E100:E103)</f>
        <v>20560.099999999999</v>
      </c>
      <c r="F99" s="48">
        <f t="shared" si="37"/>
        <v>92.063172223565545</v>
      </c>
      <c r="G99" s="58" t="s">
        <v>93</v>
      </c>
      <c r="H99" s="58" t="s">
        <v>237</v>
      </c>
      <c r="I99" s="58" t="s">
        <v>99</v>
      </c>
      <c r="J99" s="71" t="s">
        <v>49</v>
      </c>
      <c r="K99" s="55" t="s">
        <v>102</v>
      </c>
      <c r="L99" s="32"/>
      <c r="M99" s="32"/>
      <c r="N99" s="32"/>
      <c r="O99" s="32"/>
      <c r="P99" s="32"/>
      <c r="Q99" s="32"/>
      <c r="R99" s="32"/>
    </row>
    <row r="100" spans="1:18" s="33" customFormat="1" x14ac:dyDescent="0.2">
      <c r="A100" s="69"/>
      <c r="B100" s="70"/>
      <c r="C100" s="37" t="s">
        <v>3</v>
      </c>
      <c r="D100" s="54">
        <v>22332.6</v>
      </c>
      <c r="E100" s="54">
        <v>20560.099999999999</v>
      </c>
      <c r="F100" s="48">
        <f t="shared" si="37"/>
        <v>92.063172223565545</v>
      </c>
      <c r="G100" s="58"/>
      <c r="H100" s="58"/>
      <c r="I100" s="58"/>
      <c r="J100" s="71"/>
      <c r="K100" s="56"/>
      <c r="L100" s="32"/>
      <c r="M100" s="32"/>
      <c r="N100" s="32"/>
      <c r="O100" s="32"/>
      <c r="P100" s="32"/>
      <c r="Q100" s="32"/>
      <c r="R100" s="32"/>
    </row>
    <row r="101" spans="1:18" s="33" customFormat="1" x14ac:dyDescent="0.2">
      <c r="A101" s="69"/>
      <c r="B101" s="70"/>
      <c r="C101" s="37" t="s">
        <v>4</v>
      </c>
      <c r="D101" s="54">
        <v>0</v>
      </c>
      <c r="E101" s="54">
        <v>0</v>
      </c>
      <c r="F101" s="48" t="s">
        <v>66</v>
      </c>
      <c r="G101" s="58"/>
      <c r="H101" s="58"/>
      <c r="I101" s="58"/>
      <c r="J101" s="71"/>
      <c r="K101" s="56"/>
      <c r="L101" s="32"/>
      <c r="M101" s="32"/>
      <c r="N101" s="32"/>
      <c r="O101" s="32"/>
      <c r="P101" s="32"/>
      <c r="Q101" s="32"/>
      <c r="R101" s="32"/>
    </row>
    <row r="102" spans="1:18" s="33" customFormat="1" x14ac:dyDescent="0.2">
      <c r="A102" s="69"/>
      <c r="B102" s="70"/>
      <c r="C102" s="37" t="s">
        <v>5</v>
      </c>
      <c r="D102" s="54">
        <v>0</v>
      </c>
      <c r="E102" s="54">
        <v>0</v>
      </c>
      <c r="F102" s="48" t="s">
        <v>66</v>
      </c>
      <c r="G102" s="58"/>
      <c r="H102" s="58"/>
      <c r="I102" s="58"/>
      <c r="J102" s="71"/>
      <c r="K102" s="56"/>
      <c r="L102" s="32"/>
      <c r="M102" s="32"/>
      <c r="N102" s="32"/>
      <c r="O102" s="32"/>
      <c r="P102" s="32"/>
      <c r="Q102" s="32"/>
      <c r="R102" s="32"/>
    </row>
    <row r="103" spans="1:18" s="33" customFormat="1" ht="116.25" customHeight="1" x14ac:dyDescent="0.2">
      <c r="A103" s="69"/>
      <c r="B103" s="70"/>
      <c r="C103" s="37" t="s">
        <v>6</v>
      </c>
      <c r="D103" s="54">
        <v>0</v>
      </c>
      <c r="E103" s="54">
        <v>0</v>
      </c>
      <c r="F103" s="48" t="s">
        <v>66</v>
      </c>
      <c r="G103" s="58"/>
      <c r="H103" s="58"/>
      <c r="I103" s="58"/>
      <c r="J103" s="71"/>
      <c r="K103" s="57"/>
      <c r="L103" s="32"/>
      <c r="M103" s="32"/>
      <c r="N103" s="32"/>
      <c r="O103" s="32"/>
      <c r="P103" s="32"/>
      <c r="Q103" s="32"/>
      <c r="R103" s="32"/>
    </row>
    <row r="104" spans="1:18" s="33" customFormat="1" x14ac:dyDescent="0.2">
      <c r="A104" s="69" t="s">
        <v>44</v>
      </c>
      <c r="B104" s="70" t="s">
        <v>47</v>
      </c>
      <c r="C104" s="37" t="s">
        <v>2</v>
      </c>
      <c r="D104" s="54">
        <f>SUM(D105:D108)</f>
        <v>1023.3</v>
      </c>
      <c r="E104" s="54">
        <f t="shared" ref="E104" si="39">SUM(E105:E108)</f>
        <v>1023.3</v>
      </c>
      <c r="F104" s="48">
        <f t="shared" si="37"/>
        <v>100</v>
      </c>
      <c r="G104" s="62" t="s">
        <v>94</v>
      </c>
      <c r="H104" s="62" t="s">
        <v>120</v>
      </c>
      <c r="I104" s="62" t="s">
        <v>99</v>
      </c>
      <c r="J104" s="71" t="s">
        <v>49</v>
      </c>
      <c r="K104" s="55"/>
      <c r="L104" s="32"/>
      <c r="M104" s="32"/>
      <c r="N104" s="32"/>
      <c r="O104" s="32"/>
      <c r="P104" s="32"/>
      <c r="Q104" s="32"/>
      <c r="R104" s="32"/>
    </row>
    <row r="105" spans="1:18" s="33" customFormat="1" x14ac:dyDescent="0.2">
      <c r="A105" s="69"/>
      <c r="B105" s="70"/>
      <c r="C105" s="37" t="s">
        <v>3</v>
      </c>
      <c r="D105" s="54">
        <v>1023.3</v>
      </c>
      <c r="E105" s="54">
        <v>1023.3</v>
      </c>
      <c r="F105" s="48">
        <f t="shared" si="37"/>
        <v>100</v>
      </c>
      <c r="G105" s="63"/>
      <c r="H105" s="63"/>
      <c r="I105" s="63"/>
      <c r="J105" s="71"/>
      <c r="K105" s="56"/>
      <c r="L105" s="32"/>
      <c r="M105" s="32"/>
      <c r="N105" s="32"/>
      <c r="O105" s="32"/>
      <c r="P105" s="32"/>
      <c r="Q105" s="32"/>
      <c r="R105" s="32"/>
    </row>
    <row r="106" spans="1:18" s="33" customFormat="1" x14ac:dyDescent="0.2">
      <c r="A106" s="69"/>
      <c r="B106" s="70"/>
      <c r="C106" s="37" t="s">
        <v>4</v>
      </c>
      <c r="D106" s="54">
        <v>0</v>
      </c>
      <c r="E106" s="54">
        <v>0</v>
      </c>
      <c r="F106" s="48" t="s">
        <v>66</v>
      </c>
      <c r="G106" s="63"/>
      <c r="H106" s="63"/>
      <c r="I106" s="63"/>
      <c r="J106" s="71"/>
      <c r="K106" s="56"/>
      <c r="L106" s="32"/>
      <c r="M106" s="32"/>
      <c r="N106" s="32"/>
      <c r="O106" s="32"/>
      <c r="P106" s="32"/>
      <c r="Q106" s="32"/>
      <c r="R106" s="32"/>
    </row>
    <row r="107" spans="1:18" s="33" customFormat="1" x14ac:dyDescent="0.2">
      <c r="A107" s="69"/>
      <c r="B107" s="70"/>
      <c r="C107" s="37" t="s">
        <v>5</v>
      </c>
      <c r="D107" s="54">
        <v>0</v>
      </c>
      <c r="E107" s="54">
        <v>0</v>
      </c>
      <c r="F107" s="48" t="s">
        <v>66</v>
      </c>
      <c r="G107" s="63"/>
      <c r="H107" s="63"/>
      <c r="I107" s="63"/>
      <c r="J107" s="71"/>
      <c r="K107" s="56"/>
      <c r="L107" s="32"/>
      <c r="M107" s="32"/>
      <c r="N107" s="32"/>
      <c r="O107" s="32"/>
      <c r="P107" s="32"/>
      <c r="Q107" s="32"/>
      <c r="R107" s="32"/>
    </row>
    <row r="108" spans="1:18" s="33" customFormat="1" ht="114" customHeight="1" x14ac:dyDescent="0.2">
      <c r="A108" s="69"/>
      <c r="B108" s="70"/>
      <c r="C108" s="37" t="s">
        <v>6</v>
      </c>
      <c r="D108" s="54">
        <v>0</v>
      </c>
      <c r="E108" s="54">
        <v>0</v>
      </c>
      <c r="F108" s="48" t="s">
        <v>66</v>
      </c>
      <c r="G108" s="64"/>
      <c r="H108" s="64"/>
      <c r="I108" s="64"/>
      <c r="J108" s="71"/>
      <c r="K108" s="57"/>
      <c r="L108" s="32"/>
      <c r="M108" s="32"/>
      <c r="N108" s="32"/>
      <c r="O108" s="32"/>
      <c r="P108" s="32"/>
      <c r="Q108" s="32"/>
      <c r="R108" s="32"/>
    </row>
    <row r="109" spans="1:18" s="33" customFormat="1" x14ac:dyDescent="0.2">
      <c r="A109" s="69" t="s">
        <v>45</v>
      </c>
      <c r="B109" s="70" t="s">
        <v>230</v>
      </c>
      <c r="C109" s="37" t="s">
        <v>2</v>
      </c>
      <c r="D109" s="54">
        <f>SUM(D110:D113)</f>
        <v>76112.100000000006</v>
      </c>
      <c r="E109" s="54">
        <f t="shared" ref="E109" si="40">SUM(E110:E113)</f>
        <v>76112.100000000006</v>
      </c>
      <c r="F109" s="48">
        <f t="shared" si="37"/>
        <v>100</v>
      </c>
      <c r="G109" s="62" t="s">
        <v>236</v>
      </c>
      <c r="H109" s="62" t="s">
        <v>264</v>
      </c>
      <c r="I109" s="62" t="s">
        <v>276</v>
      </c>
      <c r="J109" s="71" t="s">
        <v>49</v>
      </c>
      <c r="K109" s="55" t="s">
        <v>275</v>
      </c>
      <c r="L109" s="32"/>
      <c r="M109" s="32"/>
      <c r="N109" s="32"/>
      <c r="O109" s="32"/>
      <c r="P109" s="32"/>
      <c r="Q109" s="32"/>
      <c r="R109" s="32"/>
    </row>
    <row r="110" spans="1:18" s="33" customFormat="1" x14ac:dyDescent="0.2">
      <c r="A110" s="69"/>
      <c r="B110" s="70"/>
      <c r="C110" s="37" t="s">
        <v>3</v>
      </c>
      <c r="D110" s="54">
        <v>608.9</v>
      </c>
      <c r="E110" s="54">
        <v>608.9</v>
      </c>
      <c r="F110" s="48">
        <f t="shared" si="37"/>
        <v>100</v>
      </c>
      <c r="G110" s="63"/>
      <c r="H110" s="63"/>
      <c r="I110" s="63"/>
      <c r="J110" s="71"/>
      <c r="K110" s="56"/>
      <c r="L110" s="32"/>
      <c r="M110" s="32"/>
      <c r="N110" s="32"/>
      <c r="O110" s="32"/>
      <c r="P110" s="32"/>
      <c r="Q110" s="32"/>
      <c r="R110" s="32"/>
    </row>
    <row r="111" spans="1:18" s="33" customFormat="1" x14ac:dyDescent="0.2">
      <c r="A111" s="69"/>
      <c r="B111" s="70"/>
      <c r="C111" s="37" t="s">
        <v>4</v>
      </c>
      <c r="D111" s="54">
        <v>60280.800000000003</v>
      </c>
      <c r="E111" s="54">
        <v>60280.800000000003</v>
      </c>
      <c r="F111" s="48">
        <f t="shared" si="37"/>
        <v>100</v>
      </c>
      <c r="G111" s="63"/>
      <c r="H111" s="63"/>
      <c r="I111" s="63"/>
      <c r="J111" s="71"/>
      <c r="K111" s="56"/>
      <c r="L111" s="32"/>
      <c r="M111" s="32"/>
      <c r="N111" s="32"/>
      <c r="O111" s="32"/>
      <c r="P111" s="32"/>
      <c r="Q111" s="32"/>
      <c r="R111" s="32"/>
    </row>
    <row r="112" spans="1:18" s="33" customFormat="1" x14ac:dyDescent="0.2">
      <c r="A112" s="69"/>
      <c r="B112" s="70"/>
      <c r="C112" s="37" t="s">
        <v>5</v>
      </c>
      <c r="D112" s="54">
        <v>0</v>
      </c>
      <c r="E112" s="54">
        <v>0</v>
      </c>
      <c r="F112" s="48" t="s">
        <v>66</v>
      </c>
      <c r="G112" s="63"/>
      <c r="H112" s="63"/>
      <c r="I112" s="63"/>
      <c r="J112" s="71"/>
      <c r="K112" s="56"/>
      <c r="L112" s="32"/>
      <c r="M112" s="32"/>
      <c r="N112" s="32"/>
      <c r="O112" s="32"/>
      <c r="P112" s="32"/>
      <c r="Q112" s="32"/>
      <c r="R112" s="32"/>
    </row>
    <row r="113" spans="1:18" s="33" customFormat="1" ht="222.75" customHeight="1" x14ac:dyDescent="0.2">
      <c r="A113" s="69"/>
      <c r="B113" s="70"/>
      <c r="C113" s="37" t="s">
        <v>6</v>
      </c>
      <c r="D113" s="54">
        <v>15222.4</v>
      </c>
      <c r="E113" s="54">
        <v>15222.4</v>
      </c>
      <c r="F113" s="48">
        <f t="shared" si="37"/>
        <v>100</v>
      </c>
      <c r="G113" s="64"/>
      <c r="H113" s="64"/>
      <c r="I113" s="64"/>
      <c r="J113" s="71"/>
      <c r="K113" s="57"/>
      <c r="L113" s="32"/>
      <c r="M113" s="32"/>
      <c r="N113" s="32"/>
      <c r="O113" s="32"/>
      <c r="P113" s="32"/>
      <c r="Q113" s="32"/>
      <c r="R113" s="32"/>
    </row>
    <row r="114" spans="1:18" s="31" customFormat="1" ht="23.25" customHeight="1" x14ac:dyDescent="0.15">
      <c r="A114" s="81" t="s">
        <v>29</v>
      </c>
      <c r="B114" s="84" t="s">
        <v>30</v>
      </c>
      <c r="C114" s="38" t="s">
        <v>2</v>
      </c>
      <c r="D114" s="26">
        <f>SUM(D115:D118)</f>
        <v>287.2</v>
      </c>
      <c r="E114" s="26">
        <f t="shared" ref="E114" si="41">SUM(E115:E118)</f>
        <v>287.2</v>
      </c>
      <c r="F114" s="27">
        <f t="shared" si="37"/>
        <v>100</v>
      </c>
      <c r="G114" s="65" t="s">
        <v>66</v>
      </c>
      <c r="H114" s="28" t="s">
        <v>67</v>
      </c>
      <c r="I114" s="29">
        <f>I119</f>
        <v>1</v>
      </c>
      <c r="J114" s="59" t="s">
        <v>49</v>
      </c>
      <c r="K114" s="59"/>
      <c r="L114" s="30"/>
      <c r="M114" s="30"/>
      <c r="N114" s="30"/>
      <c r="O114" s="30"/>
      <c r="P114" s="30"/>
      <c r="Q114" s="30"/>
      <c r="R114" s="30"/>
    </row>
    <row r="115" spans="1:18" s="31" customFormat="1" ht="20.25" customHeight="1" x14ac:dyDescent="0.15">
      <c r="A115" s="82"/>
      <c r="B115" s="85"/>
      <c r="C115" s="38" t="s">
        <v>3</v>
      </c>
      <c r="D115" s="26">
        <f>D120</f>
        <v>287.2</v>
      </c>
      <c r="E115" s="26">
        <f>E120</f>
        <v>287.2</v>
      </c>
      <c r="F115" s="27">
        <f t="shared" si="37"/>
        <v>100</v>
      </c>
      <c r="G115" s="66"/>
      <c r="H115" s="28" t="s">
        <v>68</v>
      </c>
      <c r="I115" s="29">
        <f t="shared" ref="I115:I117" si="42">I120</f>
        <v>1</v>
      </c>
      <c r="J115" s="60"/>
      <c r="K115" s="60"/>
      <c r="L115" s="30"/>
      <c r="M115" s="30"/>
      <c r="N115" s="30"/>
      <c r="O115" s="30"/>
      <c r="P115" s="30"/>
      <c r="Q115" s="30"/>
      <c r="R115" s="30"/>
    </row>
    <row r="116" spans="1:18" s="31" customFormat="1" ht="10.5" x14ac:dyDescent="0.15">
      <c r="A116" s="82"/>
      <c r="B116" s="85"/>
      <c r="C116" s="38" t="s">
        <v>4</v>
      </c>
      <c r="D116" s="26">
        <f t="shared" ref="D116:E118" si="43">D121</f>
        <v>0</v>
      </c>
      <c r="E116" s="26">
        <f t="shared" si="43"/>
        <v>0</v>
      </c>
      <c r="F116" s="27" t="s">
        <v>66</v>
      </c>
      <c r="G116" s="66"/>
      <c r="H116" s="28" t="s">
        <v>69</v>
      </c>
      <c r="I116" s="29">
        <f t="shared" si="42"/>
        <v>0</v>
      </c>
      <c r="J116" s="60"/>
      <c r="K116" s="60"/>
      <c r="L116" s="30"/>
      <c r="M116" s="30"/>
      <c r="N116" s="30"/>
      <c r="O116" s="30"/>
      <c r="P116" s="30"/>
      <c r="Q116" s="30"/>
      <c r="R116" s="30"/>
    </row>
    <row r="117" spans="1:18" s="31" customFormat="1" ht="10.5" x14ac:dyDescent="0.15">
      <c r="A117" s="82"/>
      <c r="B117" s="85"/>
      <c r="C117" s="38" t="s">
        <v>5</v>
      </c>
      <c r="D117" s="26">
        <f t="shared" si="43"/>
        <v>0</v>
      </c>
      <c r="E117" s="26">
        <f t="shared" si="43"/>
        <v>0</v>
      </c>
      <c r="F117" s="27" t="s">
        <v>66</v>
      </c>
      <c r="G117" s="66"/>
      <c r="H117" s="28" t="s">
        <v>70</v>
      </c>
      <c r="I117" s="29">
        <f t="shared" si="42"/>
        <v>0</v>
      </c>
      <c r="J117" s="60"/>
      <c r="K117" s="60"/>
      <c r="L117" s="30"/>
      <c r="M117" s="30"/>
      <c r="N117" s="30"/>
      <c r="O117" s="30"/>
      <c r="P117" s="30"/>
      <c r="Q117" s="30"/>
      <c r="R117" s="30"/>
    </row>
    <row r="118" spans="1:18" s="31" customFormat="1" ht="28.5" customHeight="1" x14ac:dyDescent="0.15">
      <c r="A118" s="83"/>
      <c r="B118" s="86"/>
      <c r="C118" s="38" t="s">
        <v>6</v>
      </c>
      <c r="D118" s="26">
        <f t="shared" si="43"/>
        <v>0</v>
      </c>
      <c r="E118" s="26">
        <f t="shared" si="43"/>
        <v>0</v>
      </c>
      <c r="F118" s="27" t="s">
        <v>66</v>
      </c>
      <c r="G118" s="67"/>
      <c r="H118" s="28" t="s">
        <v>71</v>
      </c>
      <c r="I118" s="27">
        <f>I115/I114*100</f>
        <v>100</v>
      </c>
      <c r="J118" s="61"/>
      <c r="K118" s="61"/>
      <c r="L118" s="30"/>
      <c r="M118" s="30"/>
      <c r="N118" s="30"/>
      <c r="O118" s="30"/>
      <c r="P118" s="30"/>
      <c r="Q118" s="30"/>
      <c r="R118" s="30"/>
    </row>
    <row r="119" spans="1:18" ht="23.25" customHeight="1" x14ac:dyDescent="0.2">
      <c r="A119" s="75" t="s">
        <v>13</v>
      </c>
      <c r="B119" s="78" t="s">
        <v>110</v>
      </c>
      <c r="C119" s="37" t="s">
        <v>2</v>
      </c>
      <c r="D119" s="54">
        <f>SUM(D120:D123)</f>
        <v>287.2</v>
      </c>
      <c r="E119" s="54">
        <f t="shared" ref="E119" si="44">SUM(E120:E123)</f>
        <v>287.2</v>
      </c>
      <c r="F119" s="48">
        <f t="shared" si="37"/>
        <v>100</v>
      </c>
      <c r="G119" s="62" t="s">
        <v>66</v>
      </c>
      <c r="H119" s="10" t="s">
        <v>67</v>
      </c>
      <c r="I119" s="14">
        <f>COUNTA(I134)</f>
        <v>1</v>
      </c>
      <c r="J119" s="55" t="s">
        <v>49</v>
      </c>
      <c r="K119" s="55"/>
      <c r="L119" s="4"/>
      <c r="M119" s="4"/>
      <c r="N119" s="4"/>
      <c r="O119" s="4"/>
      <c r="P119" s="4"/>
      <c r="Q119" s="4"/>
      <c r="R119" s="4"/>
    </row>
    <row r="120" spans="1:18" ht="11.25" customHeight="1" x14ac:dyDescent="0.2">
      <c r="A120" s="76"/>
      <c r="B120" s="79"/>
      <c r="C120" s="37" t="s">
        <v>3</v>
      </c>
      <c r="D120" s="54">
        <f>D125+D130+D135</f>
        <v>287.2</v>
      </c>
      <c r="E120" s="54">
        <f t="shared" ref="E120" si="45">E125+E130+E135</f>
        <v>287.2</v>
      </c>
      <c r="F120" s="48">
        <f t="shared" si="37"/>
        <v>100</v>
      </c>
      <c r="G120" s="63"/>
      <c r="H120" s="10" t="s">
        <v>68</v>
      </c>
      <c r="I120" s="14">
        <f>COUNTIF(I134,"да")</f>
        <v>1</v>
      </c>
      <c r="J120" s="56"/>
      <c r="K120" s="56"/>
      <c r="L120" s="4"/>
      <c r="M120" s="4"/>
      <c r="N120" s="4"/>
      <c r="O120" s="4"/>
      <c r="P120" s="4"/>
      <c r="Q120" s="4"/>
      <c r="R120" s="4"/>
    </row>
    <row r="121" spans="1:18" x14ac:dyDescent="0.2">
      <c r="A121" s="76"/>
      <c r="B121" s="79"/>
      <c r="C121" s="37" t="s">
        <v>4</v>
      </c>
      <c r="D121" s="54">
        <f t="shared" ref="D121:E123" si="46">D126+D131+D136</f>
        <v>0</v>
      </c>
      <c r="E121" s="54">
        <f t="shared" si="46"/>
        <v>0</v>
      </c>
      <c r="F121" s="48" t="s">
        <v>66</v>
      </c>
      <c r="G121" s="63"/>
      <c r="H121" s="10" t="s">
        <v>69</v>
      </c>
      <c r="I121" s="14">
        <f>COUNTIF(I134,"частично")</f>
        <v>0</v>
      </c>
      <c r="J121" s="56"/>
      <c r="K121" s="56"/>
      <c r="L121" s="4"/>
      <c r="M121" s="4"/>
      <c r="N121" s="4"/>
      <c r="O121" s="4"/>
      <c r="P121" s="4"/>
      <c r="Q121" s="4"/>
      <c r="R121" s="4"/>
    </row>
    <row r="122" spans="1:18" ht="13.5" customHeight="1" x14ac:dyDescent="0.2">
      <c r="A122" s="76"/>
      <c r="B122" s="79"/>
      <c r="C122" s="37" t="s">
        <v>5</v>
      </c>
      <c r="D122" s="54">
        <f t="shared" si="46"/>
        <v>0</v>
      </c>
      <c r="E122" s="54">
        <f t="shared" si="46"/>
        <v>0</v>
      </c>
      <c r="F122" s="48" t="s">
        <v>66</v>
      </c>
      <c r="G122" s="63"/>
      <c r="H122" s="10" t="s">
        <v>70</v>
      </c>
      <c r="I122" s="14">
        <f>COUNTIF(I134,"нет")</f>
        <v>0</v>
      </c>
      <c r="J122" s="56"/>
      <c r="K122" s="56"/>
      <c r="L122" s="4"/>
      <c r="M122" s="4"/>
      <c r="N122" s="4"/>
      <c r="O122" s="4"/>
      <c r="P122" s="4"/>
      <c r="Q122" s="4"/>
      <c r="R122" s="4"/>
    </row>
    <row r="123" spans="1:18" ht="21" customHeight="1" x14ac:dyDescent="0.2">
      <c r="A123" s="77"/>
      <c r="B123" s="80"/>
      <c r="C123" s="37" t="s">
        <v>6</v>
      </c>
      <c r="D123" s="54">
        <f t="shared" si="46"/>
        <v>0</v>
      </c>
      <c r="E123" s="54">
        <f t="shared" si="46"/>
        <v>0</v>
      </c>
      <c r="F123" s="48" t="s">
        <v>66</v>
      </c>
      <c r="G123" s="64"/>
      <c r="H123" s="10" t="s">
        <v>71</v>
      </c>
      <c r="I123" s="12">
        <f>I120/I119*100</f>
        <v>100</v>
      </c>
      <c r="J123" s="57"/>
      <c r="K123" s="57"/>
      <c r="L123" s="4"/>
      <c r="M123" s="4"/>
      <c r="N123" s="4"/>
      <c r="O123" s="4"/>
      <c r="P123" s="4"/>
      <c r="Q123" s="4"/>
      <c r="R123" s="4"/>
    </row>
    <row r="124" spans="1:18" hidden="1" x14ac:dyDescent="0.2">
      <c r="A124" s="75" t="s">
        <v>25</v>
      </c>
      <c r="B124" s="78" t="s">
        <v>56</v>
      </c>
      <c r="C124" s="37" t="s">
        <v>2</v>
      </c>
      <c r="D124" s="54">
        <f>SUM(D125:D128)</f>
        <v>0</v>
      </c>
      <c r="E124" s="54">
        <f t="shared" ref="E124" si="47">SUM(E125:E128)</f>
        <v>0</v>
      </c>
      <c r="F124" s="48" t="e">
        <f t="shared" si="37"/>
        <v>#DIV/0!</v>
      </c>
      <c r="G124" s="62" t="s">
        <v>95</v>
      </c>
      <c r="H124" s="62" t="s">
        <v>121</v>
      </c>
      <c r="I124" s="62" t="s">
        <v>100</v>
      </c>
      <c r="J124" s="55" t="s">
        <v>49</v>
      </c>
      <c r="K124" s="55" t="s">
        <v>102</v>
      </c>
      <c r="L124" s="4"/>
      <c r="M124" s="4"/>
      <c r="N124" s="4"/>
      <c r="O124" s="4"/>
      <c r="P124" s="4"/>
      <c r="Q124" s="4"/>
      <c r="R124" s="4"/>
    </row>
    <row r="125" spans="1:18" hidden="1" x14ac:dyDescent="0.2">
      <c r="A125" s="76"/>
      <c r="B125" s="79"/>
      <c r="C125" s="37" t="s">
        <v>3</v>
      </c>
      <c r="D125" s="54">
        <v>0</v>
      </c>
      <c r="E125" s="54">
        <v>0</v>
      </c>
      <c r="F125" s="48" t="e">
        <f t="shared" si="37"/>
        <v>#DIV/0!</v>
      </c>
      <c r="G125" s="63"/>
      <c r="H125" s="63"/>
      <c r="I125" s="63"/>
      <c r="J125" s="56"/>
      <c r="K125" s="56"/>
      <c r="L125" s="4"/>
      <c r="M125" s="4"/>
      <c r="N125" s="4"/>
      <c r="O125" s="4"/>
      <c r="P125" s="4"/>
      <c r="Q125" s="4"/>
      <c r="R125" s="4"/>
    </row>
    <row r="126" spans="1:18" hidden="1" x14ac:dyDescent="0.2">
      <c r="A126" s="76"/>
      <c r="B126" s="79"/>
      <c r="C126" s="37" t="s">
        <v>4</v>
      </c>
      <c r="D126" s="54">
        <v>0</v>
      </c>
      <c r="E126" s="54">
        <v>0</v>
      </c>
      <c r="F126" s="48" t="s">
        <v>66</v>
      </c>
      <c r="G126" s="63"/>
      <c r="H126" s="63"/>
      <c r="I126" s="63"/>
      <c r="J126" s="56"/>
      <c r="K126" s="56"/>
      <c r="L126" s="4"/>
      <c r="M126" s="4"/>
      <c r="N126" s="4"/>
      <c r="O126" s="4"/>
      <c r="P126" s="4"/>
      <c r="Q126" s="4"/>
      <c r="R126" s="4"/>
    </row>
    <row r="127" spans="1:18" hidden="1" x14ac:dyDescent="0.2">
      <c r="A127" s="76"/>
      <c r="B127" s="79"/>
      <c r="C127" s="37" t="s">
        <v>5</v>
      </c>
      <c r="D127" s="54">
        <v>0</v>
      </c>
      <c r="E127" s="54">
        <v>0</v>
      </c>
      <c r="F127" s="48" t="s">
        <v>66</v>
      </c>
      <c r="G127" s="63"/>
      <c r="H127" s="63"/>
      <c r="I127" s="63"/>
      <c r="J127" s="56"/>
      <c r="K127" s="56"/>
      <c r="L127" s="4"/>
      <c r="M127" s="4"/>
      <c r="N127" s="4"/>
      <c r="O127" s="4"/>
      <c r="P127" s="4"/>
      <c r="Q127" s="4"/>
      <c r="R127" s="4"/>
    </row>
    <row r="128" spans="1:18" ht="46.5" hidden="1" customHeight="1" x14ac:dyDescent="0.2">
      <c r="A128" s="77"/>
      <c r="B128" s="80"/>
      <c r="C128" s="37" t="s">
        <v>6</v>
      </c>
      <c r="D128" s="54">
        <v>0</v>
      </c>
      <c r="E128" s="54">
        <v>0</v>
      </c>
      <c r="F128" s="48" t="s">
        <v>66</v>
      </c>
      <c r="G128" s="64"/>
      <c r="H128" s="64"/>
      <c r="I128" s="64"/>
      <c r="J128" s="57"/>
      <c r="K128" s="57"/>
      <c r="L128" s="4"/>
      <c r="M128" s="4"/>
      <c r="N128" s="4"/>
      <c r="O128" s="4"/>
      <c r="P128" s="4"/>
      <c r="Q128" s="4"/>
      <c r="R128" s="4"/>
    </row>
    <row r="129" spans="1:18" hidden="1" x14ac:dyDescent="0.2">
      <c r="A129" s="75" t="s">
        <v>26</v>
      </c>
      <c r="B129" s="78" t="s">
        <v>57</v>
      </c>
      <c r="C129" s="37" t="s">
        <v>2</v>
      </c>
      <c r="D129" s="54">
        <f>SUM(D130:D133)</f>
        <v>0</v>
      </c>
      <c r="E129" s="54">
        <f t="shared" ref="E129" si="48">SUM(E130:E133)</f>
        <v>0</v>
      </c>
      <c r="F129" s="48" t="e">
        <f t="shared" si="37"/>
        <v>#DIV/0!</v>
      </c>
      <c r="G129" s="62" t="s">
        <v>95</v>
      </c>
      <c r="H129" s="62" t="s">
        <v>121</v>
      </c>
      <c r="I129" s="62" t="s">
        <v>100</v>
      </c>
      <c r="J129" s="55" t="s">
        <v>49</v>
      </c>
      <c r="K129" s="55" t="s">
        <v>102</v>
      </c>
      <c r="L129" s="4"/>
      <c r="M129" s="4"/>
      <c r="N129" s="4"/>
      <c r="O129" s="4"/>
      <c r="P129" s="4"/>
      <c r="Q129" s="4"/>
      <c r="R129" s="4"/>
    </row>
    <row r="130" spans="1:18" hidden="1" x14ac:dyDescent="0.2">
      <c r="A130" s="76"/>
      <c r="B130" s="79"/>
      <c r="C130" s="37" t="s">
        <v>3</v>
      </c>
      <c r="D130" s="54">
        <v>0</v>
      </c>
      <c r="E130" s="54">
        <v>0</v>
      </c>
      <c r="F130" s="48" t="e">
        <f t="shared" si="37"/>
        <v>#DIV/0!</v>
      </c>
      <c r="G130" s="63"/>
      <c r="H130" s="63"/>
      <c r="I130" s="63"/>
      <c r="J130" s="56"/>
      <c r="K130" s="56"/>
      <c r="L130" s="4"/>
      <c r="M130" s="4"/>
      <c r="N130" s="4"/>
      <c r="O130" s="4"/>
      <c r="P130" s="4"/>
      <c r="Q130" s="4"/>
      <c r="R130" s="4"/>
    </row>
    <row r="131" spans="1:18" hidden="1" x14ac:dyDescent="0.2">
      <c r="A131" s="76"/>
      <c r="B131" s="79"/>
      <c r="C131" s="37" t="s">
        <v>4</v>
      </c>
      <c r="D131" s="54">
        <v>0</v>
      </c>
      <c r="E131" s="54">
        <v>0</v>
      </c>
      <c r="F131" s="48" t="s">
        <v>66</v>
      </c>
      <c r="G131" s="63"/>
      <c r="H131" s="63"/>
      <c r="I131" s="63"/>
      <c r="J131" s="56"/>
      <c r="K131" s="56"/>
      <c r="L131" s="4"/>
      <c r="M131" s="4"/>
      <c r="N131" s="4"/>
      <c r="O131" s="4"/>
      <c r="P131" s="4"/>
      <c r="Q131" s="4"/>
      <c r="R131" s="4"/>
    </row>
    <row r="132" spans="1:18" hidden="1" x14ac:dyDescent="0.2">
      <c r="A132" s="76"/>
      <c r="B132" s="79"/>
      <c r="C132" s="37" t="s">
        <v>5</v>
      </c>
      <c r="D132" s="54">
        <v>0</v>
      </c>
      <c r="E132" s="54">
        <v>0</v>
      </c>
      <c r="F132" s="48" t="s">
        <v>66</v>
      </c>
      <c r="G132" s="63"/>
      <c r="H132" s="63"/>
      <c r="I132" s="63"/>
      <c r="J132" s="56"/>
      <c r="K132" s="56"/>
      <c r="L132" s="4"/>
      <c r="M132" s="4"/>
      <c r="N132" s="4"/>
      <c r="O132" s="4"/>
      <c r="P132" s="4"/>
      <c r="Q132" s="4"/>
      <c r="R132" s="4"/>
    </row>
    <row r="133" spans="1:18" ht="45" hidden="1" customHeight="1" x14ac:dyDescent="0.2">
      <c r="A133" s="77"/>
      <c r="B133" s="80"/>
      <c r="C133" s="37" t="s">
        <v>6</v>
      </c>
      <c r="D133" s="54">
        <v>0</v>
      </c>
      <c r="E133" s="54">
        <v>0</v>
      </c>
      <c r="F133" s="48" t="s">
        <v>66</v>
      </c>
      <c r="G133" s="64"/>
      <c r="H133" s="64"/>
      <c r="I133" s="64"/>
      <c r="J133" s="57"/>
      <c r="K133" s="57"/>
      <c r="L133" s="4"/>
      <c r="M133" s="4"/>
      <c r="N133" s="4"/>
      <c r="O133" s="4"/>
      <c r="P133" s="4"/>
      <c r="Q133" s="4"/>
      <c r="R133" s="4"/>
    </row>
    <row r="134" spans="1:18" s="33" customFormat="1" ht="12" customHeight="1" x14ac:dyDescent="0.2">
      <c r="A134" s="75" t="s">
        <v>25</v>
      </c>
      <c r="B134" s="78" t="s">
        <v>12</v>
      </c>
      <c r="C134" s="37" t="s">
        <v>2</v>
      </c>
      <c r="D134" s="54">
        <f>SUM(D135:D138)</f>
        <v>287.2</v>
      </c>
      <c r="E134" s="54">
        <f t="shared" ref="E134" si="49">SUM(E135:E138)</f>
        <v>287.2</v>
      </c>
      <c r="F134" s="48">
        <f t="shared" si="37"/>
        <v>100</v>
      </c>
      <c r="G134" s="62" t="s">
        <v>96</v>
      </c>
      <c r="H134" s="55" t="s">
        <v>227</v>
      </c>
      <c r="I134" s="62" t="s">
        <v>99</v>
      </c>
      <c r="J134" s="55" t="s">
        <v>49</v>
      </c>
      <c r="K134" s="55"/>
      <c r="L134" s="32"/>
      <c r="M134" s="32"/>
      <c r="N134" s="32"/>
      <c r="O134" s="32"/>
      <c r="P134" s="32"/>
      <c r="Q134" s="32"/>
      <c r="R134" s="32"/>
    </row>
    <row r="135" spans="1:18" s="33" customFormat="1" x14ac:dyDescent="0.2">
      <c r="A135" s="76"/>
      <c r="B135" s="79"/>
      <c r="C135" s="37" t="s">
        <v>3</v>
      </c>
      <c r="D135" s="54">
        <v>287.2</v>
      </c>
      <c r="E135" s="54">
        <v>287.2</v>
      </c>
      <c r="F135" s="48">
        <f t="shared" si="37"/>
        <v>100</v>
      </c>
      <c r="G135" s="63"/>
      <c r="H135" s="56"/>
      <c r="I135" s="63"/>
      <c r="J135" s="56"/>
      <c r="K135" s="56"/>
      <c r="L135" s="32"/>
      <c r="M135" s="32"/>
      <c r="N135" s="32"/>
      <c r="O135" s="32"/>
      <c r="P135" s="32"/>
      <c r="Q135" s="32"/>
      <c r="R135" s="32"/>
    </row>
    <row r="136" spans="1:18" s="33" customFormat="1" x14ac:dyDescent="0.2">
      <c r="A136" s="76"/>
      <c r="B136" s="79"/>
      <c r="C136" s="37" t="s">
        <v>4</v>
      </c>
      <c r="D136" s="54">
        <v>0</v>
      </c>
      <c r="E136" s="54">
        <v>0</v>
      </c>
      <c r="F136" s="48" t="s">
        <v>66</v>
      </c>
      <c r="G136" s="63"/>
      <c r="H136" s="56"/>
      <c r="I136" s="63"/>
      <c r="J136" s="56"/>
      <c r="K136" s="56"/>
      <c r="L136" s="32"/>
      <c r="M136" s="32"/>
      <c r="N136" s="32"/>
      <c r="O136" s="32"/>
      <c r="P136" s="32"/>
      <c r="Q136" s="32"/>
      <c r="R136" s="32"/>
    </row>
    <row r="137" spans="1:18" s="33" customFormat="1" x14ac:dyDescent="0.2">
      <c r="A137" s="76"/>
      <c r="B137" s="79"/>
      <c r="C137" s="37" t="s">
        <v>5</v>
      </c>
      <c r="D137" s="54">
        <v>0</v>
      </c>
      <c r="E137" s="54">
        <v>0</v>
      </c>
      <c r="F137" s="48" t="s">
        <v>66</v>
      </c>
      <c r="G137" s="63"/>
      <c r="H137" s="56"/>
      <c r="I137" s="63"/>
      <c r="J137" s="56"/>
      <c r="K137" s="56"/>
      <c r="L137" s="32"/>
      <c r="M137" s="32"/>
      <c r="N137" s="32"/>
      <c r="O137" s="32"/>
      <c r="P137" s="32"/>
      <c r="Q137" s="32"/>
      <c r="R137" s="32"/>
    </row>
    <row r="138" spans="1:18" s="33" customFormat="1" ht="27" customHeight="1" x14ac:dyDescent="0.2">
      <c r="A138" s="77"/>
      <c r="B138" s="80"/>
      <c r="C138" s="37" t="s">
        <v>6</v>
      </c>
      <c r="D138" s="54">
        <v>0</v>
      </c>
      <c r="E138" s="54">
        <v>0</v>
      </c>
      <c r="F138" s="48" t="s">
        <v>66</v>
      </c>
      <c r="G138" s="64"/>
      <c r="H138" s="57"/>
      <c r="I138" s="64"/>
      <c r="J138" s="57"/>
      <c r="K138" s="57"/>
      <c r="L138" s="32"/>
      <c r="M138" s="32"/>
      <c r="N138" s="32"/>
      <c r="O138" s="32"/>
      <c r="P138" s="32"/>
      <c r="Q138" s="32"/>
      <c r="R138" s="32"/>
    </row>
    <row r="139" spans="1:18" s="31" customFormat="1" ht="19.5" customHeight="1" x14ac:dyDescent="0.15">
      <c r="A139" s="72" t="s">
        <v>31</v>
      </c>
      <c r="B139" s="73" t="s">
        <v>48</v>
      </c>
      <c r="C139" s="38" t="s">
        <v>2</v>
      </c>
      <c r="D139" s="26">
        <f>SUM(D140:D143)</f>
        <v>120082.5</v>
      </c>
      <c r="E139" s="26">
        <f t="shared" ref="E139" si="50">SUM(E140:E143)</f>
        <v>120009</v>
      </c>
      <c r="F139" s="27">
        <f t="shared" si="37"/>
        <v>99.938792080444699</v>
      </c>
      <c r="G139" s="65" t="s">
        <v>66</v>
      </c>
      <c r="H139" s="28" t="s">
        <v>67</v>
      </c>
      <c r="I139" s="29">
        <f>SUM(I140:I142)</f>
        <v>2</v>
      </c>
      <c r="J139" s="74" t="s">
        <v>49</v>
      </c>
      <c r="K139" s="59"/>
      <c r="L139" s="30"/>
      <c r="M139" s="30"/>
      <c r="N139" s="30"/>
      <c r="O139" s="30"/>
      <c r="P139" s="30"/>
      <c r="Q139" s="30"/>
      <c r="R139" s="30"/>
    </row>
    <row r="140" spans="1:18" s="31" customFormat="1" ht="21" customHeight="1" x14ac:dyDescent="0.15">
      <c r="A140" s="72"/>
      <c r="B140" s="73"/>
      <c r="C140" s="38" t="s">
        <v>3</v>
      </c>
      <c r="D140" s="26">
        <f>D145</f>
        <v>120082.5</v>
      </c>
      <c r="E140" s="26">
        <f t="shared" ref="E140" si="51">E145</f>
        <v>120009</v>
      </c>
      <c r="F140" s="27">
        <f t="shared" si="37"/>
        <v>99.938792080444699</v>
      </c>
      <c r="G140" s="66"/>
      <c r="H140" s="28" t="s">
        <v>68</v>
      </c>
      <c r="I140" s="29">
        <f>I145</f>
        <v>2</v>
      </c>
      <c r="J140" s="74"/>
      <c r="K140" s="60"/>
      <c r="L140" s="30"/>
      <c r="M140" s="30"/>
      <c r="N140" s="30"/>
      <c r="O140" s="30"/>
      <c r="P140" s="30"/>
      <c r="Q140" s="30"/>
      <c r="R140" s="30"/>
    </row>
    <row r="141" spans="1:18" s="31" customFormat="1" ht="10.5" x14ac:dyDescent="0.15">
      <c r="A141" s="72"/>
      <c r="B141" s="73"/>
      <c r="C141" s="38" t="s">
        <v>4</v>
      </c>
      <c r="D141" s="26">
        <f t="shared" ref="D141:E143" si="52">D146</f>
        <v>0</v>
      </c>
      <c r="E141" s="26">
        <f t="shared" si="52"/>
        <v>0</v>
      </c>
      <c r="F141" s="27" t="s">
        <v>66</v>
      </c>
      <c r="G141" s="66"/>
      <c r="H141" s="28" t="s">
        <v>69</v>
      </c>
      <c r="I141" s="29">
        <f t="shared" ref="I141:I142" si="53">I146</f>
        <v>0</v>
      </c>
      <c r="J141" s="74"/>
      <c r="K141" s="60"/>
      <c r="L141" s="30"/>
      <c r="M141" s="30"/>
      <c r="N141" s="30"/>
      <c r="O141" s="30"/>
      <c r="P141" s="30"/>
      <c r="Q141" s="30"/>
      <c r="R141" s="30"/>
    </row>
    <row r="142" spans="1:18" s="31" customFormat="1" ht="10.5" x14ac:dyDescent="0.15">
      <c r="A142" s="72"/>
      <c r="B142" s="73"/>
      <c r="C142" s="38" t="s">
        <v>5</v>
      </c>
      <c r="D142" s="26">
        <f t="shared" si="52"/>
        <v>0</v>
      </c>
      <c r="E142" s="26">
        <f t="shared" si="52"/>
        <v>0</v>
      </c>
      <c r="F142" s="27" t="s">
        <v>66</v>
      </c>
      <c r="G142" s="66"/>
      <c r="H142" s="28" t="s">
        <v>70</v>
      </c>
      <c r="I142" s="29">
        <f t="shared" si="53"/>
        <v>0</v>
      </c>
      <c r="J142" s="74"/>
      <c r="K142" s="60"/>
      <c r="L142" s="30"/>
      <c r="M142" s="30"/>
      <c r="N142" s="30"/>
      <c r="O142" s="30"/>
      <c r="P142" s="30"/>
      <c r="Q142" s="30"/>
      <c r="R142" s="30"/>
    </row>
    <row r="143" spans="1:18" s="31" customFormat="1" ht="22.5" customHeight="1" x14ac:dyDescent="0.15">
      <c r="A143" s="72"/>
      <c r="B143" s="73"/>
      <c r="C143" s="38" t="s">
        <v>6</v>
      </c>
      <c r="D143" s="26">
        <f t="shared" si="52"/>
        <v>0</v>
      </c>
      <c r="E143" s="26">
        <f t="shared" si="52"/>
        <v>0</v>
      </c>
      <c r="F143" s="27" t="s">
        <v>66</v>
      </c>
      <c r="G143" s="67"/>
      <c r="H143" s="28" t="s">
        <v>71</v>
      </c>
      <c r="I143" s="27">
        <f>I140/I139*100</f>
        <v>100</v>
      </c>
      <c r="J143" s="74"/>
      <c r="K143" s="61"/>
      <c r="L143" s="30"/>
      <c r="M143" s="30"/>
      <c r="N143" s="30"/>
      <c r="O143" s="30"/>
      <c r="P143" s="30"/>
      <c r="Q143" s="30"/>
      <c r="R143" s="30"/>
    </row>
    <row r="144" spans="1:18" ht="20.25" customHeight="1" x14ac:dyDescent="0.2">
      <c r="A144" s="69" t="s">
        <v>14</v>
      </c>
      <c r="B144" s="70" t="s">
        <v>111</v>
      </c>
      <c r="C144" s="37" t="s">
        <v>2</v>
      </c>
      <c r="D144" s="54">
        <f t="shared" ref="D144:E144" si="54">D149+D154</f>
        <v>120082.5</v>
      </c>
      <c r="E144" s="54">
        <f t="shared" si="54"/>
        <v>120009</v>
      </c>
      <c r="F144" s="48">
        <f t="shared" si="37"/>
        <v>99.938792080444699</v>
      </c>
      <c r="G144" s="62" t="s">
        <v>66</v>
      </c>
      <c r="H144" s="10" t="s">
        <v>67</v>
      </c>
      <c r="I144" s="14">
        <f>COUNTA(I149:I158)</f>
        <v>2</v>
      </c>
      <c r="J144" s="71" t="s">
        <v>49</v>
      </c>
      <c r="K144" s="55"/>
      <c r="L144" s="4"/>
      <c r="M144" s="4"/>
      <c r="N144" s="4"/>
      <c r="O144" s="4"/>
      <c r="P144" s="4"/>
      <c r="Q144" s="4"/>
      <c r="R144" s="4"/>
    </row>
    <row r="145" spans="1:18" ht="13.5" customHeight="1" x14ac:dyDescent="0.2">
      <c r="A145" s="69"/>
      <c r="B145" s="70"/>
      <c r="C145" s="37" t="s">
        <v>3</v>
      </c>
      <c r="D145" s="54">
        <f>D150+D155</f>
        <v>120082.5</v>
      </c>
      <c r="E145" s="54">
        <f>E150+E155</f>
        <v>120009</v>
      </c>
      <c r="F145" s="48">
        <f t="shared" si="37"/>
        <v>99.938792080444699</v>
      </c>
      <c r="G145" s="63"/>
      <c r="H145" s="10" t="s">
        <v>68</v>
      </c>
      <c r="I145" s="14">
        <f>COUNTIF(I149:I158,"да")</f>
        <v>2</v>
      </c>
      <c r="J145" s="71"/>
      <c r="K145" s="56"/>
      <c r="L145" s="4"/>
      <c r="M145" s="4"/>
      <c r="N145" s="4"/>
      <c r="O145" s="4"/>
      <c r="P145" s="4"/>
      <c r="Q145" s="4"/>
      <c r="R145" s="4"/>
    </row>
    <row r="146" spans="1:18" x14ac:dyDescent="0.2">
      <c r="A146" s="69"/>
      <c r="B146" s="70"/>
      <c r="C146" s="37" t="s">
        <v>4</v>
      </c>
      <c r="D146" s="54">
        <f t="shared" ref="D146:E146" si="55">D151+D156</f>
        <v>0</v>
      </c>
      <c r="E146" s="54">
        <f t="shared" si="55"/>
        <v>0</v>
      </c>
      <c r="F146" s="48" t="s">
        <v>66</v>
      </c>
      <c r="G146" s="63"/>
      <c r="H146" s="10" t="s">
        <v>69</v>
      </c>
      <c r="I146" s="14">
        <f>COUNTIF(I149:I158,"частично")</f>
        <v>0</v>
      </c>
      <c r="J146" s="71"/>
      <c r="K146" s="56"/>
      <c r="L146" s="4"/>
      <c r="M146" s="4"/>
      <c r="N146" s="4"/>
      <c r="O146" s="4"/>
      <c r="P146" s="4"/>
      <c r="Q146" s="4"/>
      <c r="R146" s="4"/>
    </row>
    <row r="147" spans="1:18" x14ac:dyDescent="0.2">
      <c r="A147" s="69"/>
      <c r="B147" s="70"/>
      <c r="C147" s="37" t="s">
        <v>5</v>
      </c>
      <c r="D147" s="54">
        <f t="shared" ref="D147:E147" si="56">D152+D157</f>
        <v>0</v>
      </c>
      <c r="E147" s="54">
        <f t="shared" si="56"/>
        <v>0</v>
      </c>
      <c r="F147" s="48" t="s">
        <v>66</v>
      </c>
      <c r="G147" s="63"/>
      <c r="H147" s="10" t="s">
        <v>70</v>
      </c>
      <c r="I147" s="14">
        <f>COUNTIF(I149:I158,"нет")</f>
        <v>0</v>
      </c>
      <c r="J147" s="71"/>
      <c r="K147" s="56"/>
      <c r="L147" s="4"/>
      <c r="M147" s="4"/>
      <c r="N147" s="4"/>
      <c r="O147" s="4"/>
      <c r="P147" s="4"/>
      <c r="Q147" s="4"/>
      <c r="R147" s="4"/>
    </row>
    <row r="148" spans="1:18" ht="22.5" customHeight="1" x14ac:dyDescent="0.2">
      <c r="A148" s="69"/>
      <c r="B148" s="70"/>
      <c r="C148" s="37" t="s">
        <v>6</v>
      </c>
      <c r="D148" s="54">
        <f t="shared" ref="D148:E148" si="57">D153+D158</f>
        <v>0</v>
      </c>
      <c r="E148" s="54">
        <f t="shared" si="57"/>
        <v>0</v>
      </c>
      <c r="F148" s="48" t="s">
        <v>66</v>
      </c>
      <c r="G148" s="64"/>
      <c r="H148" s="10" t="s">
        <v>71</v>
      </c>
      <c r="I148" s="12">
        <f>I145/I144*100</f>
        <v>100</v>
      </c>
      <c r="J148" s="71"/>
      <c r="K148" s="57"/>
      <c r="L148" s="4"/>
      <c r="M148" s="4"/>
      <c r="N148" s="4"/>
      <c r="O148" s="4"/>
      <c r="P148" s="4"/>
      <c r="Q148" s="4"/>
      <c r="R148" s="4"/>
    </row>
    <row r="149" spans="1:18" s="33" customFormat="1" x14ac:dyDescent="0.2">
      <c r="A149" s="69" t="s">
        <v>22</v>
      </c>
      <c r="B149" s="70" t="s">
        <v>224</v>
      </c>
      <c r="C149" s="37" t="s">
        <v>2</v>
      </c>
      <c r="D149" s="54">
        <f>SUM(D150:D153)</f>
        <v>77867.600000000006</v>
      </c>
      <c r="E149" s="54">
        <f t="shared" ref="E149" si="58">SUM(E150:E153)</f>
        <v>77794.100000000006</v>
      </c>
      <c r="F149" s="48">
        <f t="shared" si="37"/>
        <v>99.905609008111213</v>
      </c>
      <c r="G149" s="62" t="s">
        <v>97</v>
      </c>
      <c r="H149" s="62" t="s">
        <v>122</v>
      </c>
      <c r="I149" s="62" t="s">
        <v>99</v>
      </c>
      <c r="J149" s="71" t="s">
        <v>49</v>
      </c>
      <c r="K149" s="55"/>
      <c r="L149" s="32"/>
      <c r="M149" s="32"/>
      <c r="N149" s="32"/>
      <c r="O149" s="32"/>
      <c r="P149" s="32"/>
      <c r="Q149" s="32"/>
      <c r="R149" s="32"/>
    </row>
    <row r="150" spans="1:18" s="33" customFormat="1" x14ac:dyDescent="0.2">
      <c r="A150" s="69"/>
      <c r="B150" s="70"/>
      <c r="C150" s="37" t="s">
        <v>3</v>
      </c>
      <c r="D150" s="54">
        <v>77867.600000000006</v>
      </c>
      <c r="E150" s="54">
        <v>77794.100000000006</v>
      </c>
      <c r="F150" s="48">
        <f t="shared" si="37"/>
        <v>99.905609008111213</v>
      </c>
      <c r="G150" s="63"/>
      <c r="H150" s="63"/>
      <c r="I150" s="63"/>
      <c r="J150" s="71"/>
      <c r="K150" s="56"/>
      <c r="L150" s="32"/>
      <c r="M150" s="32"/>
      <c r="N150" s="32"/>
      <c r="O150" s="32"/>
      <c r="P150" s="32"/>
      <c r="Q150" s="32"/>
      <c r="R150" s="32"/>
    </row>
    <row r="151" spans="1:18" s="33" customFormat="1" x14ac:dyDescent="0.2">
      <c r="A151" s="69"/>
      <c r="B151" s="70"/>
      <c r="C151" s="37" t="s">
        <v>4</v>
      </c>
      <c r="D151" s="54">
        <v>0</v>
      </c>
      <c r="E151" s="54">
        <v>0</v>
      </c>
      <c r="F151" s="48" t="s">
        <v>66</v>
      </c>
      <c r="G151" s="63"/>
      <c r="H151" s="63"/>
      <c r="I151" s="63"/>
      <c r="J151" s="71"/>
      <c r="K151" s="56"/>
      <c r="L151" s="32"/>
      <c r="M151" s="32"/>
      <c r="N151" s="32"/>
      <c r="O151" s="32"/>
      <c r="P151" s="32"/>
      <c r="Q151" s="32"/>
      <c r="R151" s="32"/>
    </row>
    <row r="152" spans="1:18" s="33" customFormat="1" x14ac:dyDescent="0.2">
      <c r="A152" s="69"/>
      <c r="B152" s="70"/>
      <c r="C152" s="37" t="s">
        <v>5</v>
      </c>
      <c r="D152" s="54">
        <v>0</v>
      </c>
      <c r="E152" s="54">
        <v>0</v>
      </c>
      <c r="F152" s="48" t="s">
        <v>66</v>
      </c>
      <c r="G152" s="63"/>
      <c r="H152" s="63"/>
      <c r="I152" s="63"/>
      <c r="J152" s="71"/>
      <c r="K152" s="56"/>
      <c r="L152" s="32"/>
      <c r="M152" s="32"/>
      <c r="N152" s="32"/>
      <c r="O152" s="32"/>
      <c r="P152" s="32"/>
      <c r="Q152" s="32"/>
      <c r="R152" s="32"/>
    </row>
    <row r="153" spans="1:18" s="33" customFormat="1" ht="102" customHeight="1" x14ac:dyDescent="0.2">
      <c r="A153" s="69"/>
      <c r="B153" s="70"/>
      <c r="C153" s="37" t="s">
        <v>6</v>
      </c>
      <c r="D153" s="54">
        <v>0</v>
      </c>
      <c r="E153" s="54">
        <v>0</v>
      </c>
      <c r="F153" s="48" t="s">
        <v>66</v>
      </c>
      <c r="G153" s="64"/>
      <c r="H153" s="64"/>
      <c r="I153" s="64"/>
      <c r="J153" s="71"/>
      <c r="K153" s="57"/>
      <c r="L153" s="32"/>
      <c r="M153" s="32"/>
      <c r="N153" s="32"/>
      <c r="O153" s="32"/>
      <c r="P153" s="32"/>
      <c r="Q153" s="32"/>
      <c r="R153" s="32"/>
    </row>
    <row r="154" spans="1:18" s="33" customFormat="1" x14ac:dyDescent="0.2">
      <c r="A154" s="69" t="s">
        <v>23</v>
      </c>
      <c r="B154" s="70" t="s">
        <v>24</v>
      </c>
      <c r="C154" s="37" t="s">
        <v>2</v>
      </c>
      <c r="D154" s="54">
        <f>SUM(D155:D158)</f>
        <v>42214.9</v>
      </c>
      <c r="E154" s="54">
        <f t="shared" ref="E154" si="59">SUM(E155:E158)</f>
        <v>42214.9</v>
      </c>
      <c r="F154" s="48">
        <f t="shared" si="37"/>
        <v>100</v>
      </c>
      <c r="G154" s="62" t="s">
        <v>98</v>
      </c>
      <c r="H154" s="62" t="s">
        <v>257</v>
      </c>
      <c r="I154" s="62" t="s">
        <v>99</v>
      </c>
      <c r="J154" s="71" t="s">
        <v>49</v>
      </c>
      <c r="K154" s="55"/>
      <c r="L154" s="32"/>
      <c r="M154" s="32"/>
      <c r="N154" s="32"/>
      <c r="O154" s="32"/>
      <c r="P154" s="32"/>
      <c r="Q154" s="32"/>
      <c r="R154" s="32"/>
    </row>
    <row r="155" spans="1:18" s="33" customFormat="1" x14ac:dyDescent="0.2">
      <c r="A155" s="69"/>
      <c r="B155" s="70"/>
      <c r="C155" s="37" t="s">
        <v>3</v>
      </c>
      <c r="D155" s="54">
        <v>42214.9</v>
      </c>
      <c r="E155" s="54">
        <v>42214.9</v>
      </c>
      <c r="F155" s="48">
        <f t="shared" si="37"/>
        <v>100</v>
      </c>
      <c r="G155" s="63"/>
      <c r="H155" s="63"/>
      <c r="I155" s="63"/>
      <c r="J155" s="71"/>
      <c r="K155" s="56"/>
      <c r="L155" s="32"/>
      <c r="M155" s="32"/>
      <c r="N155" s="32"/>
      <c r="O155" s="32"/>
      <c r="P155" s="32"/>
      <c r="Q155" s="32"/>
      <c r="R155" s="32"/>
    </row>
    <row r="156" spans="1:18" s="33" customFormat="1" x14ac:dyDescent="0.2">
      <c r="A156" s="69"/>
      <c r="B156" s="70"/>
      <c r="C156" s="37" t="s">
        <v>4</v>
      </c>
      <c r="D156" s="54">
        <v>0</v>
      </c>
      <c r="E156" s="54">
        <v>0</v>
      </c>
      <c r="F156" s="48" t="s">
        <v>66</v>
      </c>
      <c r="G156" s="63"/>
      <c r="H156" s="63"/>
      <c r="I156" s="63"/>
      <c r="J156" s="71"/>
      <c r="K156" s="56"/>
      <c r="L156" s="32"/>
      <c r="M156" s="32"/>
      <c r="N156" s="32"/>
      <c r="O156" s="32"/>
      <c r="P156" s="32"/>
      <c r="Q156" s="32"/>
      <c r="R156" s="32"/>
    </row>
    <row r="157" spans="1:18" s="33" customFormat="1" x14ac:dyDescent="0.2">
      <c r="A157" s="69"/>
      <c r="B157" s="70"/>
      <c r="C157" s="37" t="s">
        <v>5</v>
      </c>
      <c r="D157" s="54">
        <v>0</v>
      </c>
      <c r="E157" s="54">
        <v>0</v>
      </c>
      <c r="F157" s="48" t="s">
        <v>66</v>
      </c>
      <c r="G157" s="63"/>
      <c r="H157" s="63"/>
      <c r="I157" s="63"/>
      <c r="J157" s="71"/>
      <c r="K157" s="56"/>
      <c r="L157" s="32"/>
      <c r="M157" s="32"/>
      <c r="N157" s="32"/>
      <c r="O157" s="32"/>
      <c r="P157" s="32"/>
      <c r="Q157" s="32"/>
      <c r="R157" s="32"/>
    </row>
    <row r="158" spans="1:18" s="33" customFormat="1" ht="126" customHeight="1" x14ac:dyDescent="0.2">
      <c r="A158" s="69"/>
      <c r="B158" s="70"/>
      <c r="C158" s="37" t="s">
        <v>6</v>
      </c>
      <c r="D158" s="54">
        <v>0</v>
      </c>
      <c r="E158" s="54">
        <v>0</v>
      </c>
      <c r="F158" s="48" t="s">
        <v>66</v>
      </c>
      <c r="G158" s="64"/>
      <c r="H158" s="64"/>
      <c r="I158" s="64"/>
      <c r="J158" s="71"/>
      <c r="K158" s="57"/>
      <c r="L158" s="32"/>
      <c r="M158" s="32"/>
      <c r="N158" s="32"/>
      <c r="O158" s="32"/>
      <c r="P158" s="32"/>
      <c r="Q158" s="32"/>
      <c r="R158" s="32"/>
    </row>
    <row r="159" spans="1:18" s="31" customFormat="1" ht="18.75" customHeight="1" x14ac:dyDescent="0.15">
      <c r="A159" s="72" t="s">
        <v>32</v>
      </c>
      <c r="B159" s="73" t="s">
        <v>266</v>
      </c>
      <c r="C159" s="38" t="s">
        <v>2</v>
      </c>
      <c r="D159" s="26">
        <f>D160+D161+D162+D163</f>
        <v>70399.8</v>
      </c>
      <c r="E159" s="26">
        <f>E160+E161+E162+E163</f>
        <v>70287.600000000006</v>
      </c>
      <c r="F159" s="27">
        <f t="shared" ref="F159:F181" si="60">E159/D159*100</f>
        <v>99.840624547228828</v>
      </c>
      <c r="G159" s="65" t="s">
        <v>66</v>
      </c>
      <c r="H159" s="28" t="s">
        <v>67</v>
      </c>
      <c r="I159" s="29">
        <f>I164</f>
        <v>3</v>
      </c>
      <c r="J159" s="74" t="s">
        <v>49</v>
      </c>
      <c r="K159" s="59"/>
      <c r="L159" s="30"/>
      <c r="M159" s="30"/>
      <c r="N159" s="30"/>
      <c r="O159" s="30"/>
      <c r="P159" s="30"/>
      <c r="Q159" s="30"/>
      <c r="R159" s="30"/>
    </row>
    <row r="160" spans="1:18" s="31" customFormat="1" ht="17.25" customHeight="1" x14ac:dyDescent="0.15">
      <c r="A160" s="72"/>
      <c r="B160" s="73"/>
      <c r="C160" s="38" t="s">
        <v>3</v>
      </c>
      <c r="D160" s="26">
        <f>D165</f>
        <v>70358.7</v>
      </c>
      <c r="E160" s="26">
        <f t="shared" ref="D160:E163" si="61">E165</f>
        <v>70246.5</v>
      </c>
      <c r="F160" s="27">
        <f t="shared" si="60"/>
        <v>99.840531448136488</v>
      </c>
      <c r="G160" s="66"/>
      <c r="H160" s="28" t="s">
        <v>68</v>
      </c>
      <c r="I160" s="29">
        <f t="shared" ref="I160:I162" si="62">I165</f>
        <v>3</v>
      </c>
      <c r="J160" s="74"/>
      <c r="K160" s="60"/>
      <c r="L160" s="30"/>
      <c r="M160" s="30"/>
      <c r="N160" s="30"/>
      <c r="O160" s="30"/>
      <c r="P160" s="30"/>
      <c r="Q160" s="30"/>
      <c r="R160" s="30"/>
    </row>
    <row r="161" spans="1:18" s="31" customFormat="1" ht="10.5" x14ac:dyDescent="0.15">
      <c r="A161" s="72"/>
      <c r="B161" s="73"/>
      <c r="C161" s="38" t="s">
        <v>4</v>
      </c>
      <c r="D161" s="26">
        <f t="shared" si="61"/>
        <v>41.1</v>
      </c>
      <c r="E161" s="26">
        <f t="shared" si="61"/>
        <v>41.1</v>
      </c>
      <c r="F161" s="27">
        <f t="shared" si="60"/>
        <v>100</v>
      </c>
      <c r="G161" s="66"/>
      <c r="H161" s="28" t="s">
        <v>69</v>
      </c>
      <c r="I161" s="29">
        <f t="shared" si="62"/>
        <v>0</v>
      </c>
      <c r="J161" s="74"/>
      <c r="K161" s="60"/>
      <c r="L161" s="30"/>
      <c r="M161" s="30"/>
      <c r="N161" s="30"/>
      <c r="O161" s="30"/>
      <c r="P161" s="30"/>
      <c r="Q161" s="30"/>
      <c r="R161" s="30"/>
    </row>
    <row r="162" spans="1:18" s="31" customFormat="1" ht="10.5" x14ac:dyDescent="0.15">
      <c r="A162" s="72"/>
      <c r="B162" s="73"/>
      <c r="C162" s="38" t="s">
        <v>5</v>
      </c>
      <c r="D162" s="26">
        <f t="shared" si="61"/>
        <v>0</v>
      </c>
      <c r="E162" s="26">
        <f t="shared" si="61"/>
        <v>0</v>
      </c>
      <c r="F162" s="27" t="s">
        <v>66</v>
      </c>
      <c r="G162" s="66"/>
      <c r="H162" s="28" t="s">
        <v>70</v>
      </c>
      <c r="I162" s="29">
        <f t="shared" si="62"/>
        <v>0</v>
      </c>
      <c r="J162" s="74"/>
      <c r="K162" s="60"/>
      <c r="L162" s="30"/>
      <c r="M162" s="30"/>
      <c r="N162" s="30"/>
      <c r="O162" s="30"/>
      <c r="P162" s="30"/>
      <c r="Q162" s="30"/>
      <c r="R162" s="30"/>
    </row>
    <row r="163" spans="1:18" s="31" customFormat="1" ht="18" customHeight="1" x14ac:dyDescent="0.15">
      <c r="A163" s="72"/>
      <c r="B163" s="73"/>
      <c r="C163" s="38" t="s">
        <v>6</v>
      </c>
      <c r="D163" s="26">
        <f>D168</f>
        <v>0</v>
      </c>
      <c r="E163" s="26">
        <f t="shared" si="61"/>
        <v>0</v>
      </c>
      <c r="F163" s="27" t="s">
        <v>66</v>
      </c>
      <c r="G163" s="67"/>
      <c r="H163" s="28" t="s">
        <v>71</v>
      </c>
      <c r="I163" s="27">
        <f>I160/I159*100</f>
        <v>100</v>
      </c>
      <c r="J163" s="74"/>
      <c r="K163" s="61"/>
      <c r="L163" s="30"/>
      <c r="M163" s="30"/>
      <c r="N163" s="30"/>
      <c r="O163" s="30"/>
      <c r="P163" s="30"/>
      <c r="Q163" s="30"/>
      <c r="R163" s="30"/>
    </row>
    <row r="164" spans="1:18" ht="18.75" customHeight="1" x14ac:dyDescent="0.2">
      <c r="A164" s="69" t="s">
        <v>33</v>
      </c>
      <c r="B164" s="70" t="s">
        <v>112</v>
      </c>
      <c r="C164" s="37" t="s">
        <v>2</v>
      </c>
      <c r="D164" s="54">
        <f t="shared" ref="D164:E168" si="63">D169+D174+D179</f>
        <v>70399.8</v>
      </c>
      <c r="E164" s="54">
        <f t="shared" si="63"/>
        <v>70287.600000000006</v>
      </c>
      <c r="F164" s="48">
        <f t="shared" si="60"/>
        <v>99.840624547228828</v>
      </c>
      <c r="G164" s="62" t="s">
        <v>66</v>
      </c>
      <c r="H164" s="10" t="s">
        <v>67</v>
      </c>
      <c r="I164" s="14">
        <f>COUNTA(I169:I183)</f>
        <v>3</v>
      </c>
      <c r="J164" s="71" t="s">
        <v>49</v>
      </c>
      <c r="K164" s="55"/>
      <c r="L164" s="4"/>
      <c r="M164" s="4"/>
      <c r="N164" s="4"/>
      <c r="O164" s="4"/>
      <c r="P164" s="4"/>
      <c r="Q164" s="4"/>
      <c r="R164" s="4"/>
    </row>
    <row r="165" spans="1:18" ht="12" customHeight="1" x14ac:dyDescent="0.2">
      <c r="A165" s="69"/>
      <c r="B165" s="70"/>
      <c r="C165" s="37" t="s">
        <v>3</v>
      </c>
      <c r="D165" s="54">
        <f t="shared" si="63"/>
        <v>70358.7</v>
      </c>
      <c r="E165" s="54">
        <f t="shared" si="63"/>
        <v>70246.5</v>
      </c>
      <c r="F165" s="48">
        <f t="shared" si="60"/>
        <v>99.840531448136488</v>
      </c>
      <c r="G165" s="63"/>
      <c r="H165" s="10" t="s">
        <v>68</v>
      </c>
      <c r="I165" s="14">
        <f>COUNTIF(I169:I183,"да")</f>
        <v>3</v>
      </c>
      <c r="J165" s="71"/>
      <c r="K165" s="56"/>
      <c r="L165" s="4"/>
      <c r="M165" s="4"/>
      <c r="N165" s="4"/>
      <c r="O165" s="4"/>
      <c r="P165" s="4"/>
      <c r="Q165" s="4"/>
      <c r="R165" s="4"/>
    </row>
    <row r="166" spans="1:18" x14ac:dyDescent="0.2">
      <c r="A166" s="69"/>
      <c r="B166" s="70"/>
      <c r="C166" s="37" t="s">
        <v>4</v>
      </c>
      <c r="D166" s="54">
        <f t="shared" si="63"/>
        <v>41.1</v>
      </c>
      <c r="E166" s="54">
        <f t="shared" si="63"/>
        <v>41.1</v>
      </c>
      <c r="F166" s="48">
        <f t="shared" si="60"/>
        <v>100</v>
      </c>
      <c r="G166" s="63"/>
      <c r="H166" s="10" t="s">
        <v>69</v>
      </c>
      <c r="I166" s="14">
        <f>COUNTIF(I169:I183,"частично")</f>
        <v>0</v>
      </c>
      <c r="J166" s="71"/>
      <c r="K166" s="56"/>
      <c r="L166" s="4"/>
      <c r="M166" s="4"/>
      <c r="N166" s="4"/>
      <c r="O166" s="4"/>
      <c r="P166" s="4"/>
      <c r="Q166" s="4"/>
      <c r="R166" s="4"/>
    </row>
    <row r="167" spans="1:18" x14ac:dyDescent="0.2">
      <c r="A167" s="69"/>
      <c r="B167" s="70"/>
      <c r="C167" s="37" t="s">
        <v>5</v>
      </c>
      <c r="D167" s="54">
        <f t="shared" si="63"/>
        <v>0</v>
      </c>
      <c r="E167" s="54">
        <f t="shared" si="63"/>
        <v>0</v>
      </c>
      <c r="F167" s="48" t="s">
        <v>66</v>
      </c>
      <c r="G167" s="63"/>
      <c r="H167" s="10" t="s">
        <v>70</v>
      </c>
      <c r="I167" s="14">
        <f>COUNTIF(I169:I183,"нет")</f>
        <v>0</v>
      </c>
      <c r="J167" s="71"/>
      <c r="K167" s="56"/>
      <c r="L167" s="4"/>
      <c r="M167" s="4"/>
      <c r="N167" s="4"/>
      <c r="O167" s="4"/>
      <c r="P167" s="4"/>
      <c r="Q167" s="4"/>
      <c r="R167" s="4"/>
    </row>
    <row r="168" spans="1:18" ht="19.5" customHeight="1" x14ac:dyDescent="0.2">
      <c r="A168" s="69"/>
      <c r="B168" s="70"/>
      <c r="C168" s="37" t="s">
        <v>6</v>
      </c>
      <c r="D168" s="54">
        <f>D173+D178+D183</f>
        <v>0</v>
      </c>
      <c r="E168" s="54">
        <f t="shared" si="63"/>
        <v>0</v>
      </c>
      <c r="F168" s="48" t="s">
        <v>66</v>
      </c>
      <c r="G168" s="64"/>
      <c r="H168" s="10" t="s">
        <v>71</v>
      </c>
      <c r="I168" s="12">
        <f>I165/I164*100</f>
        <v>100</v>
      </c>
      <c r="J168" s="71"/>
      <c r="K168" s="57"/>
      <c r="L168" s="4"/>
      <c r="M168" s="4"/>
      <c r="N168" s="4"/>
      <c r="O168" s="4"/>
      <c r="P168" s="4"/>
      <c r="Q168" s="4"/>
      <c r="R168" s="4"/>
    </row>
    <row r="169" spans="1:18" s="33" customFormat="1" x14ac:dyDescent="0.2">
      <c r="A169" s="69" t="s">
        <v>52</v>
      </c>
      <c r="B169" s="70" t="s">
        <v>20</v>
      </c>
      <c r="C169" s="37" t="s">
        <v>2</v>
      </c>
      <c r="D169" s="54">
        <f>SUM(D170:D173)</f>
        <v>69046.7</v>
      </c>
      <c r="E169" s="54">
        <f t="shared" ref="E169" si="64">SUM(E170:E173)</f>
        <v>69011.399999999994</v>
      </c>
      <c r="F169" s="48">
        <f t="shared" si="60"/>
        <v>99.948875181579993</v>
      </c>
      <c r="G169" s="58" t="s">
        <v>66</v>
      </c>
      <c r="H169" s="58" t="s">
        <v>66</v>
      </c>
      <c r="I169" s="58" t="s">
        <v>99</v>
      </c>
      <c r="J169" s="71" t="s">
        <v>49</v>
      </c>
      <c r="K169" s="55"/>
      <c r="L169" s="32"/>
      <c r="M169" s="32"/>
      <c r="N169" s="32"/>
      <c r="O169" s="32"/>
      <c r="P169" s="32"/>
      <c r="Q169" s="32"/>
      <c r="R169" s="32"/>
    </row>
    <row r="170" spans="1:18" s="33" customFormat="1" x14ac:dyDescent="0.2">
      <c r="A170" s="69"/>
      <c r="B170" s="70"/>
      <c r="C170" s="37" t="s">
        <v>3</v>
      </c>
      <c r="D170" s="54">
        <v>69046.7</v>
      </c>
      <c r="E170" s="54">
        <v>69011.399999999994</v>
      </c>
      <c r="F170" s="48">
        <f t="shared" si="60"/>
        <v>99.948875181579993</v>
      </c>
      <c r="G170" s="58"/>
      <c r="H170" s="58"/>
      <c r="I170" s="58"/>
      <c r="J170" s="71"/>
      <c r="K170" s="56"/>
      <c r="L170" s="32"/>
      <c r="M170" s="32"/>
      <c r="N170" s="32"/>
      <c r="O170" s="32"/>
      <c r="P170" s="32"/>
      <c r="Q170" s="32"/>
      <c r="R170" s="32"/>
    </row>
    <row r="171" spans="1:18" s="33" customFormat="1" x14ac:dyDescent="0.2">
      <c r="A171" s="69"/>
      <c r="B171" s="70"/>
      <c r="C171" s="37" t="s">
        <v>4</v>
      </c>
      <c r="D171" s="54">
        <v>0</v>
      </c>
      <c r="E171" s="54">
        <v>0</v>
      </c>
      <c r="F171" s="48" t="s">
        <v>66</v>
      </c>
      <c r="G171" s="58"/>
      <c r="H171" s="58"/>
      <c r="I171" s="58"/>
      <c r="J171" s="71"/>
      <c r="K171" s="56"/>
      <c r="L171" s="32"/>
      <c r="M171" s="32"/>
      <c r="N171" s="32"/>
      <c r="O171" s="32"/>
      <c r="P171" s="32"/>
      <c r="Q171" s="32"/>
      <c r="R171" s="32"/>
    </row>
    <row r="172" spans="1:18" s="33" customFormat="1" x14ac:dyDescent="0.2">
      <c r="A172" s="69"/>
      <c r="B172" s="70"/>
      <c r="C172" s="37" t="s">
        <v>5</v>
      </c>
      <c r="D172" s="54">
        <v>0</v>
      </c>
      <c r="E172" s="54">
        <v>0</v>
      </c>
      <c r="F172" s="48" t="s">
        <v>66</v>
      </c>
      <c r="G172" s="58"/>
      <c r="H172" s="58"/>
      <c r="I172" s="58"/>
      <c r="J172" s="71"/>
      <c r="K172" s="56"/>
      <c r="L172" s="32"/>
      <c r="M172" s="32"/>
      <c r="N172" s="32"/>
      <c r="O172" s="32"/>
      <c r="P172" s="32"/>
      <c r="Q172" s="32"/>
      <c r="R172" s="32"/>
    </row>
    <row r="173" spans="1:18" s="33" customFormat="1" ht="114.75" customHeight="1" x14ac:dyDescent="0.2">
      <c r="A173" s="69"/>
      <c r="B173" s="70"/>
      <c r="C173" s="37" t="s">
        <v>6</v>
      </c>
      <c r="D173" s="54">
        <v>0</v>
      </c>
      <c r="E173" s="54">
        <v>0</v>
      </c>
      <c r="F173" s="48" t="s">
        <v>66</v>
      </c>
      <c r="G173" s="58"/>
      <c r="H173" s="58"/>
      <c r="I173" s="58"/>
      <c r="J173" s="71"/>
      <c r="K173" s="57"/>
      <c r="L173" s="32"/>
      <c r="M173" s="32"/>
      <c r="N173" s="32"/>
      <c r="O173" s="32"/>
      <c r="P173" s="32"/>
      <c r="Q173" s="32"/>
      <c r="R173" s="32"/>
    </row>
    <row r="174" spans="1:18" s="33" customFormat="1" x14ac:dyDescent="0.2">
      <c r="A174" s="69" t="s">
        <v>53</v>
      </c>
      <c r="B174" s="70" t="s">
        <v>21</v>
      </c>
      <c r="C174" s="37" t="s">
        <v>2</v>
      </c>
      <c r="D174" s="54">
        <f>SUM(D175:D178)</f>
        <v>1312</v>
      </c>
      <c r="E174" s="54">
        <f t="shared" ref="E174" si="65">SUM(E175:E178)</f>
        <v>1235.0999999999999</v>
      </c>
      <c r="F174" s="48">
        <f t="shared" si="60"/>
        <v>94.138719512195109</v>
      </c>
      <c r="G174" s="58" t="s">
        <v>66</v>
      </c>
      <c r="H174" s="58" t="s">
        <v>66</v>
      </c>
      <c r="I174" s="58" t="s">
        <v>99</v>
      </c>
      <c r="J174" s="71" t="s">
        <v>49</v>
      </c>
      <c r="K174" s="55"/>
      <c r="L174" s="32"/>
      <c r="M174" s="32"/>
      <c r="N174" s="32"/>
      <c r="O174" s="32"/>
      <c r="P174" s="32"/>
      <c r="Q174" s="32"/>
      <c r="R174" s="32"/>
    </row>
    <row r="175" spans="1:18" s="33" customFormat="1" x14ac:dyDescent="0.2">
      <c r="A175" s="69"/>
      <c r="B175" s="70"/>
      <c r="C175" s="37" t="s">
        <v>3</v>
      </c>
      <c r="D175" s="54">
        <v>1312</v>
      </c>
      <c r="E175" s="54">
        <v>1235.0999999999999</v>
      </c>
      <c r="F175" s="48">
        <f t="shared" si="60"/>
        <v>94.138719512195109</v>
      </c>
      <c r="G175" s="58"/>
      <c r="H175" s="58"/>
      <c r="I175" s="58"/>
      <c r="J175" s="71"/>
      <c r="K175" s="56"/>
      <c r="L175" s="32"/>
      <c r="M175" s="32"/>
      <c r="N175" s="32"/>
      <c r="O175" s="32"/>
      <c r="P175" s="32"/>
      <c r="Q175" s="32"/>
      <c r="R175" s="32"/>
    </row>
    <row r="176" spans="1:18" s="33" customFormat="1" x14ac:dyDescent="0.2">
      <c r="A176" s="69"/>
      <c r="B176" s="70"/>
      <c r="C176" s="37" t="s">
        <v>4</v>
      </c>
      <c r="D176" s="54">
        <v>0</v>
      </c>
      <c r="E176" s="54">
        <v>0</v>
      </c>
      <c r="F176" s="48" t="s">
        <v>66</v>
      </c>
      <c r="G176" s="58"/>
      <c r="H176" s="58"/>
      <c r="I176" s="58"/>
      <c r="J176" s="71"/>
      <c r="K176" s="56"/>
      <c r="L176" s="32"/>
      <c r="M176" s="32"/>
      <c r="N176" s="32"/>
      <c r="O176" s="32"/>
      <c r="P176" s="32"/>
      <c r="Q176" s="32"/>
      <c r="R176" s="32"/>
    </row>
    <row r="177" spans="1:18" s="33" customFormat="1" x14ac:dyDescent="0.2">
      <c r="A177" s="69"/>
      <c r="B177" s="70"/>
      <c r="C177" s="37" t="s">
        <v>5</v>
      </c>
      <c r="D177" s="54">
        <v>0</v>
      </c>
      <c r="E177" s="54">
        <v>0</v>
      </c>
      <c r="F177" s="48" t="s">
        <v>66</v>
      </c>
      <c r="G177" s="58"/>
      <c r="H177" s="58"/>
      <c r="I177" s="58"/>
      <c r="J177" s="71"/>
      <c r="K177" s="56"/>
      <c r="L177" s="32"/>
      <c r="M177" s="32"/>
      <c r="N177" s="32"/>
      <c r="O177" s="32"/>
      <c r="P177" s="32"/>
      <c r="Q177" s="32"/>
      <c r="R177" s="32"/>
    </row>
    <row r="178" spans="1:18" s="33" customFormat="1" ht="9.75" customHeight="1" x14ac:dyDescent="0.2">
      <c r="A178" s="69"/>
      <c r="B178" s="70"/>
      <c r="C178" s="37" t="s">
        <v>6</v>
      </c>
      <c r="D178" s="54">
        <v>0</v>
      </c>
      <c r="E178" s="54">
        <v>0</v>
      </c>
      <c r="F178" s="48" t="s">
        <v>66</v>
      </c>
      <c r="G178" s="58"/>
      <c r="H178" s="58"/>
      <c r="I178" s="58"/>
      <c r="J178" s="71"/>
      <c r="K178" s="57"/>
      <c r="L178" s="32"/>
      <c r="M178" s="32"/>
      <c r="N178" s="32"/>
      <c r="O178" s="32"/>
      <c r="P178" s="32"/>
      <c r="Q178" s="32"/>
      <c r="R178" s="32"/>
    </row>
    <row r="179" spans="1:18" s="33" customFormat="1" x14ac:dyDescent="0.2">
      <c r="A179" s="69" t="s">
        <v>54</v>
      </c>
      <c r="B179" s="70" t="s">
        <v>19</v>
      </c>
      <c r="C179" s="37" t="s">
        <v>2</v>
      </c>
      <c r="D179" s="54">
        <f>SUM(D180:D183)</f>
        <v>41.1</v>
      </c>
      <c r="E179" s="54">
        <f t="shared" ref="E179" si="66">SUM(E180:E183)</f>
        <v>41.1</v>
      </c>
      <c r="F179" s="48">
        <f t="shared" si="60"/>
        <v>100</v>
      </c>
      <c r="G179" s="58" t="s">
        <v>66</v>
      </c>
      <c r="H179" s="58" t="s">
        <v>66</v>
      </c>
      <c r="I179" s="58" t="s">
        <v>99</v>
      </c>
      <c r="J179" s="71" t="s">
        <v>49</v>
      </c>
      <c r="K179" s="55"/>
      <c r="L179" s="32"/>
      <c r="M179" s="32"/>
      <c r="N179" s="32"/>
      <c r="O179" s="32"/>
      <c r="P179" s="32"/>
      <c r="Q179" s="32"/>
      <c r="R179" s="32"/>
    </row>
    <row r="180" spans="1:18" s="33" customFormat="1" x14ac:dyDescent="0.2">
      <c r="A180" s="69"/>
      <c r="B180" s="70"/>
      <c r="C180" s="37" t="s">
        <v>3</v>
      </c>
      <c r="D180" s="54">
        <v>0</v>
      </c>
      <c r="E180" s="54">
        <v>0</v>
      </c>
      <c r="F180" s="48" t="s">
        <v>66</v>
      </c>
      <c r="G180" s="58"/>
      <c r="H180" s="58"/>
      <c r="I180" s="58"/>
      <c r="J180" s="71"/>
      <c r="K180" s="56"/>
      <c r="L180" s="32"/>
      <c r="M180" s="32"/>
      <c r="N180" s="32"/>
      <c r="O180" s="32"/>
      <c r="P180" s="32"/>
      <c r="Q180" s="32"/>
      <c r="R180" s="32"/>
    </row>
    <row r="181" spans="1:18" s="33" customFormat="1" x14ac:dyDescent="0.2">
      <c r="A181" s="69"/>
      <c r="B181" s="70"/>
      <c r="C181" s="37" t="s">
        <v>4</v>
      </c>
      <c r="D181" s="54">
        <v>41.1</v>
      </c>
      <c r="E181" s="54">
        <v>41.1</v>
      </c>
      <c r="F181" s="48">
        <f t="shared" si="60"/>
        <v>100</v>
      </c>
      <c r="G181" s="58"/>
      <c r="H181" s="58"/>
      <c r="I181" s="58"/>
      <c r="J181" s="71"/>
      <c r="K181" s="56"/>
      <c r="L181" s="32"/>
      <c r="M181" s="32"/>
      <c r="N181" s="32"/>
      <c r="O181" s="32"/>
      <c r="P181" s="32"/>
      <c r="Q181" s="32"/>
      <c r="R181" s="32"/>
    </row>
    <row r="182" spans="1:18" s="33" customFormat="1" ht="75" customHeight="1" x14ac:dyDescent="0.2">
      <c r="A182" s="69"/>
      <c r="B182" s="70"/>
      <c r="C182" s="37" t="s">
        <v>5</v>
      </c>
      <c r="D182" s="54">
        <v>0</v>
      </c>
      <c r="E182" s="54">
        <v>0</v>
      </c>
      <c r="F182" s="48" t="s">
        <v>66</v>
      </c>
      <c r="G182" s="58"/>
      <c r="H182" s="58"/>
      <c r="I182" s="58"/>
      <c r="J182" s="71"/>
      <c r="K182" s="56"/>
      <c r="L182" s="32"/>
      <c r="M182" s="32"/>
      <c r="N182" s="32"/>
      <c r="O182" s="32"/>
      <c r="P182" s="32"/>
      <c r="Q182" s="32"/>
      <c r="R182" s="32"/>
    </row>
    <row r="183" spans="1:18" s="33" customFormat="1" ht="104.25" customHeight="1" x14ac:dyDescent="0.2">
      <c r="A183" s="69"/>
      <c r="B183" s="70"/>
      <c r="C183" s="37" t="s">
        <v>6</v>
      </c>
      <c r="D183" s="54">
        <v>0</v>
      </c>
      <c r="E183" s="54">
        <v>0</v>
      </c>
      <c r="F183" s="48" t="s">
        <v>66</v>
      </c>
      <c r="G183" s="58"/>
      <c r="H183" s="58"/>
      <c r="I183" s="58"/>
      <c r="J183" s="71"/>
      <c r="K183" s="57"/>
      <c r="L183" s="32"/>
      <c r="M183" s="32"/>
      <c r="N183" s="32"/>
      <c r="O183" s="32"/>
      <c r="P183" s="32"/>
      <c r="Q183" s="32"/>
      <c r="R183" s="32"/>
    </row>
    <row r="184" spans="1:18" x14ac:dyDescent="0.2">
      <c r="A184" s="5"/>
      <c r="B184" s="6"/>
      <c r="C184" s="6"/>
      <c r="D184" s="7"/>
      <c r="E184" s="8"/>
      <c r="F184" s="8"/>
      <c r="G184" s="8"/>
      <c r="H184" s="8"/>
      <c r="I184" s="8"/>
    </row>
    <row r="185" spans="1:18" x14ac:dyDescent="0.2">
      <c r="A185" s="5"/>
      <c r="B185" s="9"/>
      <c r="C185" s="6"/>
      <c r="D185" s="7"/>
      <c r="E185" s="8"/>
      <c r="F185" s="8"/>
      <c r="G185" s="8"/>
      <c r="H185" s="8"/>
      <c r="I185" s="8"/>
    </row>
    <row r="186" spans="1:18" x14ac:dyDescent="0.2">
      <c r="A186" s="5"/>
      <c r="B186" s="9"/>
      <c r="C186" s="6"/>
      <c r="D186" s="7"/>
      <c r="E186" s="8"/>
      <c r="F186" s="8"/>
      <c r="G186" s="8"/>
      <c r="H186" s="8"/>
      <c r="I186" s="8"/>
    </row>
    <row r="187" spans="1:18" x14ac:dyDescent="0.2">
      <c r="A187" s="5"/>
      <c r="B187" s="9"/>
      <c r="C187" s="6"/>
      <c r="D187" s="7"/>
      <c r="E187" s="8"/>
      <c r="F187" s="8"/>
      <c r="G187" s="8"/>
      <c r="H187" s="8"/>
      <c r="I187" s="8"/>
    </row>
    <row r="188" spans="1:18" x14ac:dyDescent="0.2">
      <c r="A188" s="5"/>
      <c r="B188" s="9"/>
      <c r="C188" s="6"/>
      <c r="D188" s="7"/>
      <c r="E188" s="8"/>
      <c r="F188" s="8"/>
      <c r="G188" s="8"/>
      <c r="H188" s="8"/>
      <c r="I188" s="8"/>
    </row>
  </sheetData>
  <mergeCells count="230">
    <mergeCell ref="J39:J43"/>
    <mergeCell ref="I39:I43"/>
    <mergeCell ref="H39:H43"/>
    <mergeCell ref="G39:G43"/>
    <mergeCell ref="B39:B43"/>
    <mergeCell ref="A39:A43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  <mergeCell ref="A19:A23"/>
    <mergeCell ref="B19:B23"/>
    <mergeCell ref="J19:J23"/>
    <mergeCell ref="A4:A8"/>
    <mergeCell ref="B4:B8"/>
    <mergeCell ref="J4:J8"/>
    <mergeCell ref="A9:A13"/>
    <mergeCell ref="B9:B13"/>
    <mergeCell ref="J9:J13"/>
    <mergeCell ref="G4:G8"/>
    <mergeCell ref="A34:A38"/>
    <mergeCell ref="B34:B38"/>
    <mergeCell ref="J34:J38"/>
    <mergeCell ref="A24:A28"/>
    <mergeCell ref="B24:B28"/>
    <mergeCell ref="J24:J28"/>
    <mergeCell ref="A29:A33"/>
    <mergeCell ref="B29:B33"/>
    <mergeCell ref="J29:J3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  <mergeCell ref="G49:G53"/>
    <mergeCell ref="G54:G58"/>
    <mergeCell ref="H54:H58"/>
    <mergeCell ref="I54:I58"/>
    <mergeCell ref="G59:G63"/>
    <mergeCell ref="I59:I63"/>
    <mergeCell ref="H59:H63"/>
    <mergeCell ref="A74:A78"/>
    <mergeCell ref="B74:B7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A94:A98"/>
    <mergeCell ref="B94:B98"/>
    <mergeCell ref="J94:J98"/>
    <mergeCell ref="A99:A103"/>
    <mergeCell ref="B99:B103"/>
    <mergeCell ref="J99:J103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99:G103"/>
    <mergeCell ref="I99:I103"/>
    <mergeCell ref="G84:G88"/>
    <mergeCell ref="H84:H88"/>
    <mergeCell ref="I84:I88"/>
    <mergeCell ref="H99:H103"/>
    <mergeCell ref="A114:A118"/>
    <mergeCell ref="B114:B118"/>
    <mergeCell ref="J114:J118"/>
    <mergeCell ref="A119:A123"/>
    <mergeCell ref="B119:B123"/>
    <mergeCell ref="J119:J123"/>
    <mergeCell ref="A104:A108"/>
    <mergeCell ref="B104:B108"/>
    <mergeCell ref="J104:J108"/>
    <mergeCell ref="A109:A113"/>
    <mergeCell ref="B109:B113"/>
    <mergeCell ref="J109:J113"/>
    <mergeCell ref="G104:G108"/>
    <mergeCell ref="H104:H108"/>
    <mergeCell ref="I104:I108"/>
    <mergeCell ref="G109:G113"/>
    <mergeCell ref="H109:H113"/>
    <mergeCell ref="I109:I113"/>
    <mergeCell ref="G114:G118"/>
    <mergeCell ref="G119:G123"/>
    <mergeCell ref="A134:A138"/>
    <mergeCell ref="B134:B138"/>
    <mergeCell ref="J134:J138"/>
    <mergeCell ref="A139:A143"/>
    <mergeCell ref="B139:B143"/>
    <mergeCell ref="J139:J143"/>
    <mergeCell ref="A124:A128"/>
    <mergeCell ref="B124:B128"/>
    <mergeCell ref="J124:J128"/>
    <mergeCell ref="A129:A133"/>
    <mergeCell ref="B129:B133"/>
    <mergeCell ref="J129:J133"/>
    <mergeCell ref="G139:G143"/>
    <mergeCell ref="G124:G128"/>
    <mergeCell ref="H124:H128"/>
    <mergeCell ref="I124:I128"/>
    <mergeCell ref="G129:G133"/>
    <mergeCell ref="G134:G138"/>
    <mergeCell ref="H129:H133"/>
    <mergeCell ref="I129:I133"/>
    <mergeCell ref="H134:H138"/>
    <mergeCell ref="I134:I138"/>
    <mergeCell ref="A154:A158"/>
    <mergeCell ref="B154:B158"/>
    <mergeCell ref="J154:J158"/>
    <mergeCell ref="A159:A163"/>
    <mergeCell ref="B159:B163"/>
    <mergeCell ref="J159:J163"/>
    <mergeCell ref="A144:A148"/>
    <mergeCell ref="B144:B148"/>
    <mergeCell ref="J144:J148"/>
    <mergeCell ref="A149:A153"/>
    <mergeCell ref="B149:B153"/>
    <mergeCell ref="J149:J153"/>
    <mergeCell ref="G144:G148"/>
    <mergeCell ref="G149:G153"/>
    <mergeCell ref="H149:H153"/>
    <mergeCell ref="I149:I153"/>
    <mergeCell ref="G154:G158"/>
    <mergeCell ref="H154:H158"/>
    <mergeCell ref="I154:I158"/>
    <mergeCell ref="G159:G163"/>
    <mergeCell ref="A174:A178"/>
    <mergeCell ref="B174:B178"/>
    <mergeCell ref="J174:J178"/>
    <mergeCell ref="A179:A183"/>
    <mergeCell ref="B179:B183"/>
    <mergeCell ref="J179:J183"/>
    <mergeCell ref="A164:A168"/>
    <mergeCell ref="B164:B168"/>
    <mergeCell ref="J164:J168"/>
    <mergeCell ref="A169:A173"/>
    <mergeCell ref="B169:B173"/>
    <mergeCell ref="J169:J173"/>
    <mergeCell ref="G169:G173"/>
    <mergeCell ref="H169:H173"/>
    <mergeCell ref="I169:I173"/>
    <mergeCell ref="G164:G168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84:K88"/>
    <mergeCell ref="K89:K93"/>
    <mergeCell ref="K94:K98"/>
    <mergeCell ref="K104:K108"/>
    <mergeCell ref="K109:K113"/>
    <mergeCell ref="K114:K118"/>
    <mergeCell ref="K119:K123"/>
    <mergeCell ref="K124:K128"/>
    <mergeCell ref="K99:K103"/>
    <mergeCell ref="K174:K178"/>
    <mergeCell ref="K179:K183"/>
    <mergeCell ref="I179:I183"/>
    <mergeCell ref="H179:H183"/>
    <mergeCell ref="G179:G183"/>
    <mergeCell ref="G174:G178"/>
    <mergeCell ref="H174:H178"/>
    <mergeCell ref="I174:I178"/>
    <mergeCell ref="K129:K133"/>
    <mergeCell ref="K134:K138"/>
    <mergeCell ref="K139:K143"/>
    <mergeCell ref="K144:K148"/>
    <mergeCell ref="K149:K153"/>
    <mergeCell ref="K154:K158"/>
    <mergeCell ref="K159:K163"/>
    <mergeCell ref="K164:K168"/>
    <mergeCell ref="K169:K173"/>
  </mergeCells>
  <pageMargins left="0.47244094488188981" right="0.47244094488188981" top="0.47244094488188981" bottom="0.59055118110236227" header="0.11811023622047245" footer="0.31496062992125984"/>
  <pageSetup paperSize="9" orientation="landscape" r:id="rId1"/>
  <headerFooter>
    <oddHeader>&amp;C&amp;"Times New Roman,обычный"&amp;P</oddHeader>
  </headerFooter>
  <rowBreaks count="7" manualBreakCount="7">
    <brk id="28" max="10" man="1"/>
    <brk id="63" max="10" man="1"/>
    <brk id="83" max="10" man="1"/>
    <brk id="103" max="10" man="1"/>
    <brk id="113" max="10" man="1"/>
    <brk id="148" max="10" man="1"/>
    <brk id="16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="90" zoomScaleNormal="90" zoomScaleSheetLayoutView="90" zoomScalePageLayoutView="90" workbookViewId="0">
      <selection activeCell="H3" sqref="H3:K38"/>
    </sheetView>
  </sheetViews>
  <sheetFormatPr defaultRowHeight="12.75" x14ac:dyDescent="0.2"/>
  <cols>
    <col min="1" max="1" width="3.5703125" style="1" customWidth="1"/>
    <col min="2" max="2" width="20" style="1" customWidth="1"/>
    <col min="3" max="3" width="7.85546875" style="1" customWidth="1"/>
    <col min="4" max="4" width="9.7109375" style="1" customWidth="1"/>
    <col min="5" max="5" width="11" style="1" customWidth="1"/>
    <col min="6" max="6" width="8.28515625" style="1" customWidth="1"/>
    <col min="7" max="7" width="9.7109375" style="1" customWidth="1"/>
    <col min="8" max="8" width="10.85546875" style="1" customWidth="1"/>
    <col min="9" max="9" width="8.5703125" style="1" customWidth="1"/>
    <col min="10" max="10" width="8.42578125" style="1" customWidth="1"/>
    <col min="11" max="11" width="10.28515625" style="1" customWidth="1"/>
    <col min="12" max="12" width="27.28515625" style="1" customWidth="1"/>
    <col min="13" max="16384" width="9.140625" style="1"/>
  </cols>
  <sheetData>
    <row r="1" spans="1:12" ht="25.5" customHeight="1" x14ac:dyDescent="0.2">
      <c r="A1" s="110" t="s">
        <v>247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60" x14ac:dyDescent="0.2">
      <c r="A2" s="50" t="s">
        <v>0</v>
      </c>
      <c r="B2" s="50" t="s">
        <v>77</v>
      </c>
      <c r="C2" s="50" t="s">
        <v>84</v>
      </c>
      <c r="D2" s="50" t="s">
        <v>117</v>
      </c>
      <c r="E2" s="50" t="s">
        <v>118</v>
      </c>
      <c r="F2" s="50" t="s">
        <v>82</v>
      </c>
      <c r="G2" s="50" t="s">
        <v>78</v>
      </c>
      <c r="H2" s="50" t="s">
        <v>81</v>
      </c>
      <c r="I2" s="50" t="s">
        <v>79</v>
      </c>
      <c r="J2" s="50" t="s">
        <v>115</v>
      </c>
      <c r="K2" s="50" t="s">
        <v>83</v>
      </c>
      <c r="L2" s="50" t="s">
        <v>80</v>
      </c>
    </row>
    <row r="3" spans="1:12" x14ac:dyDescent="0.2">
      <c r="A3" s="99"/>
      <c r="B3" s="107" t="s">
        <v>72</v>
      </c>
      <c r="C3" s="104"/>
      <c r="D3" s="104"/>
      <c r="E3" s="104"/>
      <c r="F3" s="50" t="s">
        <v>2</v>
      </c>
      <c r="G3" s="51">
        <f>G8</f>
        <v>94178.8</v>
      </c>
      <c r="H3" s="51">
        <f t="shared" ref="H3:I3" si="0">H8</f>
        <v>84391.8</v>
      </c>
      <c r="I3" s="51">
        <f t="shared" si="0"/>
        <v>84391.800000000017</v>
      </c>
      <c r="J3" s="52">
        <f t="shared" ref="J3:J7" si="1">I3/H3*100</f>
        <v>100.00000000000003</v>
      </c>
      <c r="K3" s="111" t="s">
        <v>66</v>
      </c>
      <c r="L3" s="111" t="s">
        <v>66</v>
      </c>
    </row>
    <row r="4" spans="1:12" x14ac:dyDescent="0.2">
      <c r="A4" s="99"/>
      <c r="B4" s="108"/>
      <c r="C4" s="105"/>
      <c r="D4" s="105"/>
      <c r="E4" s="105"/>
      <c r="F4" s="50" t="s">
        <v>58</v>
      </c>
      <c r="G4" s="51">
        <f t="shared" ref="G4:I4" si="2">G9</f>
        <v>18675.600000000002</v>
      </c>
      <c r="H4" s="51">
        <f t="shared" si="2"/>
        <v>8888.6</v>
      </c>
      <c r="I4" s="51">
        <f t="shared" si="2"/>
        <v>8888.6</v>
      </c>
      <c r="J4" s="52">
        <f t="shared" si="1"/>
        <v>100</v>
      </c>
      <c r="K4" s="112"/>
      <c r="L4" s="112"/>
    </row>
    <row r="5" spans="1:12" x14ac:dyDescent="0.2">
      <c r="A5" s="99"/>
      <c r="B5" s="108"/>
      <c r="C5" s="105"/>
      <c r="D5" s="105"/>
      <c r="E5" s="105"/>
      <c r="F5" s="50" t="s">
        <v>4</v>
      </c>
      <c r="G5" s="51">
        <f t="shared" ref="G5:I5" si="3">G10</f>
        <v>60280.800000000003</v>
      </c>
      <c r="H5" s="51">
        <f t="shared" si="3"/>
        <v>60280.800000000003</v>
      </c>
      <c r="I5" s="51">
        <f t="shared" si="3"/>
        <v>60280.800000000003</v>
      </c>
      <c r="J5" s="52">
        <f t="shared" si="1"/>
        <v>100</v>
      </c>
      <c r="K5" s="112"/>
      <c r="L5" s="112"/>
    </row>
    <row r="6" spans="1:12" x14ac:dyDescent="0.2">
      <c r="A6" s="99"/>
      <c r="B6" s="108"/>
      <c r="C6" s="105"/>
      <c r="D6" s="105"/>
      <c r="E6" s="105"/>
      <c r="F6" s="50" t="s">
        <v>5</v>
      </c>
      <c r="G6" s="51">
        <f t="shared" ref="G6:I6" si="4">G11</f>
        <v>0</v>
      </c>
      <c r="H6" s="51">
        <f t="shared" si="4"/>
        <v>0</v>
      </c>
      <c r="I6" s="51">
        <f t="shared" si="4"/>
        <v>0</v>
      </c>
      <c r="J6" s="52" t="s">
        <v>66</v>
      </c>
      <c r="K6" s="112"/>
      <c r="L6" s="112"/>
    </row>
    <row r="7" spans="1:12" x14ac:dyDescent="0.2">
      <c r="A7" s="99"/>
      <c r="B7" s="109"/>
      <c r="C7" s="106"/>
      <c r="D7" s="106"/>
      <c r="E7" s="106"/>
      <c r="F7" s="50" t="s">
        <v>6</v>
      </c>
      <c r="G7" s="51">
        <f t="shared" ref="G7:I7" si="5">G12</f>
        <v>15222.4</v>
      </c>
      <c r="H7" s="51">
        <f t="shared" si="5"/>
        <v>15222.4</v>
      </c>
      <c r="I7" s="51">
        <f t="shared" si="5"/>
        <v>15222.400000000001</v>
      </c>
      <c r="J7" s="52">
        <f t="shared" si="1"/>
        <v>100.00000000000003</v>
      </c>
      <c r="K7" s="113"/>
      <c r="L7" s="113"/>
    </row>
    <row r="8" spans="1:12" x14ac:dyDescent="0.2">
      <c r="A8" s="104"/>
      <c r="B8" s="107" t="s">
        <v>27</v>
      </c>
      <c r="C8" s="104"/>
      <c r="D8" s="104"/>
      <c r="E8" s="104"/>
      <c r="F8" s="50" t="s">
        <v>2</v>
      </c>
      <c r="G8" s="51">
        <f>SUM(G9:G12)</f>
        <v>94178.8</v>
      </c>
      <c r="H8" s="51">
        <f t="shared" ref="H8:I8" si="6">SUM(H9:H12)</f>
        <v>84391.8</v>
      </c>
      <c r="I8" s="51">
        <f t="shared" si="6"/>
        <v>84391.800000000017</v>
      </c>
      <c r="J8" s="52">
        <f>I8/H8*100</f>
        <v>100.00000000000003</v>
      </c>
      <c r="K8" s="111" t="s">
        <v>66</v>
      </c>
      <c r="L8" s="111" t="s">
        <v>66</v>
      </c>
    </row>
    <row r="9" spans="1:12" x14ac:dyDescent="0.2">
      <c r="A9" s="105"/>
      <c r="B9" s="108"/>
      <c r="C9" s="105"/>
      <c r="D9" s="105"/>
      <c r="E9" s="105"/>
      <c r="F9" s="50" t="s">
        <v>58</v>
      </c>
      <c r="G9" s="51">
        <f>G19+G24+G14+G29+G34</f>
        <v>18675.600000000002</v>
      </c>
      <c r="H9" s="51">
        <f>H19+H24+H14+H29+H34</f>
        <v>8888.6</v>
      </c>
      <c r="I9" s="51">
        <f>I19+I24+I14+I29+I34</f>
        <v>8888.6</v>
      </c>
      <c r="J9" s="52">
        <f t="shared" ref="J9:J12" si="7">I9/H9*100</f>
        <v>100</v>
      </c>
      <c r="K9" s="112"/>
      <c r="L9" s="112"/>
    </row>
    <row r="10" spans="1:12" x14ac:dyDescent="0.2">
      <c r="A10" s="105"/>
      <c r="B10" s="108"/>
      <c r="C10" s="105"/>
      <c r="D10" s="105"/>
      <c r="E10" s="105"/>
      <c r="F10" s="50" t="s">
        <v>4</v>
      </c>
      <c r="G10" s="51">
        <f t="shared" ref="G10:H12" si="8">G20+G25+G15+G30+G35</f>
        <v>60280.800000000003</v>
      </c>
      <c r="H10" s="51">
        <f t="shared" si="8"/>
        <v>60280.800000000003</v>
      </c>
      <c r="I10" s="51">
        <f t="shared" ref="I10" si="9">I20+I25+I15+I30+I35</f>
        <v>60280.800000000003</v>
      </c>
      <c r="J10" s="52">
        <f t="shared" si="7"/>
        <v>100</v>
      </c>
      <c r="K10" s="112"/>
      <c r="L10" s="112"/>
    </row>
    <row r="11" spans="1:12" x14ac:dyDescent="0.2">
      <c r="A11" s="105"/>
      <c r="B11" s="108"/>
      <c r="C11" s="105"/>
      <c r="D11" s="105"/>
      <c r="E11" s="105"/>
      <c r="F11" s="50" t="s">
        <v>5</v>
      </c>
      <c r="G11" s="51">
        <f t="shared" si="8"/>
        <v>0</v>
      </c>
      <c r="H11" s="51">
        <f t="shared" si="8"/>
        <v>0</v>
      </c>
      <c r="I11" s="51">
        <f t="shared" ref="I11" si="10">I21+I26+I16+I31+I36</f>
        <v>0</v>
      </c>
      <c r="J11" s="52" t="s">
        <v>66</v>
      </c>
      <c r="K11" s="112"/>
      <c r="L11" s="112"/>
    </row>
    <row r="12" spans="1:12" ht="36.75" customHeight="1" x14ac:dyDescent="0.2">
      <c r="A12" s="106"/>
      <c r="B12" s="109"/>
      <c r="C12" s="106"/>
      <c r="D12" s="106"/>
      <c r="E12" s="106"/>
      <c r="F12" s="50" t="s">
        <v>6</v>
      </c>
      <c r="G12" s="51">
        <f t="shared" si="8"/>
        <v>15222.4</v>
      </c>
      <c r="H12" s="51">
        <f t="shared" si="8"/>
        <v>15222.4</v>
      </c>
      <c r="I12" s="51">
        <f t="shared" ref="I12" si="11">I22+I27+I17+I32+I37</f>
        <v>15222.400000000001</v>
      </c>
      <c r="J12" s="52">
        <f t="shared" si="7"/>
        <v>100.00000000000003</v>
      </c>
      <c r="K12" s="113"/>
      <c r="L12" s="113"/>
    </row>
    <row r="13" spans="1:12" ht="12.75" customHeight="1" x14ac:dyDescent="0.2">
      <c r="A13" s="99">
        <v>1</v>
      </c>
      <c r="B13" s="100" t="s">
        <v>59</v>
      </c>
      <c r="C13" s="99" t="s">
        <v>219</v>
      </c>
      <c r="D13" s="99" t="s">
        <v>248</v>
      </c>
      <c r="E13" s="99" t="s">
        <v>60</v>
      </c>
      <c r="F13" s="50" t="s">
        <v>2</v>
      </c>
      <c r="G13" s="52">
        <f>SUM(G14:G17)</f>
        <v>9242.6</v>
      </c>
      <c r="H13" s="52">
        <f>SUM(H14:H17)</f>
        <v>1955.6</v>
      </c>
      <c r="I13" s="52">
        <v>1955.6</v>
      </c>
      <c r="J13" s="52">
        <f>I13/H13*100</f>
        <v>100</v>
      </c>
      <c r="K13" s="101">
        <v>100</v>
      </c>
      <c r="L13" s="101" t="s">
        <v>238</v>
      </c>
    </row>
    <row r="14" spans="1:12" x14ac:dyDescent="0.2">
      <c r="A14" s="99"/>
      <c r="B14" s="100"/>
      <c r="C14" s="99"/>
      <c r="D14" s="99"/>
      <c r="E14" s="99"/>
      <c r="F14" s="50" t="s">
        <v>58</v>
      </c>
      <c r="G14" s="52">
        <v>9242.6</v>
      </c>
      <c r="H14" s="52">
        <v>1955.6</v>
      </c>
      <c r="I14" s="52">
        <v>1955.6</v>
      </c>
      <c r="J14" s="52">
        <f>I14/H14*100</f>
        <v>100</v>
      </c>
      <c r="K14" s="102"/>
      <c r="L14" s="102"/>
    </row>
    <row r="15" spans="1:12" x14ac:dyDescent="0.2">
      <c r="A15" s="99"/>
      <c r="B15" s="100"/>
      <c r="C15" s="99"/>
      <c r="D15" s="99"/>
      <c r="E15" s="99"/>
      <c r="F15" s="50" t="s">
        <v>4</v>
      </c>
      <c r="G15" s="51">
        <v>0</v>
      </c>
      <c r="H15" s="52">
        <v>0</v>
      </c>
      <c r="I15" s="52">
        <v>0</v>
      </c>
      <c r="J15" s="52" t="s">
        <v>66</v>
      </c>
      <c r="K15" s="102"/>
      <c r="L15" s="102"/>
    </row>
    <row r="16" spans="1:12" x14ac:dyDescent="0.2">
      <c r="A16" s="99"/>
      <c r="B16" s="100"/>
      <c r="C16" s="99"/>
      <c r="D16" s="99"/>
      <c r="E16" s="99"/>
      <c r="F16" s="50" t="s">
        <v>5</v>
      </c>
      <c r="G16" s="51">
        <v>0</v>
      </c>
      <c r="H16" s="52">
        <v>0</v>
      </c>
      <c r="I16" s="52">
        <v>0</v>
      </c>
      <c r="J16" s="52" t="s">
        <v>66</v>
      </c>
      <c r="K16" s="102"/>
      <c r="L16" s="102"/>
    </row>
    <row r="17" spans="1:12" ht="28.5" customHeight="1" x14ac:dyDescent="0.2">
      <c r="A17" s="99"/>
      <c r="B17" s="100"/>
      <c r="C17" s="99"/>
      <c r="D17" s="99"/>
      <c r="E17" s="99"/>
      <c r="F17" s="50" t="s">
        <v>6</v>
      </c>
      <c r="G17" s="51">
        <v>0</v>
      </c>
      <c r="H17" s="52">
        <v>0</v>
      </c>
      <c r="I17" s="52">
        <v>0</v>
      </c>
      <c r="J17" s="52" t="s">
        <v>66</v>
      </c>
      <c r="K17" s="103"/>
      <c r="L17" s="103"/>
    </row>
    <row r="18" spans="1:12" ht="12.75" customHeight="1" x14ac:dyDescent="0.2">
      <c r="A18" s="99">
        <v>2</v>
      </c>
      <c r="B18" s="100" t="s">
        <v>239</v>
      </c>
      <c r="C18" s="99" t="s">
        <v>219</v>
      </c>
      <c r="D18" s="99" t="s">
        <v>240</v>
      </c>
      <c r="E18" s="99">
        <v>2024</v>
      </c>
      <c r="F18" s="50" t="s">
        <v>2</v>
      </c>
      <c r="G18" s="52">
        <f>SUM(G19:G22)</f>
        <v>4876</v>
      </c>
      <c r="H18" s="52">
        <f>SUM(H19:H22)</f>
        <v>4876</v>
      </c>
      <c r="I18" s="52">
        <v>4876</v>
      </c>
      <c r="J18" s="52">
        <f>I18/H18*100</f>
        <v>100</v>
      </c>
      <c r="K18" s="101">
        <v>100</v>
      </c>
      <c r="L18" s="101" t="s">
        <v>241</v>
      </c>
    </row>
    <row r="19" spans="1:12" x14ac:dyDescent="0.2">
      <c r="A19" s="99"/>
      <c r="B19" s="100"/>
      <c r="C19" s="99"/>
      <c r="D19" s="99"/>
      <c r="E19" s="99"/>
      <c r="F19" s="50" t="s">
        <v>58</v>
      </c>
      <c r="G19" s="52">
        <v>4876</v>
      </c>
      <c r="H19" s="52">
        <v>4876</v>
      </c>
      <c r="I19" s="52">
        <v>4876</v>
      </c>
      <c r="J19" s="52">
        <f>I19/H19*100</f>
        <v>100</v>
      </c>
      <c r="K19" s="102"/>
      <c r="L19" s="102"/>
    </row>
    <row r="20" spans="1:12" x14ac:dyDescent="0.2">
      <c r="A20" s="99"/>
      <c r="B20" s="100"/>
      <c r="C20" s="99"/>
      <c r="D20" s="99"/>
      <c r="E20" s="99"/>
      <c r="F20" s="50" t="s">
        <v>4</v>
      </c>
      <c r="G20" s="51">
        <v>0</v>
      </c>
      <c r="H20" s="52">
        <v>0</v>
      </c>
      <c r="I20" s="52">
        <v>0</v>
      </c>
      <c r="J20" s="52" t="s">
        <v>66</v>
      </c>
      <c r="K20" s="102"/>
      <c r="L20" s="102"/>
    </row>
    <row r="21" spans="1:12" x14ac:dyDescent="0.2">
      <c r="A21" s="99"/>
      <c r="B21" s="100"/>
      <c r="C21" s="99"/>
      <c r="D21" s="99"/>
      <c r="E21" s="99"/>
      <c r="F21" s="50" t="s">
        <v>5</v>
      </c>
      <c r="G21" s="51">
        <v>0</v>
      </c>
      <c r="H21" s="52">
        <v>0</v>
      </c>
      <c r="I21" s="52">
        <v>0</v>
      </c>
      <c r="J21" s="52" t="s">
        <v>66</v>
      </c>
      <c r="K21" s="102"/>
      <c r="L21" s="102"/>
    </row>
    <row r="22" spans="1:12" x14ac:dyDescent="0.2">
      <c r="A22" s="99"/>
      <c r="B22" s="100"/>
      <c r="C22" s="99"/>
      <c r="D22" s="99"/>
      <c r="E22" s="99"/>
      <c r="F22" s="50" t="s">
        <v>6</v>
      </c>
      <c r="G22" s="51">
        <v>0</v>
      </c>
      <c r="H22" s="52">
        <v>0</v>
      </c>
      <c r="I22" s="52">
        <v>0</v>
      </c>
      <c r="J22" s="52" t="s">
        <v>66</v>
      </c>
      <c r="K22" s="103"/>
      <c r="L22" s="103"/>
    </row>
    <row r="23" spans="1:12" ht="12.75" customHeight="1" x14ac:dyDescent="0.2">
      <c r="A23" s="99">
        <v>3</v>
      </c>
      <c r="B23" s="100" t="s">
        <v>242</v>
      </c>
      <c r="C23" s="99" t="s">
        <v>219</v>
      </c>
      <c r="D23" s="99" t="s">
        <v>249</v>
      </c>
      <c r="E23" s="99" t="s">
        <v>250</v>
      </c>
      <c r="F23" s="50" t="s">
        <v>2</v>
      </c>
      <c r="G23" s="52">
        <f>SUM(G24:G27)</f>
        <v>3948.1</v>
      </c>
      <c r="H23" s="52">
        <f t="shared" ref="H23:I23" si="12">SUM(H24:H27)</f>
        <v>1448.1</v>
      </c>
      <c r="I23" s="52">
        <f t="shared" si="12"/>
        <v>1448.1</v>
      </c>
      <c r="J23" s="52">
        <f>I23/H23*100</f>
        <v>100</v>
      </c>
      <c r="K23" s="101">
        <v>0</v>
      </c>
      <c r="L23" s="101" t="s">
        <v>253</v>
      </c>
    </row>
    <row r="24" spans="1:12" x14ac:dyDescent="0.2">
      <c r="A24" s="99"/>
      <c r="B24" s="100"/>
      <c r="C24" s="99"/>
      <c r="D24" s="99"/>
      <c r="E24" s="99"/>
      <c r="F24" s="50" t="s">
        <v>58</v>
      </c>
      <c r="G24" s="52">
        <v>3948.1</v>
      </c>
      <c r="H24" s="52">
        <v>1448.1</v>
      </c>
      <c r="I24" s="52">
        <v>1448.1</v>
      </c>
      <c r="J24" s="52">
        <f>I24/H24*100</f>
        <v>100</v>
      </c>
      <c r="K24" s="102"/>
      <c r="L24" s="102"/>
    </row>
    <row r="25" spans="1:12" x14ac:dyDescent="0.2">
      <c r="A25" s="99"/>
      <c r="B25" s="100"/>
      <c r="C25" s="99"/>
      <c r="D25" s="99"/>
      <c r="E25" s="99"/>
      <c r="F25" s="50" t="s">
        <v>4</v>
      </c>
      <c r="G25" s="51">
        <v>0</v>
      </c>
      <c r="H25" s="52">
        <v>0</v>
      </c>
      <c r="I25" s="52">
        <v>0</v>
      </c>
      <c r="J25" s="52" t="s">
        <v>66</v>
      </c>
      <c r="K25" s="102"/>
      <c r="L25" s="102"/>
    </row>
    <row r="26" spans="1:12" x14ac:dyDescent="0.2">
      <c r="A26" s="99"/>
      <c r="B26" s="100"/>
      <c r="C26" s="99"/>
      <c r="D26" s="99"/>
      <c r="E26" s="99"/>
      <c r="F26" s="50" t="s">
        <v>5</v>
      </c>
      <c r="G26" s="51">
        <v>0</v>
      </c>
      <c r="H26" s="52">
        <v>0</v>
      </c>
      <c r="I26" s="52">
        <v>0</v>
      </c>
      <c r="J26" s="52" t="s">
        <v>66</v>
      </c>
      <c r="K26" s="102"/>
      <c r="L26" s="102"/>
    </row>
    <row r="27" spans="1:12" ht="101.25" customHeight="1" x14ac:dyDescent="0.2">
      <c r="A27" s="99"/>
      <c r="B27" s="100"/>
      <c r="C27" s="99"/>
      <c r="D27" s="99"/>
      <c r="E27" s="99"/>
      <c r="F27" s="50" t="s">
        <v>6</v>
      </c>
      <c r="G27" s="51">
        <v>0</v>
      </c>
      <c r="H27" s="52">
        <v>0</v>
      </c>
      <c r="I27" s="52">
        <v>0</v>
      </c>
      <c r="J27" s="52" t="s">
        <v>66</v>
      </c>
      <c r="K27" s="103"/>
      <c r="L27" s="103"/>
    </row>
    <row r="28" spans="1:12" x14ac:dyDescent="0.2">
      <c r="A28" s="99">
        <v>4</v>
      </c>
      <c r="B28" s="100" t="s">
        <v>243</v>
      </c>
      <c r="C28" s="99" t="s">
        <v>49</v>
      </c>
      <c r="D28" s="99" t="s">
        <v>244</v>
      </c>
      <c r="E28" s="99">
        <v>2024</v>
      </c>
      <c r="F28" s="50" t="s">
        <v>2</v>
      </c>
      <c r="G28" s="52">
        <f>SUM(G29:G32)</f>
        <v>47800.78</v>
      </c>
      <c r="H28" s="52">
        <f t="shared" ref="H28:I28" si="13">SUM(H29:H32)</f>
        <v>47800.78</v>
      </c>
      <c r="I28" s="52">
        <f t="shared" si="13"/>
        <v>47800.820000000007</v>
      </c>
      <c r="J28" s="52">
        <f>I28/H28*100</f>
        <v>100.00008368064289</v>
      </c>
      <c r="K28" s="101">
        <v>0</v>
      </c>
      <c r="L28" s="101" t="s">
        <v>265</v>
      </c>
    </row>
    <row r="29" spans="1:12" x14ac:dyDescent="0.2">
      <c r="A29" s="99"/>
      <c r="B29" s="100"/>
      <c r="C29" s="99"/>
      <c r="D29" s="99"/>
      <c r="E29" s="99"/>
      <c r="F29" s="50" t="s">
        <v>58</v>
      </c>
      <c r="G29" s="52">
        <v>382.4</v>
      </c>
      <c r="H29" s="52">
        <v>382.4</v>
      </c>
      <c r="I29" s="52">
        <v>382.4</v>
      </c>
      <c r="J29" s="52">
        <f t="shared" ref="J29:J37" si="14">I29/H29*100</f>
        <v>100</v>
      </c>
      <c r="K29" s="102"/>
      <c r="L29" s="102"/>
    </row>
    <row r="30" spans="1:12" x14ac:dyDescent="0.2">
      <c r="A30" s="99"/>
      <c r="B30" s="100"/>
      <c r="C30" s="99"/>
      <c r="D30" s="99"/>
      <c r="E30" s="99"/>
      <c r="F30" s="50" t="s">
        <v>4</v>
      </c>
      <c r="G30" s="51">
        <v>37858.22</v>
      </c>
      <c r="H30" s="51">
        <v>37858.22</v>
      </c>
      <c r="I30" s="51">
        <v>37858.22</v>
      </c>
      <c r="J30" s="52">
        <f t="shared" si="14"/>
        <v>100</v>
      </c>
      <c r="K30" s="102"/>
      <c r="L30" s="102"/>
    </row>
    <row r="31" spans="1:12" x14ac:dyDescent="0.2">
      <c r="A31" s="99"/>
      <c r="B31" s="100"/>
      <c r="C31" s="99"/>
      <c r="D31" s="99"/>
      <c r="E31" s="99"/>
      <c r="F31" s="50" t="s">
        <v>5</v>
      </c>
      <c r="G31" s="51">
        <v>0</v>
      </c>
      <c r="H31" s="51">
        <v>0</v>
      </c>
      <c r="I31" s="52">
        <v>0</v>
      </c>
      <c r="J31" s="52" t="s">
        <v>66</v>
      </c>
      <c r="K31" s="102"/>
      <c r="L31" s="102"/>
    </row>
    <row r="32" spans="1:12" ht="67.5" customHeight="1" x14ac:dyDescent="0.2">
      <c r="A32" s="99"/>
      <c r="B32" s="100"/>
      <c r="C32" s="99"/>
      <c r="D32" s="99"/>
      <c r="E32" s="99"/>
      <c r="F32" s="50" t="s">
        <v>6</v>
      </c>
      <c r="G32" s="51">
        <v>9560.16</v>
      </c>
      <c r="H32" s="51">
        <v>9560.16</v>
      </c>
      <c r="I32" s="52">
        <v>9560.2000000000007</v>
      </c>
      <c r="J32" s="52">
        <f t="shared" si="14"/>
        <v>100.00041840303928</v>
      </c>
      <c r="K32" s="103"/>
      <c r="L32" s="103"/>
    </row>
    <row r="33" spans="1:12" x14ac:dyDescent="0.2">
      <c r="A33" s="99">
        <v>5</v>
      </c>
      <c r="B33" s="100" t="s">
        <v>245</v>
      </c>
      <c r="C33" s="99" t="s">
        <v>49</v>
      </c>
      <c r="D33" s="99" t="s">
        <v>246</v>
      </c>
      <c r="E33" s="99">
        <v>2024</v>
      </c>
      <c r="F33" s="50" t="s">
        <v>2</v>
      </c>
      <c r="G33" s="52">
        <f>SUM(G34:G37)</f>
        <v>28311.32</v>
      </c>
      <c r="H33" s="52">
        <f t="shared" ref="H33:I33" si="15">SUM(H34:H37)</f>
        <v>28311.32</v>
      </c>
      <c r="I33" s="52">
        <f t="shared" si="15"/>
        <v>28311.280000000002</v>
      </c>
      <c r="J33" s="52">
        <f t="shared" si="14"/>
        <v>99.999858713758329</v>
      </c>
      <c r="K33" s="101">
        <v>0</v>
      </c>
      <c r="L33" s="101" t="s">
        <v>259</v>
      </c>
    </row>
    <row r="34" spans="1:12" x14ac:dyDescent="0.2">
      <c r="A34" s="99"/>
      <c r="B34" s="100"/>
      <c r="C34" s="99"/>
      <c r="D34" s="99"/>
      <c r="E34" s="99"/>
      <c r="F34" s="50" t="s">
        <v>58</v>
      </c>
      <c r="G34" s="52">
        <v>226.5</v>
      </c>
      <c r="H34" s="52">
        <v>226.5</v>
      </c>
      <c r="I34" s="52">
        <v>226.5</v>
      </c>
      <c r="J34" s="52">
        <f t="shared" si="14"/>
        <v>100</v>
      </c>
      <c r="K34" s="102"/>
      <c r="L34" s="102"/>
    </row>
    <row r="35" spans="1:12" x14ac:dyDescent="0.2">
      <c r="A35" s="99"/>
      <c r="B35" s="100"/>
      <c r="C35" s="99"/>
      <c r="D35" s="99"/>
      <c r="E35" s="99"/>
      <c r="F35" s="50" t="s">
        <v>4</v>
      </c>
      <c r="G35" s="51">
        <v>22422.58</v>
      </c>
      <c r="H35" s="51">
        <v>22422.58</v>
      </c>
      <c r="I35" s="51">
        <v>22422.58</v>
      </c>
      <c r="J35" s="52">
        <f t="shared" si="14"/>
        <v>100</v>
      </c>
      <c r="K35" s="102"/>
      <c r="L35" s="102"/>
    </row>
    <row r="36" spans="1:12" x14ac:dyDescent="0.2">
      <c r="A36" s="99"/>
      <c r="B36" s="100"/>
      <c r="C36" s="99"/>
      <c r="D36" s="99"/>
      <c r="E36" s="99"/>
      <c r="F36" s="50" t="s">
        <v>5</v>
      </c>
      <c r="G36" s="51">
        <v>0</v>
      </c>
      <c r="H36" s="51">
        <v>0</v>
      </c>
      <c r="I36" s="52">
        <v>0</v>
      </c>
      <c r="J36" s="52" t="s">
        <v>66</v>
      </c>
      <c r="K36" s="102"/>
      <c r="L36" s="102"/>
    </row>
    <row r="37" spans="1:12" ht="126.75" customHeight="1" x14ac:dyDescent="0.2">
      <c r="A37" s="99"/>
      <c r="B37" s="100"/>
      <c r="C37" s="99"/>
      <c r="D37" s="99"/>
      <c r="E37" s="99"/>
      <c r="F37" s="50" t="s">
        <v>6</v>
      </c>
      <c r="G37" s="51">
        <v>5662.24</v>
      </c>
      <c r="H37" s="51">
        <v>5662.24</v>
      </c>
      <c r="I37" s="52">
        <v>5662.2</v>
      </c>
      <c r="J37" s="52">
        <f t="shared" si="14"/>
        <v>99.999293565797288</v>
      </c>
      <c r="K37" s="103"/>
      <c r="L37" s="103"/>
    </row>
    <row r="38" spans="1:12" x14ac:dyDescent="0.2">
      <c r="H38" s="127"/>
      <c r="I38" s="127"/>
      <c r="J38" s="127"/>
      <c r="K38" s="127"/>
    </row>
  </sheetData>
  <mergeCells count="50">
    <mergeCell ref="A1:L1"/>
    <mergeCell ref="K28:K32"/>
    <mergeCell ref="L28:L32"/>
    <mergeCell ref="A33:A37"/>
    <mergeCell ref="B33:B37"/>
    <mergeCell ref="C33:C37"/>
    <mergeCell ref="D33:D37"/>
    <mergeCell ref="E33:E37"/>
    <mergeCell ref="K33:K37"/>
    <mergeCell ref="L33:L37"/>
    <mergeCell ref="L3:L7"/>
    <mergeCell ref="K8:K12"/>
    <mergeCell ref="L8:L12"/>
    <mergeCell ref="K3:K7"/>
    <mergeCell ref="A13:A17"/>
    <mergeCell ref="B13:B17"/>
    <mergeCell ref="C13:C17"/>
    <mergeCell ref="D13:D17"/>
    <mergeCell ref="E13:E17"/>
    <mergeCell ref="L13:L17"/>
    <mergeCell ref="K13:K17"/>
    <mergeCell ref="A8:A12"/>
    <mergeCell ref="C3:C7"/>
    <mergeCell ref="D3:D7"/>
    <mergeCell ref="E3:E7"/>
    <mergeCell ref="A3:A7"/>
    <mergeCell ref="B3:B7"/>
    <mergeCell ref="C8:C12"/>
    <mergeCell ref="D8:D12"/>
    <mergeCell ref="E8:E12"/>
    <mergeCell ref="B8:B12"/>
    <mergeCell ref="K23:K27"/>
    <mergeCell ref="L23:L27"/>
    <mergeCell ref="A18:A22"/>
    <mergeCell ref="B18:B22"/>
    <mergeCell ref="C18:C22"/>
    <mergeCell ref="D18:D22"/>
    <mergeCell ref="E18:E22"/>
    <mergeCell ref="L18:L22"/>
    <mergeCell ref="A23:A27"/>
    <mergeCell ref="B23:B27"/>
    <mergeCell ref="C23:C27"/>
    <mergeCell ref="D23:D27"/>
    <mergeCell ref="E23:E27"/>
    <mergeCell ref="K18:K22"/>
    <mergeCell ref="A28:A32"/>
    <mergeCell ref="B28:B32"/>
    <mergeCell ref="C28:C32"/>
    <mergeCell ref="D28:D32"/>
    <mergeCell ref="E28:E32"/>
  </mergeCells>
  <pageMargins left="0.70866141732283472" right="0.31496062992125984" top="0.55118110236220474" bottom="0.55118110236220474" header="0.23622047244094491" footer="0.31496062992125984"/>
  <pageSetup paperSize="9" orientation="landscape" r:id="rId1"/>
  <headerFooter>
    <oddHeader>&amp;C&amp;"Times New Roman,обычный"&amp;P</oddHeader>
  </headerFooter>
  <rowBreaks count="1" manualBreakCount="1">
    <brk id="2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topLeftCell="A17" zoomScaleNormal="100" zoomScaleSheetLayoutView="100" workbookViewId="0">
      <selection activeCell="I20" sqref="I20"/>
    </sheetView>
  </sheetViews>
  <sheetFormatPr defaultColWidth="17.5703125" defaultRowHeight="12" x14ac:dyDescent="0.25"/>
  <cols>
    <col min="1" max="1" width="4" style="18" customWidth="1"/>
    <col min="2" max="2" width="31.140625" style="17" customWidth="1"/>
    <col min="3" max="3" width="5.5703125" style="17" customWidth="1"/>
    <col min="4" max="4" width="7.28515625" style="17" customWidth="1"/>
    <col min="5" max="5" width="8.42578125" style="17" customWidth="1"/>
    <col min="6" max="6" width="5.28515625" style="17" customWidth="1"/>
    <col min="7" max="7" width="5" style="17" customWidth="1"/>
    <col min="8" max="8" width="7.28515625" style="17" customWidth="1"/>
    <col min="9" max="9" width="10.7109375" style="17" customWidth="1"/>
    <col min="10" max="10" width="11.85546875" style="17" customWidth="1"/>
    <col min="11" max="11" width="11.28515625" style="17" customWidth="1"/>
    <col min="12" max="12" width="9.28515625" style="17" customWidth="1"/>
    <col min="13" max="13" width="9.7109375" style="17" customWidth="1"/>
    <col min="14" max="14" width="9.28515625" style="17" customWidth="1"/>
    <col min="15" max="16384" width="17.5703125" style="17"/>
  </cols>
  <sheetData>
    <row r="1" spans="1:14" ht="21.75" customHeight="1" x14ac:dyDescent="0.25">
      <c r="A1" s="114" t="s">
        <v>262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15" customHeight="1" x14ac:dyDescent="0.25">
      <c r="A2" s="115" t="s">
        <v>0</v>
      </c>
      <c r="B2" s="104" t="s">
        <v>124</v>
      </c>
      <c r="C2" s="104" t="s">
        <v>125</v>
      </c>
      <c r="D2" s="104" t="s">
        <v>134</v>
      </c>
      <c r="E2" s="118" t="s">
        <v>126</v>
      </c>
      <c r="F2" s="119"/>
      <c r="G2" s="120"/>
      <c r="H2" s="104" t="s">
        <v>136</v>
      </c>
      <c r="I2" s="104" t="s">
        <v>137</v>
      </c>
      <c r="J2" s="104" t="s">
        <v>130</v>
      </c>
      <c r="K2" s="104" t="s">
        <v>131</v>
      </c>
      <c r="L2" s="104" t="s">
        <v>188</v>
      </c>
      <c r="M2" s="104" t="s">
        <v>133</v>
      </c>
      <c r="N2" s="104" t="s">
        <v>132</v>
      </c>
    </row>
    <row r="3" spans="1:14" ht="60" x14ac:dyDescent="0.25">
      <c r="A3" s="116"/>
      <c r="B3" s="105"/>
      <c r="C3" s="105"/>
      <c r="D3" s="105"/>
      <c r="E3" s="40" t="s">
        <v>135</v>
      </c>
      <c r="F3" s="121" t="s">
        <v>127</v>
      </c>
      <c r="G3" s="121"/>
      <c r="H3" s="105"/>
      <c r="I3" s="105"/>
      <c r="J3" s="105"/>
      <c r="K3" s="105"/>
      <c r="L3" s="105"/>
      <c r="M3" s="105"/>
      <c r="N3" s="105"/>
    </row>
    <row r="4" spans="1:14" ht="26.25" customHeight="1" x14ac:dyDescent="0.25">
      <c r="A4" s="117"/>
      <c r="B4" s="106"/>
      <c r="C4" s="106"/>
      <c r="D4" s="106"/>
      <c r="E4" s="40" t="s">
        <v>128</v>
      </c>
      <c r="F4" s="40" t="s">
        <v>129</v>
      </c>
      <c r="G4" s="40" t="s">
        <v>128</v>
      </c>
      <c r="H4" s="106"/>
      <c r="I4" s="106"/>
      <c r="J4" s="106"/>
      <c r="K4" s="106"/>
      <c r="L4" s="106"/>
      <c r="M4" s="106"/>
      <c r="N4" s="106"/>
    </row>
    <row r="5" spans="1:14" ht="40.5" customHeight="1" x14ac:dyDescent="0.25">
      <c r="A5" s="41"/>
      <c r="B5" s="42" t="s">
        <v>72</v>
      </c>
      <c r="C5" s="43"/>
      <c r="D5" s="43"/>
      <c r="E5" s="43"/>
      <c r="F5" s="43"/>
      <c r="G5" s="43"/>
      <c r="H5" s="43" t="s">
        <v>66</v>
      </c>
      <c r="I5" s="43" t="s">
        <v>66</v>
      </c>
      <c r="J5" s="43"/>
      <c r="K5" s="43"/>
      <c r="L5" s="43"/>
      <c r="M5" s="44">
        <f>AVERAGE(M6:M10,M12:M20,M22:M25,M30:M31)</f>
        <v>99.868820541782796</v>
      </c>
      <c r="N5" s="44">
        <f>AVERAGE(N12:N18)</f>
        <v>99.176989360273481</v>
      </c>
    </row>
    <row r="6" spans="1:14" ht="64.5" customHeight="1" x14ac:dyDescent="0.25">
      <c r="A6" s="45" t="s">
        <v>144</v>
      </c>
      <c r="B6" s="46" t="s">
        <v>138</v>
      </c>
      <c r="C6" s="40" t="s">
        <v>139</v>
      </c>
      <c r="D6" s="40">
        <v>0</v>
      </c>
      <c r="E6" s="40">
        <v>100</v>
      </c>
      <c r="F6" s="40">
        <v>100</v>
      </c>
      <c r="G6" s="40">
        <v>100</v>
      </c>
      <c r="H6" s="47">
        <f>G6/F6*100</f>
        <v>100</v>
      </c>
      <c r="I6" s="47">
        <f>G6/E6*100</f>
        <v>100</v>
      </c>
      <c r="J6" s="40"/>
      <c r="K6" s="40"/>
      <c r="L6" s="40" t="s">
        <v>220</v>
      </c>
      <c r="M6" s="47">
        <f>MIN(H6,100)</f>
        <v>100</v>
      </c>
      <c r="N6" s="47" t="str">
        <f>IF(D6&lt;&gt;0,MIN(I6,100),"-")</f>
        <v>-</v>
      </c>
    </row>
    <row r="7" spans="1:14" ht="45.75" customHeight="1" x14ac:dyDescent="0.25">
      <c r="A7" s="45" t="s">
        <v>145</v>
      </c>
      <c r="B7" s="46" t="s">
        <v>140</v>
      </c>
      <c r="C7" s="40" t="s">
        <v>139</v>
      </c>
      <c r="D7" s="40">
        <v>0</v>
      </c>
      <c r="E7" s="40">
        <v>100</v>
      </c>
      <c r="F7" s="40">
        <v>100</v>
      </c>
      <c r="G7" s="40">
        <v>100</v>
      </c>
      <c r="H7" s="47">
        <f t="shared" ref="H7:H31" si="0">G7/F7*100</f>
        <v>100</v>
      </c>
      <c r="I7" s="47">
        <f t="shared" ref="I7:I31" si="1">G7/E7*100</f>
        <v>100</v>
      </c>
      <c r="J7" s="40"/>
      <c r="K7" s="40"/>
      <c r="L7" s="40" t="s">
        <v>49</v>
      </c>
      <c r="M7" s="47">
        <f t="shared" ref="M7:M10" si="2">MIN(H7,100)</f>
        <v>100</v>
      </c>
      <c r="N7" s="47" t="str">
        <f t="shared" ref="N7:N9" si="3">IF(D7&lt;&gt;0,MIN(I7,100),"-")</f>
        <v>-</v>
      </c>
    </row>
    <row r="8" spans="1:14" ht="124.5" customHeight="1" x14ac:dyDescent="0.25">
      <c r="A8" s="45" t="s">
        <v>146</v>
      </c>
      <c r="B8" s="46" t="s">
        <v>141</v>
      </c>
      <c r="C8" s="40" t="s">
        <v>139</v>
      </c>
      <c r="D8" s="40">
        <v>0</v>
      </c>
      <c r="E8" s="40">
        <v>100</v>
      </c>
      <c r="F8" s="40">
        <v>100</v>
      </c>
      <c r="G8" s="40">
        <v>100</v>
      </c>
      <c r="H8" s="47">
        <f t="shared" si="0"/>
        <v>100</v>
      </c>
      <c r="I8" s="47">
        <f t="shared" si="1"/>
        <v>100</v>
      </c>
      <c r="J8" s="40"/>
      <c r="K8" s="40"/>
      <c r="L8" s="40" t="s">
        <v>49</v>
      </c>
      <c r="M8" s="47">
        <f t="shared" si="2"/>
        <v>100</v>
      </c>
      <c r="N8" s="47" t="str">
        <f t="shared" si="3"/>
        <v>-</v>
      </c>
    </row>
    <row r="9" spans="1:14" ht="104.25" customHeight="1" x14ac:dyDescent="0.25">
      <c r="A9" s="45" t="s">
        <v>147</v>
      </c>
      <c r="B9" s="46" t="s">
        <v>142</v>
      </c>
      <c r="C9" s="40" t="s">
        <v>139</v>
      </c>
      <c r="D9" s="40">
        <v>0</v>
      </c>
      <c r="E9" s="40">
        <v>100</v>
      </c>
      <c r="F9" s="40">
        <v>100</v>
      </c>
      <c r="G9" s="40">
        <v>100</v>
      </c>
      <c r="H9" s="47">
        <f t="shared" si="0"/>
        <v>100</v>
      </c>
      <c r="I9" s="47">
        <f t="shared" si="1"/>
        <v>100</v>
      </c>
      <c r="J9" s="40"/>
      <c r="K9" s="40"/>
      <c r="L9" s="40" t="s">
        <v>49</v>
      </c>
      <c r="M9" s="47">
        <f t="shared" si="2"/>
        <v>100</v>
      </c>
      <c r="N9" s="47" t="str">
        <f t="shared" si="3"/>
        <v>-</v>
      </c>
    </row>
    <row r="10" spans="1:14" ht="57" customHeight="1" x14ac:dyDescent="0.25">
      <c r="A10" s="45" t="s">
        <v>148</v>
      </c>
      <c r="B10" s="46" t="s">
        <v>143</v>
      </c>
      <c r="C10" s="40" t="s">
        <v>139</v>
      </c>
      <c r="D10" s="40">
        <v>0</v>
      </c>
      <c r="E10" s="40">
        <v>100</v>
      </c>
      <c r="F10" s="40">
        <v>100</v>
      </c>
      <c r="G10" s="40">
        <v>100</v>
      </c>
      <c r="H10" s="47">
        <f t="shared" si="0"/>
        <v>100</v>
      </c>
      <c r="I10" s="47">
        <f t="shared" si="1"/>
        <v>100</v>
      </c>
      <c r="J10" s="40"/>
      <c r="K10" s="40"/>
      <c r="L10" s="40" t="s">
        <v>49</v>
      </c>
      <c r="M10" s="47">
        <f t="shared" si="2"/>
        <v>100</v>
      </c>
      <c r="N10" s="47" t="str">
        <f>IF(D10&lt;&gt;0,MIN(I10,100),"-")</f>
        <v>-</v>
      </c>
    </row>
    <row r="11" spans="1:14" s="36" customFormat="1" ht="62.25" customHeight="1" x14ac:dyDescent="0.25">
      <c r="A11" s="41" t="s">
        <v>169</v>
      </c>
      <c r="B11" s="42" t="s">
        <v>7</v>
      </c>
      <c r="C11" s="43"/>
      <c r="D11" s="43"/>
      <c r="E11" s="43"/>
      <c r="F11" s="43"/>
      <c r="G11" s="43"/>
      <c r="H11" s="44"/>
      <c r="I11" s="44"/>
      <c r="J11" s="43"/>
      <c r="K11" s="43"/>
      <c r="L11" s="43"/>
      <c r="M11" s="44">
        <f>AVERAGE(M12:M20)</f>
        <v>99.699812423097768</v>
      </c>
      <c r="N11" s="44">
        <f>AVERAGE(N12:N18)</f>
        <v>99.176989360273481</v>
      </c>
    </row>
    <row r="12" spans="1:14" ht="71.25" customHeight="1" x14ac:dyDescent="0.25">
      <c r="A12" s="45" t="s">
        <v>170</v>
      </c>
      <c r="B12" s="46" t="s">
        <v>149</v>
      </c>
      <c r="C12" s="40" t="s">
        <v>139</v>
      </c>
      <c r="D12" s="40">
        <v>1</v>
      </c>
      <c r="E12" s="40">
        <v>34.25</v>
      </c>
      <c r="F12" s="40">
        <v>34</v>
      </c>
      <c r="G12" s="53">
        <v>35</v>
      </c>
      <c r="H12" s="47">
        <f t="shared" si="0"/>
        <v>102.94117647058823</v>
      </c>
      <c r="I12" s="47">
        <f t="shared" si="1"/>
        <v>102.18978102189782</v>
      </c>
      <c r="J12" s="40"/>
      <c r="K12" s="40"/>
      <c r="L12" s="40" t="s">
        <v>221</v>
      </c>
      <c r="M12" s="47">
        <f>MIN(H12,100)</f>
        <v>100</v>
      </c>
      <c r="N12" s="47">
        <f>IF(D12&lt;&gt;0,MIN(I12,100),"-")</f>
        <v>100</v>
      </c>
    </row>
    <row r="13" spans="1:14" ht="76.5" customHeight="1" x14ac:dyDescent="0.25">
      <c r="A13" s="45" t="s">
        <v>171</v>
      </c>
      <c r="B13" s="46" t="s">
        <v>150</v>
      </c>
      <c r="C13" s="40" t="s">
        <v>139</v>
      </c>
      <c r="D13" s="40">
        <v>1</v>
      </c>
      <c r="E13" s="40">
        <v>98.27</v>
      </c>
      <c r="F13" s="40">
        <v>98.34</v>
      </c>
      <c r="G13" s="53">
        <v>98.36</v>
      </c>
      <c r="H13" s="47">
        <f t="shared" si="0"/>
        <v>100.02033760423021</v>
      </c>
      <c r="I13" s="47">
        <f t="shared" si="1"/>
        <v>100.09158441029815</v>
      </c>
      <c r="J13" s="40"/>
      <c r="K13" s="40"/>
      <c r="L13" s="40" t="s">
        <v>49</v>
      </c>
      <c r="M13" s="47">
        <f t="shared" ref="M13:M19" si="4">MIN(H13,100)</f>
        <v>100</v>
      </c>
      <c r="N13" s="47">
        <f t="shared" ref="N13:N20" si="5">IF(D13&lt;&gt;0,MIN(I13,100),"-")</f>
        <v>100</v>
      </c>
    </row>
    <row r="14" spans="1:14" ht="73.5" customHeight="1" x14ac:dyDescent="0.25">
      <c r="A14" s="45" t="s">
        <v>172</v>
      </c>
      <c r="B14" s="46" t="s">
        <v>151</v>
      </c>
      <c r="C14" s="40" t="s">
        <v>139</v>
      </c>
      <c r="D14" s="40">
        <v>1</v>
      </c>
      <c r="E14" s="40">
        <v>72.180000000000007</v>
      </c>
      <c r="F14" s="40">
        <v>71.3</v>
      </c>
      <c r="G14" s="53">
        <v>70.900000000000006</v>
      </c>
      <c r="H14" s="47">
        <f t="shared" si="0"/>
        <v>99.438990182328197</v>
      </c>
      <c r="I14" s="47">
        <f t="shared" si="1"/>
        <v>98.226655583264062</v>
      </c>
      <c r="J14" s="40"/>
      <c r="K14" s="40"/>
      <c r="L14" s="40" t="s">
        <v>49</v>
      </c>
      <c r="M14" s="47">
        <f t="shared" si="4"/>
        <v>99.438990182328197</v>
      </c>
      <c r="N14" s="47">
        <f t="shared" si="5"/>
        <v>98.226655583264062</v>
      </c>
    </row>
    <row r="15" spans="1:14" ht="24" x14ac:dyDescent="0.25">
      <c r="A15" s="45" t="s">
        <v>173</v>
      </c>
      <c r="B15" s="46" t="s">
        <v>152</v>
      </c>
      <c r="C15" s="40" t="s">
        <v>153</v>
      </c>
      <c r="D15" s="40">
        <v>-1</v>
      </c>
      <c r="E15" s="40">
        <v>0.27900000000000003</v>
      </c>
      <c r="F15" s="40">
        <v>0.28000000000000003</v>
      </c>
      <c r="G15" s="53">
        <v>0.27300000000000002</v>
      </c>
      <c r="H15" s="47">
        <f>F15/G15*100</f>
        <v>102.56410256410258</v>
      </c>
      <c r="I15" s="47">
        <f>E15/G15*100</f>
        <v>102.19780219780219</v>
      </c>
      <c r="J15" s="40"/>
      <c r="K15" s="40"/>
      <c r="L15" s="40" t="s">
        <v>49</v>
      </c>
      <c r="M15" s="47">
        <f t="shared" si="4"/>
        <v>100</v>
      </c>
      <c r="N15" s="47">
        <f t="shared" si="5"/>
        <v>100</v>
      </c>
    </row>
    <row r="16" spans="1:14" ht="27" customHeight="1" x14ac:dyDescent="0.25">
      <c r="A16" s="45" t="s">
        <v>174</v>
      </c>
      <c r="B16" s="46" t="s">
        <v>154</v>
      </c>
      <c r="C16" s="40" t="s">
        <v>187</v>
      </c>
      <c r="D16" s="40">
        <v>-1</v>
      </c>
      <c r="E16" s="40">
        <v>52.9</v>
      </c>
      <c r="F16" s="40">
        <v>52.6</v>
      </c>
      <c r="G16" s="53">
        <v>51.5</v>
      </c>
      <c r="H16" s="47">
        <f t="shared" ref="H16:H18" si="6">F16/G16*100</f>
        <v>102.13592233009709</v>
      </c>
      <c r="I16" s="47">
        <f t="shared" ref="I16:I18" si="7">E16/G16*100</f>
        <v>102.71844660194174</v>
      </c>
      <c r="J16" s="40"/>
      <c r="K16" s="40"/>
      <c r="L16" s="40" t="s">
        <v>49</v>
      </c>
      <c r="M16" s="47">
        <f t="shared" si="4"/>
        <v>100</v>
      </c>
      <c r="N16" s="47">
        <f t="shared" si="5"/>
        <v>100</v>
      </c>
    </row>
    <row r="17" spans="1:14" ht="24" x14ac:dyDescent="0.25">
      <c r="A17" s="45" t="s">
        <v>175</v>
      </c>
      <c r="B17" s="46" t="s">
        <v>155</v>
      </c>
      <c r="C17" s="40" t="s">
        <v>156</v>
      </c>
      <c r="D17" s="40">
        <v>-1</v>
      </c>
      <c r="E17" s="40">
        <v>62.6</v>
      </c>
      <c r="F17" s="40">
        <v>64</v>
      </c>
      <c r="G17" s="53">
        <v>65.2</v>
      </c>
      <c r="H17" s="47">
        <f t="shared" si="6"/>
        <v>98.159509202453989</v>
      </c>
      <c r="I17" s="47">
        <f t="shared" si="7"/>
        <v>96.012269938650306</v>
      </c>
      <c r="J17" s="40"/>
      <c r="K17" s="40"/>
      <c r="L17" s="40" t="s">
        <v>49</v>
      </c>
      <c r="M17" s="47">
        <f t="shared" si="4"/>
        <v>98.159509202453989</v>
      </c>
      <c r="N17" s="47">
        <f t="shared" si="5"/>
        <v>96.012269938650306</v>
      </c>
    </row>
    <row r="18" spans="1:14" ht="24" x14ac:dyDescent="0.25">
      <c r="A18" s="45" t="s">
        <v>176</v>
      </c>
      <c r="B18" s="46" t="s">
        <v>179</v>
      </c>
      <c r="C18" s="40" t="s">
        <v>156</v>
      </c>
      <c r="D18" s="40">
        <v>-1</v>
      </c>
      <c r="E18" s="40">
        <v>17.100000000000001</v>
      </c>
      <c r="F18" s="40">
        <v>16.100000000000001</v>
      </c>
      <c r="G18" s="53">
        <v>14.8</v>
      </c>
      <c r="H18" s="47">
        <f t="shared" si="6"/>
        <v>108.78378378378379</v>
      </c>
      <c r="I18" s="47">
        <f t="shared" si="7"/>
        <v>115.54054054054055</v>
      </c>
      <c r="J18" s="40"/>
      <c r="K18" s="40"/>
      <c r="L18" s="40" t="s">
        <v>49</v>
      </c>
      <c r="M18" s="47">
        <f t="shared" si="4"/>
        <v>100</v>
      </c>
      <c r="N18" s="47">
        <f t="shared" si="5"/>
        <v>100</v>
      </c>
    </row>
    <row r="19" spans="1:14" ht="95.25" customHeight="1" x14ac:dyDescent="0.25">
      <c r="A19" s="45" t="s">
        <v>177</v>
      </c>
      <c r="B19" s="46" t="s">
        <v>157</v>
      </c>
      <c r="C19" s="40" t="s">
        <v>139</v>
      </c>
      <c r="D19" s="40">
        <v>0</v>
      </c>
      <c r="E19" s="40">
        <v>100</v>
      </c>
      <c r="F19" s="40">
        <v>100</v>
      </c>
      <c r="G19" s="40">
        <v>100</v>
      </c>
      <c r="H19" s="47">
        <f t="shared" si="0"/>
        <v>100</v>
      </c>
      <c r="I19" s="47">
        <f t="shared" si="1"/>
        <v>100</v>
      </c>
      <c r="J19" s="40"/>
      <c r="K19" s="40"/>
      <c r="L19" s="40" t="s">
        <v>49</v>
      </c>
      <c r="M19" s="47">
        <f t="shared" si="4"/>
        <v>100</v>
      </c>
      <c r="N19" s="47" t="str">
        <f t="shared" si="5"/>
        <v>-</v>
      </c>
    </row>
    <row r="20" spans="1:14" ht="112.5" customHeight="1" x14ac:dyDescent="0.25">
      <c r="A20" s="45" t="s">
        <v>178</v>
      </c>
      <c r="B20" s="46" t="s">
        <v>158</v>
      </c>
      <c r="C20" s="40" t="s">
        <v>139</v>
      </c>
      <c r="D20" s="40">
        <v>0</v>
      </c>
      <c r="E20" s="40" t="s">
        <v>66</v>
      </c>
      <c r="F20" s="40" t="s">
        <v>66</v>
      </c>
      <c r="G20" s="40" t="s">
        <v>66</v>
      </c>
      <c r="H20" s="47" t="s">
        <v>66</v>
      </c>
      <c r="I20" s="47" t="s">
        <v>66</v>
      </c>
      <c r="J20" s="40"/>
      <c r="K20" s="40"/>
      <c r="L20" s="40" t="s">
        <v>49</v>
      </c>
      <c r="M20" s="47" t="s">
        <v>66</v>
      </c>
      <c r="N20" s="47" t="str">
        <f t="shared" si="5"/>
        <v>-</v>
      </c>
    </row>
    <row r="21" spans="1:14" s="36" customFormat="1" ht="58.5" customHeight="1" x14ac:dyDescent="0.25">
      <c r="A21" s="41" t="s">
        <v>28</v>
      </c>
      <c r="B21" s="42" t="s">
        <v>27</v>
      </c>
      <c r="C21" s="43"/>
      <c r="D21" s="43"/>
      <c r="E21" s="43"/>
      <c r="F21" s="43"/>
      <c r="G21" s="43"/>
      <c r="H21" s="44"/>
      <c r="I21" s="44"/>
      <c r="J21" s="43"/>
      <c r="K21" s="43"/>
      <c r="L21" s="43"/>
      <c r="M21" s="44">
        <f>AVERAGE(M22:M25)</f>
        <v>100</v>
      </c>
      <c r="N21" s="44" t="s">
        <v>66</v>
      </c>
    </row>
    <row r="22" spans="1:14" ht="24" x14ac:dyDescent="0.25">
      <c r="A22" s="45" t="s">
        <v>180</v>
      </c>
      <c r="B22" s="46" t="s">
        <v>159</v>
      </c>
      <c r="C22" s="40" t="s">
        <v>160</v>
      </c>
      <c r="D22" s="40">
        <v>0</v>
      </c>
      <c r="E22" s="40">
        <v>82</v>
      </c>
      <c r="F22" s="40">
        <v>60</v>
      </c>
      <c r="G22" s="40">
        <v>60</v>
      </c>
      <c r="H22" s="47">
        <f t="shared" si="0"/>
        <v>100</v>
      </c>
      <c r="I22" s="47">
        <f t="shared" si="1"/>
        <v>73.170731707317074</v>
      </c>
      <c r="J22" s="40"/>
      <c r="K22" s="40"/>
      <c r="L22" s="40" t="s">
        <v>222</v>
      </c>
      <c r="M22" s="47">
        <f>MIN(H22,100)</f>
        <v>100</v>
      </c>
      <c r="N22" s="47" t="str">
        <f>IF(D22&lt;&gt;0,MIN(I22,100),"-")</f>
        <v>-</v>
      </c>
    </row>
    <row r="23" spans="1:14" ht="24" customHeight="1" x14ac:dyDescent="0.25">
      <c r="A23" s="45" t="s">
        <v>181</v>
      </c>
      <c r="B23" s="46" t="s">
        <v>161</v>
      </c>
      <c r="C23" s="40" t="s">
        <v>162</v>
      </c>
      <c r="D23" s="40">
        <v>0</v>
      </c>
      <c r="E23" s="40">
        <v>121.2</v>
      </c>
      <c r="F23" s="40">
        <v>39</v>
      </c>
      <c r="G23" s="40">
        <v>39</v>
      </c>
      <c r="H23" s="47">
        <f t="shared" si="0"/>
        <v>100</v>
      </c>
      <c r="I23" s="47">
        <f t="shared" si="1"/>
        <v>32.178217821782177</v>
      </c>
      <c r="J23" s="40"/>
      <c r="K23" s="40"/>
      <c r="L23" s="40" t="s">
        <v>222</v>
      </c>
      <c r="M23" s="47">
        <f t="shared" ref="M23:M25" si="8">MIN(H23,100)</f>
        <v>100</v>
      </c>
      <c r="N23" s="47" t="str">
        <f t="shared" ref="N23:N26" si="9">IF(D23&lt;&gt;0,MIN(I23,100),"-")</f>
        <v>-</v>
      </c>
    </row>
    <row r="24" spans="1:14" ht="71.25" customHeight="1" x14ac:dyDescent="0.25">
      <c r="A24" s="45" t="s">
        <v>182</v>
      </c>
      <c r="B24" s="46" t="s">
        <v>163</v>
      </c>
      <c r="C24" s="40" t="s">
        <v>139</v>
      </c>
      <c r="D24" s="40">
        <v>0</v>
      </c>
      <c r="E24" s="40">
        <v>100</v>
      </c>
      <c r="F24" s="40">
        <v>100</v>
      </c>
      <c r="G24" s="40">
        <v>100</v>
      </c>
      <c r="H24" s="47">
        <f t="shared" si="0"/>
        <v>100</v>
      </c>
      <c r="I24" s="47">
        <f t="shared" si="1"/>
        <v>100</v>
      </c>
      <c r="J24" s="40"/>
      <c r="K24" s="40"/>
      <c r="L24" s="40" t="s">
        <v>49</v>
      </c>
      <c r="M24" s="47">
        <f t="shared" si="8"/>
        <v>100</v>
      </c>
      <c r="N24" s="47" t="str">
        <f t="shared" si="9"/>
        <v>-</v>
      </c>
    </row>
    <row r="25" spans="1:14" ht="69" customHeight="1" x14ac:dyDescent="0.25">
      <c r="A25" s="45" t="s">
        <v>183</v>
      </c>
      <c r="B25" s="46" t="s">
        <v>164</v>
      </c>
      <c r="C25" s="40" t="s">
        <v>160</v>
      </c>
      <c r="D25" s="40">
        <v>0</v>
      </c>
      <c r="E25" s="40">
        <v>5</v>
      </c>
      <c r="F25" s="40">
        <v>3</v>
      </c>
      <c r="G25" s="40">
        <v>3</v>
      </c>
      <c r="H25" s="47">
        <f t="shared" si="0"/>
        <v>100</v>
      </c>
      <c r="I25" s="47">
        <f t="shared" si="1"/>
        <v>60</v>
      </c>
      <c r="J25" s="40"/>
      <c r="K25" s="40"/>
      <c r="L25" s="40" t="s">
        <v>49</v>
      </c>
      <c r="M25" s="47">
        <f t="shared" si="8"/>
        <v>100</v>
      </c>
      <c r="N25" s="47" t="str">
        <f t="shared" si="9"/>
        <v>-</v>
      </c>
    </row>
    <row r="26" spans="1:14" s="36" customFormat="1" ht="73.5" customHeight="1" x14ac:dyDescent="0.25">
      <c r="A26" s="41" t="s">
        <v>29</v>
      </c>
      <c r="B26" s="42" t="s">
        <v>30</v>
      </c>
      <c r="C26" s="43"/>
      <c r="D26" s="43"/>
      <c r="E26" s="43"/>
      <c r="F26" s="43"/>
      <c r="G26" s="43"/>
      <c r="H26" s="47"/>
      <c r="I26" s="47"/>
      <c r="J26" s="43"/>
      <c r="K26" s="43"/>
      <c r="L26" s="43"/>
      <c r="M26" s="44">
        <f>AVERAGE(M27:M28)</f>
        <v>100</v>
      </c>
      <c r="N26" s="47" t="str">
        <f t="shared" si="9"/>
        <v>-</v>
      </c>
    </row>
    <row r="27" spans="1:14" ht="82.5" customHeight="1" x14ac:dyDescent="0.25">
      <c r="A27" s="45" t="s">
        <v>184</v>
      </c>
      <c r="B27" s="46" t="s">
        <v>165</v>
      </c>
      <c r="C27" s="40" t="s">
        <v>139</v>
      </c>
      <c r="D27" s="40">
        <v>0</v>
      </c>
      <c r="E27" s="40">
        <v>100</v>
      </c>
      <c r="F27" s="40" t="s">
        <v>66</v>
      </c>
      <c r="G27" s="40" t="s">
        <v>66</v>
      </c>
      <c r="H27" s="47" t="s">
        <v>66</v>
      </c>
      <c r="I27" s="47" t="s">
        <v>66</v>
      </c>
      <c r="J27" s="40"/>
      <c r="K27" s="40"/>
      <c r="L27" s="40" t="s">
        <v>49</v>
      </c>
      <c r="M27" s="47" t="s">
        <v>66</v>
      </c>
      <c r="N27" s="47" t="str">
        <f>IF(D27&lt;&gt;0,MIN(I27,100),"-")</f>
        <v>-</v>
      </c>
    </row>
    <row r="28" spans="1:14" s="49" customFormat="1" ht="39" customHeight="1" x14ac:dyDescent="0.25">
      <c r="A28" s="45" t="s">
        <v>252</v>
      </c>
      <c r="B28" s="46" t="s">
        <v>251</v>
      </c>
      <c r="C28" s="50" t="s">
        <v>160</v>
      </c>
      <c r="D28" s="50">
        <v>0</v>
      </c>
      <c r="E28" s="50" t="s">
        <v>66</v>
      </c>
      <c r="F28" s="50">
        <v>16</v>
      </c>
      <c r="G28" s="50">
        <v>16</v>
      </c>
      <c r="H28" s="47">
        <f t="shared" si="0"/>
        <v>100</v>
      </c>
      <c r="I28" s="47" t="s">
        <v>66</v>
      </c>
      <c r="J28" s="50"/>
      <c r="K28" s="50"/>
      <c r="L28" s="50"/>
      <c r="M28" s="47">
        <f>MIN(H28,100)</f>
        <v>100</v>
      </c>
      <c r="N28" s="47" t="s">
        <v>66</v>
      </c>
    </row>
    <row r="29" spans="1:14" s="36" customFormat="1" ht="61.5" customHeight="1" x14ac:dyDescent="0.25">
      <c r="A29" s="41" t="s">
        <v>31</v>
      </c>
      <c r="B29" s="42" t="s">
        <v>166</v>
      </c>
      <c r="C29" s="43"/>
      <c r="D29" s="43"/>
      <c r="E29" s="43"/>
      <c r="F29" s="43"/>
      <c r="G29" s="43"/>
      <c r="H29" s="44"/>
      <c r="I29" s="44"/>
      <c r="J29" s="43"/>
      <c r="K29" s="43"/>
      <c r="L29" s="43"/>
      <c r="M29" s="44">
        <f>AVERAGE(M30:M31)</f>
        <v>99.954545454545467</v>
      </c>
      <c r="N29" s="44" t="s">
        <v>66</v>
      </c>
    </row>
    <row r="30" spans="1:14" ht="33" customHeight="1" x14ac:dyDescent="0.25">
      <c r="A30" s="45" t="s">
        <v>185</v>
      </c>
      <c r="B30" s="46" t="s">
        <v>167</v>
      </c>
      <c r="C30" s="40" t="s">
        <v>160</v>
      </c>
      <c r="D30" s="40">
        <v>0</v>
      </c>
      <c r="E30" s="40">
        <v>1047</v>
      </c>
      <c r="F30" s="40">
        <v>1100</v>
      </c>
      <c r="G30" s="53">
        <v>1099</v>
      </c>
      <c r="H30" s="47">
        <f t="shared" si="0"/>
        <v>99.909090909090921</v>
      </c>
      <c r="I30" s="47">
        <f t="shared" si="1"/>
        <v>104.96657115568291</v>
      </c>
      <c r="J30" s="40"/>
      <c r="K30" s="40"/>
      <c r="L30" s="40" t="s">
        <v>49</v>
      </c>
      <c r="M30" s="47">
        <f>MIN(H30,100)</f>
        <v>99.909090909090921</v>
      </c>
      <c r="N30" s="47" t="str">
        <f>IF(D30&lt;&gt;0,MIN(I30,100),"-")</f>
        <v>-</v>
      </c>
    </row>
    <row r="31" spans="1:14" ht="36.75" customHeight="1" x14ac:dyDescent="0.25">
      <c r="A31" s="45" t="s">
        <v>186</v>
      </c>
      <c r="B31" s="46" t="s">
        <v>168</v>
      </c>
      <c r="C31" s="40" t="s">
        <v>139</v>
      </c>
      <c r="D31" s="40">
        <v>0</v>
      </c>
      <c r="E31" s="40">
        <v>100</v>
      </c>
      <c r="F31" s="40">
        <v>100</v>
      </c>
      <c r="G31" s="40">
        <v>100</v>
      </c>
      <c r="H31" s="47">
        <f t="shared" si="0"/>
        <v>100</v>
      </c>
      <c r="I31" s="47">
        <f t="shared" si="1"/>
        <v>100</v>
      </c>
      <c r="J31" s="40"/>
      <c r="K31" s="40"/>
      <c r="L31" s="40" t="s">
        <v>49</v>
      </c>
      <c r="M31" s="47">
        <f>MIN(H31,100)</f>
        <v>100</v>
      </c>
      <c r="N31" s="47" t="str">
        <f>IF(D31&lt;&gt;0,MIN(I31,100),"-")</f>
        <v>-</v>
      </c>
    </row>
  </sheetData>
  <mergeCells count="14">
    <mergeCell ref="L2:L4"/>
    <mergeCell ref="M2:M4"/>
    <mergeCell ref="N2:N4"/>
    <mergeCell ref="A1:N1"/>
    <mergeCell ref="H2:H4"/>
    <mergeCell ref="I2:I4"/>
    <mergeCell ref="J2:J4"/>
    <mergeCell ref="K2:K4"/>
    <mergeCell ref="A2:A4"/>
    <mergeCell ref="B2:B4"/>
    <mergeCell ref="C2:C4"/>
    <mergeCell ref="D2:D4"/>
    <mergeCell ref="E2:G2"/>
    <mergeCell ref="F3:G3"/>
  </mergeCells>
  <pageMargins left="0.51181102362204722" right="0.39370078740157483" top="0.74803149606299213" bottom="0.55118110236220474" header="0.31496062992125984" footer="0.31496062992125984"/>
  <pageSetup paperSize="9" firstPageNumber="12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BreakPreview" zoomScaleNormal="100" zoomScaleSheetLayoutView="100" workbookViewId="0">
      <selection activeCell="E9" sqref="E9"/>
    </sheetView>
  </sheetViews>
  <sheetFormatPr defaultColWidth="15" defaultRowHeight="12" x14ac:dyDescent="0.25"/>
  <cols>
    <col min="1" max="1" width="3.85546875" style="18" customWidth="1"/>
    <col min="2" max="3" width="18.28515625" style="17" customWidth="1"/>
    <col min="4" max="4" width="21.7109375" style="17" customWidth="1"/>
    <col min="5" max="5" width="43.7109375" style="17" customWidth="1"/>
    <col min="6" max="6" width="25" style="17" customWidth="1"/>
    <col min="7" max="16384" width="15" style="17"/>
  </cols>
  <sheetData>
    <row r="1" spans="1:6" ht="27.75" customHeight="1" x14ac:dyDescent="0.25">
      <c r="A1" s="122" t="s">
        <v>263</v>
      </c>
      <c r="B1" s="122"/>
      <c r="C1" s="122"/>
      <c r="D1" s="122"/>
      <c r="E1" s="122"/>
      <c r="F1" s="122"/>
    </row>
    <row r="2" spans="1:6" ht="24" x14ac:dyDescent="0.25">
      <c r="A2" s="45" t="s">
        <v>0</v>
      </c>
      <c r="B2" s="40" t="s">
        <v>189</v>
      </c>
      <c r="C2" s="40" t="s">
        <v>190</v>
      </c>
      <c r="D2" s="40" t="s">
        <v>191</v>
      </c>
      <c r="E2" s="40" t="s">
        <v>192</v>
      </c>
      <c r="F2" s="40" t="s">
        <v>193</v>
      </c>
    </row>
    <row r="3" spans="1:6" ht="22.5" customHeight="1" x14ac:dyDescent="0.25">
      <c r="A3" s="45">
        <v>1</v>
      </c>
      <c r="B3" s="123" t="s">
        <v>27</v>
      </c>
      <c r="C3" s="124"/>
      <c r="D3" s="124"/>
      <c r="E3" s="124"/>
      <c r="F3" s="125"/>
    </row>
    <row r="4" spans="1:6" ht="216" customHeight="1" x14ac:dyDescent="0.25">
      <c r="A4" s="45" t="s">
        <v>170</v>
      </c>
      <c r="B4" s="46" t="s">
        <v>194</v>
      </c>
      <c r="C4" s="40" t="s">
        <v>195</v>
      </c>
      <c r="D4" s="40" t="s">
        <v>270</v>
      </c>
      <c r="E4" s="40" t="s">
        <v>204</v>
      </c>
      <c r="F4" s="40" t="s">
        <v>123</v>
      </c>
    </row>
    <row r="5" spans="1:6" ht="165" customHeight="1" x14ac:dyDescent="0.25">
      <c r="A5" s="45" t="s">
        <v>171</v>
      </c>
      <c r="B5" s="46" t="s">
        <v>196</v>
      </c>
      <c r="C5" s="40" t="s">
        <v>197</v>
      </c>
      <c r="D5" s="40" t="s">
        <v>271</v>
      </c>
      <c r="E5" s="40" t="s">
        <v>208</v>
      </c>
      <c r="F5" s="40" t="s">
        <v>237</v>
      </c>
    </row>
    <row r="6" spans="1:6" ht="157.5" customHeight="1" x14ac:dyDescent="0.25">
      <c r="A6" s="45" t="s">
        <v>172</v>
      </c>
      <c r="B6" s="46" t="s">
        <v>198</v>
      </c>
      <c r="C6" s="40" t="s">
        <v>199</v>
      </c>
      <c r="D6" s="40" t="s">
        <v>272</v>
      </c>
      <c r="E6" s="40" t="s">
        <v>207</v>
      </c>
      <c r="F6" s="40" t="s">
        <v>120</v>
      </c>
    </row>
    <row r="7" spans="1:6" ht="27.75" customHeight="1" x14ac:dyDescent="0.25">
      <c r="A7" s="45">
        <v>2</v>
      </c>
      <c r="B7" s="123" t="s">
        <v>30</v>
      </c>
      <c r="C7" s="124"/>
      <c r="D7" s="124"/>
      <c r="E7" s="124"/>
      <c r="F7" s="125"/>
    </row>
    <row r="8" spans="1:6" ht="134.25" customHeight="1" x14ac:dyDescent="0.25">
      <c r="A8" s="45" t="s">
        <v>180</v>
      </c>
      <c r="B8" s="46" t="s">
        <v>200</v>
      </c>
      <c r="C8" s="40" t="s">
        <v>201</v>
      </c>
      <c r="D8" s="40" t="s">
        <v>273</v>
      </c>
      <c r="E8" s="40" t="s">
        <v>206</v>
      </c>
      <c r="F8" s="40" t="s">
        <v>260</v>
      </c>
    </row>
    <row r="9" spans="1:6" ht="147.75" customHeight="1" x14ac:dyDescent="0.25">
      <c r="A9" s="45" t="s">
        <v>181</v>
      </c>
      <c r="B9" s="46" t="s">
        <v>202</v>
      </c>
      <c r="C9" s="40" t="s">
        <v>203</v>
      </c>
      <c r="D9" s="40" t="s">
        <v>274</v>
      </c>
      <c r="E9" s="40" t="s">
        <v>205</v>
      </c>
      <c r="F9" s="40" t="s">
        <v>260</v>
      </c>
    </row>
    <row r="10" spans="1:6" x14ac:dyDescent="0.25">
      <c r="A10" s="22"/>
      <c r="B10" s="23"/>
      <c r="C10" s="23"/>
      <c r="D10" s="23"/>
      <c r="E10" s="23"/>
      <c r="F10" s="23"/>
    </row>
    <row r="11" spans="1:6" x14ac:dyDescent="0.25">
      <c r="A11" s="22"/>
      <c r="B11" s="23"/>
      <c r="C11" s="23"/>
      <c r="D11" s="23"/>
      <c r="E11" s="23"/>
      <c r="F11" s="23"/>
    </row>
    <row r="12" spans="1:6" x14ac:dyDescent="0.25">
      <c r="A12" s="22"/>
      <c r="B12" s="23"/>
      <c r="C12" s="23"/>
      <c r="D12" s="23"/>
      <c r="E12" s="23"/>
      <c r="F12" s="23"/>
    </row>
    <row r="13" spans="1:6" x14ac:dyDescent="0.25">
      <c r="A13" s="22"/>
      <c r="B13" s="23"/>
      <c r="C13" s="23"/>
      <c r="D13" s="23"/>
      <c r="E13" s="23"/>
      <c r="F13" s="23"/>
    </row>
    <row r="14" spans="1:6" x14ac:dyDescent="0.25">
      <c r="A14" s="22"/>
      <c r="B14" s="23"/>
      <c r="C14" s="23"/>
      <c r="D14" s="23"/>
      <c r="E14" s="23"/>
      <c r="F14" s="23"/>
    </row>
    <row r="15" spans="1:6" x14ac:dyDescent="0.25">
      <c r="A15" s="22"/>
      <c r="B15" s="23"/>
      <c r="C15" s="23"/>
      <c r="D15" s="23"/>
      <c r="E15" s="23"/>
      <c r="F15" s="23"/>
    </row>
    <row r="16" spans="1:6" x14ac:dyDescent="0.25">
      <c r="A16" s="22"/>
      <c r="B16" s="23"/>
      <c r="C16" s="23"/>
      <c r="D16" s="23"/>
      <c r="E16" s="23"/>
      <c r="F16" s="23"/>
    </row>
    <row r="17" spans="1:6" x14ac:dyDescent="0.25">
      <c r="A17" s="22"/>
      <c r="B17" s="23"/>
      <c r="C17" s="23"/>
      <c r="D17" s="23"/>
      <c r="E17" s="23"/>
      <c r="F17" s="23"/>
    </row>
  </sheetData>
  <mergeCells count="3">
    <mergeCell ref="A1:F1"/>
    <mergeCell ref="B3:F3"/>
    <mergeCell ref="B7:F7"/>
  </mergeCells>
  <pageMargins left="0.70866141732283472" right="0.70866141732283472" top="0.74803149606299213" bottom="0.74803149606299213" header="0.31496062992125984" footer="0.31496062992125984"/>
  <pageSetup paperSize="9" firstPageNumber="17" orientation="landscape" useFirstPageNumber="1" r:id="rId1"/>
  <rowBreaks count="1" manualBreakCount="1">
    <brk id="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zoomScaleSheetLayoutView="100" workbookViewId="0">
      <selection activeCell="G5" sqref="G5"/>
    </sheetView>
  </sheetViews>
  <sheetFormatPr defaultColWidth="9.140625" defaultRowHeight="12.75" x14ac:dyDescent="0.25"/>
  <cols>
    <col min="1" max="1" width="4.28515625" style="21" customWidth="1"/>
    <col min="2" max="2" width="28" style="19" customWidth="1"/>
    <col min="3" max="3" width="13.28515625" style="19" customWidth="1"/>
    <col min="4" max="4" width="12.5703125" style="19" customWidth="1"/>
    <col min="5" max="5" width="17.85546875" style="19" customWidth="1"/>
    <col min="6" max="6" width="12.140625" style="19" customWidth="1"/>
    <col min="7" max="7" width="14" style="19" customWidth="1"/>
    <col min="8" max="8" width="28.140625" style="19" customWidth="1"/>
    <col min="9" max="16384" width="9.140625" style="19"/>
  </cols>
  <sheetData>
    <row r="1" spans="1:8" ht="28.5" customHeight="1" x14ac:dyDescent="0.25">
      <c r="A1" s="126" t="s">
        <v>261</v>
      </c>
      <c r="B1" s="126"/>
      <c r="C1" s="126"/>
      <c r="D1" s="126"/>
      <c r="E1" s="126"/>
      <c r="F1" s="126"/>
      <c r="G1" s="126"/>
      <c r="H1" s="126"/>
    </row>
    <row r="2" spans="1:8" ht="76.5" x14ac:dyDescent="0.25">
      <c r="A2" s="20" t="s">
        <v>0</v>
      </c>
      <c r="B2" s="16" t="s">
        <v>209</v>
      </c>
      <c r="C2" s="16" t="s">
        <v>210</v>
      </c>
      <c r="D2" s="16" t="s">
        <v>211</v>
      </c>
      <c r="E2" s="16" t="s">
        <v>212</v>
      </c>
      <c r="F2" s="16" t="s">
        <v>213</v>
      </c>
      <c r="G2" s="16" t="s">
        <v>214</v>
      </c>
      <c r="H2" s="16" t="s">
        <v>215</v>
      </c>
    </row>
    <row r="3" spans="1:8" ht="51" x14ac:dyDescent="0.25">
      <c r="A3" s="20">
        <v>1</v>
      </c>
      <c r="B3" s="24" t="s">
        <v>216</v>
      </c>
      <c r="C3" s="16" t="s">
        <v>49</v>
      </c>
      <c r="D3" s="25">
        <f>'Таблица 10в'!M5</f>
        <v>99.868820541782796</v>
      </c>
      <c r="E3" s="25">
        <f>IF('Таблица 10в'!N5="-",100,'Таблица 10в'!N5)</f>
        <v>99.176989360273481</v>
      </c>
      <c r="F3" s="25">
        <f>('Таблица 10а'!I5+0.5*'Таблица 10а'!I6)/'Таблица 10а'!I4*100</f>
        <v>96.875</v>
      </c>
      <c r="G3" s="25">
        <f>D3*0.3+(E3-3)*0.35+F3*0.35</f>
        <v>97.528842438630562</v>
      </c>
      <c r="H3" s="25" t="str">
        <f>IF(G3&gt;=97,"Высокий уровень эффективности",IF(G3&gt;=92,"Средний уровень эффективности",IF(G3&gt;=85,"Уровень эффективности ниже среднего","Низкий уровень эффективности")))</f>
        <v>Высокий уровень эффективности</v>
      </c>
    </row>
    <row r="4" spans="1:8" ht="76.5" x14ac:dyDescent="0.25">
      <c r="A4" s="20" t="s">
        <v>170</v>
      </c>
      <c r="B4" s="24" t="s">
        <v>7</v>
      </c>
      <c r="C4" s="16" t="s">
        <v>49</v>
      </c>
      <c r="D4" s="25">
        <f>'Таблица 10в'!M11</f>
        <v>99.699812423097768</v>
      </c>
      <c r="E4" s="25">
        <f>IF('Таблица 10в'!N11="-",100,'Таблица 10в'!N11)</f>
        <v>99.176989360273481</v>
      </c>
      <c r="F4" s="25">
        <f>('Таблица 10а'!I20+0.5*'Таблица 10а'!I21)/'Таблица 10а'!I19*100</f>
        <v>100</v>
      </c>
      <c r="G4" s="25">
        <f>D4*0.3+(E4-3)*0.35+F4*0.35</f>
        <v>98.571890003025047</v>
      </c>
      <c r="H4" s="25" t="str">
        <f t="shared" ref="H4:H6" si="0">IF(G4&gt;=97,"Высокий уровень эффективности",IF(G4&gt;=92,"Средний уровень эффективности",IF(G4&gt;=85,"Уровень эффективности ниже среднего","Низкий уровень эффективности")))</f>
        <v>Высокий уровень эффективности</v>
      </c>
    </row>
    <row r="5" spans="1:8" ht="76.5" x14ac:dyDescent="0.25">
      <c r="A5" s="20" t="s">
        <v>171</v>
      </c>
      <c r="B5" s="24" t="s">
        <v>217</v>
      </c>
      <c r="C5" s="16" t="s">
        <v>49</v>
      </c>
      <c r="D5" s="25">
        <f>'Таблица 10в'!M21</f>
        <v>100</v>
      </c>
      <c r="E5" s="25">
        <f>IF('Таблица 10в'!N21="-",100,'Таблица 10в'!N21)</f>
        <v>100</v>
      </c>
      <c r="F5" s="25">
        <f>('Таблица 10а'!I65+0.5*'Таблица 10а'!I66)/'Таблица 10а'!I64*100</f>
        <v>92.857142857142861</v>
      </c>
      <c r="G5" s="25">
        <f>D5*0.3+(E5-3)*0.35+F5*0.35</f>
        <v>96.449999999999989</v>
      </c>
      <c r="H5" s="25" t="str">
        <f t="shared" si="0"/>
        <v>Средний уровень эффективности</v>
      </c>
    </row>
    <row r="6" spans="1:8" ht="89.25" x14ac:dyDescent="0.25">
      <c r="A6" s="20" t="s">
        <v>172</v>
      </c>
      <c r="B6" s="24" t="s">
        <v>30</v>
      </c>
      <c r="C6" s="16" t="s">
        <v>49</v>
      </c>
      <c r="D6" s="25">
        <f>'Таблица 10в'!M26</f>
        <v>100</v>
      </c>
      <c r="E6" s="25">
        <f>IF('Таблица 10в'!N26="-",100,'Таблица 10в'!N26)</f>
        <v>100</v>
      </c>
      <c r="F6" s="25">
        <f>('Таблица 10а'!I115+0.5*'Таблица 10а'!I116)/'Таблица 10а'!I114*100</f>
        <v>100</v>
      </c>
      <c r="G6" s="25">
        <f>D6*0.3+(E6-3)*0.35+F6*0.35</f>
        <v>98.949999999999989</v>
      </c>
      <c r="H6" s="25" t="str">
        <f t="shared" si="0"/>
        <v>Высокий уровень эффективности</v>
      </c>
    </row>
    <row r="7" spans="1:8" ht="76.5" x14ac:dyDescent="0.25">
      <c r="A7" s="20" t="s">
        <v>173</v>
      </c>
      <c r="B7" s="24" t="s">
        <v>166</v>
      </c>
      <c r="C7" s="16" t="s">
        <v>49</v>
      </c>
      <c r="D7" s="25">
        <f>'Таблица 10в'!M29</f>
        <v>99.954545454545467</v>
      </c>
      <c r="E7" s="25">
        <f>IF('Таблица 10в'!N29="-",100,'Таблица 10в'!N29)</f>
        <v>100</v>
      </c>
      <c r="F7" s="25">
        <f>('Таблица 10а'!I140+0.5*'Таблица 10а'!I141)/'Таблица 10а'!I139*100</f>
        <v>100</v>
      </c>
      <c r="G7" s="25">
        <f>D7*0.3+(E7-3)*0.35+F7*0.35</f>
        <v>98.936363636363637</v>
      </c>
      <c r="H7" s="25" t="str">
        <f>IF(G7&gt;=97,"Высокий уровень эффективности",IF(G7&gt;=92,"Средний уровень эффективности",IF(G7&gt;=85,"Уровень эффективности ниже среднего","Низкий уровень эффективности")))</f>
        <v>Высокий уровень эффективности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Таблица 10а</vt:lpstr>
      <vt:lpstr>Таблица 10б</vt:lpstr>
      <vt:lpstr>Таблица 10в</vt:lpstr>
      <vt:lpstr>Таблица 10г</vt:lpstr>
      <vt:lpstr>Таблица 10д</vt:lpstr>
      <vt:lpstr>'Таблица 10а'!Заголовки_для_печати</vt:lpstr>
      <vt:lpstr>'Таблица 10в'!Заголовки_для_печати</vt:lpstr>
      <vt:lpstr>'Таблица 10г'!Заголовки_для_печати</vt:lpstr>
      <vt:lpstr>'Таблица 10а'!Область_печати</vt:lpstr>
      <vt:lpstr>'Таблица 10б'!Область_печати</vt:lpstr>
      <vt:lpstr>'Таблица 10в'!Область_печати</vt:lpstr>
      <vt:lpstr>'Таблица 10г'!Область_печати</vt:lpstr>
      <vt:lpstr>'Таблица 10д'!Область_печати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2025-04-15T07:51:02Z</cp:lastPrinted>
  <dcterms:created xsi:type="dcterms:W3CDTF">2022-08-02T14:20:46Z</dcterms:created>
  <dcterms:modified xsi:type="dcterms:W3CDTF">2025-04-15T07:52:15Z</dcterms:modified>
</cp:coreProperties>
</file>